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<sst xmlns="http://schemas.openxmlformats.org/spreadsheetml/2006/main" count="81" uniqueCount="72">
  <si>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Expenses:</t>
  </si>
  <si>
    <t>Heat</t>
  </si>
  <si>
    <t>Hydro</t>
  </si>
  <si>
    <t>Car</t>
  </si>
  <si>
    <t>Monthly:</t>
  </si>
  <si>
    <t>Food</t>
  </si>
  <si>
    <t>Entertainment</t>
  </si>
  <si>
    <t>Clothes</t>
  </si>
  <si>
    <t>Misc</t>
  </si>
  <si>
    <t>Kids</t>
  </si>
  <si>
    <t>Car estimation:</t>
  </si>
  <si>
    <t>per year</t>
  </si>
  <si>
    <t>Ownership expense, New car every 8 years:</t>
  </si>
  <si>
    <t>Gas, 20Mm at 7 L/100 km, $1.50/L</t>
  </si>
  <si>
    <t>Total per year, per car</t>
  </si>
  <si>
    <t>Misc estimation:</t>
  </si>
  <si>
    <t>Computers</t>
  </si>
  <si>
    <t>Furniture</t>
  </si>
  <si>
    <t>Gifts</t>
  </si>
  <si>
    <t>Electronics/kitchen gadgets/other household</t>
  </si>
  <si>
    <t>Total per year</t>
  </si>
  <si>
    <t>Phone/Cable/Internet/Subscriptions</t>
  </si>
  <si>
    <t>Savings Goal:</t>
  </si>
  <si>
    <t>monthly</t>
  </si>
  <si>
    <t>House:</t>
  </si>
  <si>
    <t>Repair budget, upgrade/replacement fund</t>
  </si>
  <si>
    <t>Pre-tax</t>
  </si>
  <si>
    <t>After Tax</t>
  </si>
  <si>
    <t>Work area:</t>
  </si>
  <si>
    <t>Cash Outflow Total pre-mortgage:</t>
  </si>
  <si>
    <t>Mortgage Amount Left:</t>
  </si>
  <si>
    <t>Vacation</t>
  </si>
  <si>
    <t>House Affordability Estimation</t>
  </si>
  <si>
    <t>Transit</t>
  </si>
  <si>
    <t>Interest Rate (%)</t>
  </si>
  <si>
    <t>House Assumptions:</t>
  </si>
  <si>
    <t>Amortization (years)</t>
  </si>
  <si>
    <t>CMHC Checks:</t>
  </si>
  <si>
    <t>Rent vs. Buy:</t>
  </si>
  <si>
    <r>
      <t xml:space="preserve">Would equivalent house (if avail) rent for </t>
    </r>
    <r>
      <rPr>
        <i/>
        <sz val="10"/>
        <rFont val="Arial"/>
        <family val="2"/>
      </rPr>
      <t>this</t>
    </r>
    <r>
      <rPr>
        <sz val="10"/>
        <rFont val="Arial"/>
        <family val="2"/>
      </rPr>
      <t xml:space="preserve"> or less?</t>
    </r>
  </si>
  <si>
    <t>Down Payment Avail</t>
  </si>
  <si>
    <t>Total House:</t>
  </si>
  <si>
    <t>Lifetime mortgage payments:</t>
  </si>
  <si>
    <t>Lifetime interest paid:</t>
  </si>
  <si>
    <t>[If market rent is less than amount shown, then rent instead]</t>
  </si>
  <si>
    <t>expenses such as kids for a short term, but this is a realistic retirement/other</t>
  </si>
  <si>
    <t>Is Monthly payout &gt; 32% of gross income?</t>
  </si>
  <si>
    <t>Size of Mortgage (not incl. down pmt)</t>
  </si>
  <si>
    <t>Is Debt &gt;50% of net income?</t>
  </si>
  <si>
    <t>Insurance (house)</t>
  </si>
  <si>
    <t>Expenses total:</t>
  </si>
  <si>
    <t>Notes: This spreadsheet was made by Potato (www.holypotato.com) as a tool to estimate the amount of</t>
  </si>
  <si>
    <t>Property Tax, condo fees (if appl)</t>
  </si>
  <si>
    <t xml:space="preserve">house that could be afforded with a realistic accounting for other costs in the budget. I found many </t>
  </si>
  <si>
    <t xml:space="preserve">bank/realtor online calculators were too simplistic and very optimistic about how much mortgage one could </t>
  </si>
  <si>
    <t>afford. The only input sometimes is annual income and interest rate!</t>
  </si>
  <si>
    <t>Don't forget to add other categories if my budget doesn't account for items (such as student debt!)</t>
  </si>
  <si>
    <t>Repairs/Maintenance</t>
  </si>
  <si>
    <t>The assumption of a new car is to be conservative; average ownership expense can be</t>
  </si>
  <si>
    <t>reduced and repair budget increased with used cars/longer ownership</t>
  </si>
  <si>
    <t>Note: CMHC checks are overly conservative in this spreadsheet</t>
  </si>
  <si>
    <r>
      <t>Average</t>
    </r>
    <r>
      <rPr>
        <sz val="10"/>
        <rFont val="Arial"/>
        <family val="2"/>
      </rPr>
      <t xml:space="preserve"> tax rate</t>
    </r>
  </si>
  <si>
    <t>Note: Repair budget and property tax should scale with the house value. Estimate 1-1.5% of house for</t>
  </si>
  <si>
    <t>repairs/upgrades, 1% for tax (many Ontario municipalities are close to this)</t>
  </si>
  <si>
    <t>Insurance (car)</t>
  </si>
  <si>
    <t>Down payment %</t>
  </si>
  <si>
    <t>So, please use this spreadsheet to help yourself with your plans. Let me know if you find ways to improve it.</t>
  </si>
  <si>
    <t>Est. Combined Yearly Income:</t>
  </si>
  <si>
    <t>Note: Downpayment should be over 20% or CMHC insurance fees will be required. May affect interest rate.</t>
  </si>
  <si>
    <t>Savings goal: Roughly $10000/yr. Some of this can be used for unforseen</t>
  </si>
  <si>
    <t>be low initially and raised over time with raises, allowing for more house earlier</t>
  </si>
  <si>
    <t>savings goal. For those with more risk tolerance and income growth prospects, this can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</si>
</sst>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8.00390625" style="0" customWidth="1"/>
    <col min="3" max="3" width="10.140625" style="0" customWidth="1"/>
    <col min="4" max="4" width="13.00390625" style="2" customWidth="1"/>
    <col min="5" max="5" width="11.8515625" style="0" customWidth="1"/>
    <col min="7" max="7" width="15.57421875" style="0" customWidth="1"/>
    <col min="9" max="9" width="4.421875" style="0" customWidth="1"/>
    <col min="10" max="10" width="3.8515625" style="0" customWidth="1"/>
  </cols>
  <sheetData>
    <row r="1" spans="1:11" ht="15.75">
      <c r="A1" s="7" t="s">
        <v>32</v>
      </c>
      <c r="K1" t="s">
        <v>28</v>
      </c>
    </row>
    <row r="2" spans="4:11" ht="12.75">
      <c r="D2" s="5" t="s">
        <v>27</v>
      </c>
      <c r="E2" s="6" t="s">
        <v>26</v>
      </c>
      <c r="G2" s="3" t="s">
        <v>61</v>
      </c>
      <c r="K2" s="1" t="s">
        <v>10</v>
      </c>
    </row>
    <row r="3" spans="1:17" ht="12.75">
      <c r="A3" s="1" t="s">
        <v>67</v>
      </c>
      <c r="D3" s="2">
        <f>E3*(1-G3)</f>
        <v>63200</v>
      </c>
      <c r="E3" s="2">
        <v>80000</v>
      </c>
      <c r="G3" s="8">
        <v>0.21</v>
      </c>
      <c r="K3" t="s">
        <v>12</v>
      </c>
      <c r="P3" s="2">
        <f>32000/8</f>
        <v>4000</v>
      </c>
      <c r="Q3" t="s">
        <v>11</v>
      </c>
    </row>
    <row r="4" spans="1:17" ht="12.75">
      <c r="A4" s="1" t="s">
        <v>4</v>
      </c>
      <c r="D4" s="2">
        <f>E4*(1-G3)</f>
        <v>5266.666666666667</v>
      </c>
      <c r="E4" s="2">
        <f>E3/12</f>
        <v>6666.666666666667</v>
      </c>
      <c r="K4" t="s">
        <v>13</v>
      </c>
      <c r="P4" s="2">
        <f>(20000)*(7/100)*1.5</f>
        <v>2100.0000000000005</v>
      </c>
      <c r="Q4" t="s">
        <v>11</v>
      </c>
    </row>
    <row r="5" spans="1:17" ht="12.75">
      <c r="A5" s="1"/>
      <c r="E5" s="2"/>
      <c r="K5" t="s">
        <v>57</v>
      </c>
      <c r="P5" s="2">
        <v>400</v>
      </c>
      <c r="Q5" t="s">
        <v>11</v>
      </c>
    </row>
    <row r="6" spans="11:17" ht="12.75">
      <c r="K6" t="s">
        <v>64</v>
      </c>
      <c r="P6" s="2">
        <v>1000</v>
      </c>
      <c r="Q6" t="s">
        <v>11</v>
      </c>
    </row>
    <row r="7" spans="1:16" ht="12.75">
      <c r="A7" s="1" t="s">
        <v>0</v>
      </c>
      <c r="P7" s="2"/>
    </row>
    <row r="8" spans="1:16" ht="12.75">
      <c r="A8" s="3" t="s">
        <v>23</v>
      </c>
      <c r="K8" t="s">
        <v>14</v>
      </c>
      <c r="P8" s="2">
        <f>SUM(P3:P6)</f>
        <v>7500</v>
      </c>
    </row>
    <row r="9" spans="1:4" ht="12.75">
      <c r="A9" t="s">
        <v>1</v>
      </c>
      <c r="D9" s="2">
        <v>150</v>
      </c>
    </row>
    <row r="10" spans="1:11" ht="12.75">
      <c r="A10" t="s">
        <v>2</v>
      </c>
      <c r="D10" s="2">
        <v>175</v>
      </c>
      <c r="K10" t="s">
        <v>58</v>
      </c>
    </row>
    <row r="11" spans="1:11" ht="12.75">
      <c r="A11" t="s">
        <v>3</v>
      </c>
      <c r="D11" s="2">
        <f>$P$8/12</f>
        <v>625</v>
      </c>
      <c r="K11" t="s">
        <v>59</v>
      </c>
    </row>
    <row r="12" spans="1:11" ht="12.75">
      <c r="A12" t="s">
        <v>5</v>
      </c>
      <c r="D12" s="2">
        <v>400</v>
      </c>
      <c r="K12" s="1" t="s">
        <v>15</v>
      </c>
    </row>
    <row r="13" spans="1:17" ht="12.75">
      <c r="A13" t="s">
        <v>6</v>
      </c>
      <c r="D13" s="2">
        <v>150</v>
      </c>
      <c r="K13" t="s">
        <v>16</v>
      </c>
      <c r="P13" s="2">
        <v>550</v>
      </c>
      <c r="Q13" t="s">
        <v>11</v>
      </c>
    </row>
    <row r="14" spans="1:17" ht="12.75">
      <c r="A14" t="s">
        <v>7</v>
      </c>
      <c r="D14" s="2">
        <v>200</v>
      </c>
      <c r="K14" t="s">
        <v>17</v>
      </c>
      <c r="P14" s="2">
        <v>500</v>
      </c>
      <c r="Q14" t="s">
        <v>11</v>
      </c>
    </row>
    <row r="15" spans="1:17" ht="12.75">
      <c r="A15" t="s">
        <v>8</v>
      </c>
      <c r="D15" s="2">
        <f>P20/12</f>
        <v>470.8333333333333</v>
      </c>
      <c r="K15" t="s">
        <v>19</v>
      </c>
      <c r="P15" s="2">
        <v>500</v>
      </c>
      <c r="Q15" t="s">
        <v>11</v>
      </c>
    </row>
    <row r="16" spans="1:17" ht="12.75">
      <c r="A16" t="s">
        <v>9</v>
      </c>
      <c r="D16" s="2">
        <v>300</v>
      </c>
      <c r="K16" t="s">
        <v>18</v>
      </c>
      <c r="P16" s="2">
        <v>1400</v>
      </c>
      <c r="Q16" t="s">
        <v>11</v>
      </c>
    </row>
    <row r="17" spans="1:17" ht="12.75">
      <c r="A17" t="s">
        <v>31</v>
      </c>
      <c r="D17" s="2">
        <f>3000/12</f>
        <v>250</v>
      </c>
      <c r="K17" t="s">
        <v>33</v>
      </c>
      <c r="P17" s="2">
        <f>3*2*5*50</f>
        <v>1500</v>
      </c>
      <c r="Q17" t="s">
        <v>11</v>
      </c>
    </row>
    <row r="18" spans="1:17" ht="12.75">
      <c r="A18" t="s">
        <v>21</v>
      </c>
      <c r="D18" s="2">
        <v>150</v>
      </c>
      <c r="K18" t="s">
        <v>49</v>
      </c>
      <c r="P18" s="2">
        <v>1200</v>
      </c>
      <c r="Q18" t="s">
        <v>11</v>
      </c>
    </row>
    <row r="20" spans="1:16" ht="12.75">
      <c r="A20" s="1" t="s">
        <v>50</v>
      </c>
      <c r="D20" s="2">
        <f>SUM(D9:D18)</f>
        <v>2870.8333333333335</v>
      </c>
      <c r="E20" s="2"/>
      <c r="K20" t="s">
        <v>20</v>
      </c>
      <c r="P20" s="2">
        <f>SUM(P13:P18)</f>
        <v>5650</v>
      </c>
    </row>
    <row r="23" spans="1:11" ht="12.75">
      <c r="A23" s="1" t="s">
        <v>22</v>
      </c>
      <c r="D23" s="2">
        <f>10000/12</f>
        <v>833.3333333333334</v>
      </c>
      <c r="K23" t="s">
        <v>69</v>
      </c>
    </row>
    <row r="24" ht="12.75">
      <c r="K24" t="s">
        <v>45</v>
      </c>
    </row>
    <row r="25" spans="1:11" ht="12.75">
      <c r="A25" s="1" t="s">
        <v>24</v>
      </c>
      <c r="K25" t="s">
        <v>71</v>
      </c>
    </row>
    <row r="26" spans="1:11" ht="12.75">
      <c r="A26" t="s">
        <v>25</v>
      </c>
      <c r="D26" s="2">
        <f>0.01*300000/12</f>
        <v>250</v>
      </c>
      <c r="K26" t="s">
        <v>70</v>
      </c>
    </row>
    <row r="27" spans="1:4" ht="12.75">
      <c r="A27" s="4" t="s">
        <v>52</v>
      </c>
      <c r="D27" s="2">
        <v>300</v>
      </c>
    </row>
    <row r="28" ht="12.75">
      <c r="H28" t="s">
        <v>62</v>
      </c>
    </row>
    <row r="29" ht="12.75">
      <c r="H29" t="s">
        <v>63</v>
      </c>
    </row>
    <row r="30" spans="1:4" ht="12.75">
      <c r="A30" t="s">
        <v>29</v>
      </c>
      <c r="D30" s="2">
        <f>SUM(D20,D23,D26,D27)</f>
        <v>4254.166666666667</v>
      </c>
    </row>
    <row r="32" spans="1:4" ht="12.75">
      <c r="A32" t="s">
        <v>30</v>
      </c>
      <c r="D32" s="2">
        <f>D4-D30</f>
        <v>1012.5</v>
      </c>
    </row>
    <row r="34" ht="12.75">
      <c r="A34" s="1" t="s">
        <v>35</v>
      </c>
    </row>
    <row r="35" spans="1:4" ht="12.75">
      <c r="A35" t="s">
        <v>34</v>
      </c>
      <c r="D35" s="8">
        <v>0.05</v>
      </c>
    </row>
    <row r="36" spans="1:4" ht="12.75">
      <c r="A36" t="s">
        <v>36</v>
      </c>
      <c r="D36" s="9">
        <v>25</v>
      </c>
    </row>
    <row r="38" spans="1:8" ht="12.75">
      <c r="A38" s="1" t="s">
        <v>47</v>
      </c>
      <c r="D38" s="10">
        <f>-PV(D35/12,D36*12,D32)</f>
        <v>173198.29762891747</v>
      </c>
      <c r="F38" s="14" t="s">
        <v>65</v>
      </c>
      <c r="G38" s="14"/>
      <c r="H38" t="s">
        <v>68</v>
      </c>
    </row>
    <row r="39" spans="1:7" ht="12.75">
      <c r="A39" t="s">
        <v>40</v>
      </c>
      <c r="D39" s="2">
        <v>50000</v>
      </c>
      <c r="F39" s="13"/>
      <c r="G39" s="15">
        <f>D39/D40</f>
        <v>0.22401604551271462</v>
      </c>
    </row>
    <row r="40" spans="1:8" ht="12.75">
      <c r="A40" s="12" t="s">
        <v>41</v>
      </c>
      <c r="D40" s="11">
        <f>D38+D39</f>
        <v>223198.29762891747</v>
      </c>
      <c r="F40" s="14" t="s">
        <v>42</v>
      </c>
      <c r="G40" s="14"/>
      <c r="H40" t="s">
        <v>60</v>
      </c>
    </row>
    <row r="41" spans="6:7" ht="12.75">
      <c r="F41" s="14"/>
      <c r="G41" s="16">
        <f>D32*D36*12</f>
        <v>303750</v>
      </c>
    </row>
    <row r="42" spans="1:7" ht="12.75">
      <c r="A42" t="s">
        <v>37</v>
      </c>
      <c r="F42" s="14" t="s">
        <v>43</v>
      </c>
      <c r="G42" s="14"/>
    </row>
    <row r="43" spans="1:7" ht="12.75">
      <c r="A43" t="s">
        <v>46</v>
      </c>
      <c r="D43" s="5" t="str">
        <f>IF((D9+D32+D27)/E4&lt;0.32,"Pass","FAIL")</f>
        <v>Pass</v>
      </c>
      <c r="F43" s="14"/>
      <c r="G43" s="16">
        <f>G41-D38</f>
        <v>130551.70237108253</v>
      </c>
    </row>
    <row r="44" spans="1:4" ht="12.75">
      <c r="A44" t="s">
        <v>48</v>
      </c>
      <c r="D44" s="5" t="str">
        <f>IF((D32+D11)/D4&lt;0.5,"Pass","FAIL")</f>
        <v>Pass</v>
      </c>
    </row>
    <row r="45" ht="12.75">
      <c r="H45" t="s">
        <v>51</v>
      </c>
    </row>
    <row r="46" spans="1:8" ht="12.75">
      <c r="A46" t="s">
        <v>38</v>
      </c>
      <c r="H46" t="s">
        <v>53</v>
      </c>
    </row>
    <row r="47" spans="1:8" ht="12.75">
      <c r="A47" t="s">
        <v>39</v>
      </c>
      <c r="E47" s="2">
        <f>D40/150</f>
        <v>1487.9886508594498</v>
      </c>
      <c r="H47" t="s">
        <v>54</v>
      </c>
    </row>
    <row r="48" spans="1:8" ht="12.75">
      <c r="A48" t="s">
        <v>44</v>
      </c>
      <c r="H48" t="s">
        <v>55</v>
      </c>
    </row>
    <row r="49" ht="12.75">
      <c r="H49" t="s">
        <v>66</v>
      </c>
    </row>
    <row r="50" ht="12.75">
      <c r="H50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Potato</dc:creator>
  <cp:keywords/>
  <dc:description/>
  <cp:lastModifiedBy>Potato</cp:lastModifiedBy>
  <cp:lastPrinted>2008-05-22T02:57:30Z</cp:lastPrinted>
  <dcterms:created xsi:type="dcterms:W3CDTF">2008-05-20T04:59:52Z</dcterms:created>
  <dcterms:modified xsi:type="dcterms:W3CDTF">2010-01-16T08:04:47Z</dcterms:modified>
  <cp:category/>
  <cp:version/>
  <cp:contentType/>
  <cp:contentStatus/>
</cp:coreProperties>
</file>