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D:\Potato\Documents\Website\"/>
    </mc:Choice>
  </mc:AlternateContent>
  <bookViews>
    <workbookView xWindow="0" yWindow="0" windowWidth="25200" windowHeight="12975"/>
  </bookViews>
  <sheets>
    <sheet name="LookHere" sheetId="4" r:id="rId1"/>
    <sheet name="SC1" sheetId="1" r:id="rId2"/>
    <sheet name="SC2" sheetId="7" r:id="rId3"/>
    <sheet name="SC3" sheetId="8" r:id="rId4"/>
    <sheet name="Backcalc" sheetId="9" r:id="rId5"/>
  </sheets>
  <calcPr calcId="162913"/>
</workbook>
</file>

<file path=xl/calcChain.xml><?xml version="1.0" encoding="utf-8"?>
<calcChain xmlns="http://schemas.openxmlformats.org/spreadsheetml/2006/main">
  <c r="G36" i="9" l="1"/>
  <c r="G35" i="9"/>
  <c r="G34" i="9"/>
  <c r="C32" i="9"/>
  <c r="C33" i="9"/>
  <c r="B65" i="9" l="1"/>
  <c r="A70" i="9"/>
  <c r="A69" i="9"/>
  <c r="A68" i="9"/>
  <c r="A67" i="9"/>
  <c r="B57" i="9"/>
  <c r="A62" i="9"/>
  <c r="A61" i="9"/>
  <c r="A60" i="9"/>
  <c r="A59" i="9"/>
  <c r="R12" i="9"/>
  <c r="R13" i="9" s="1"/>
  <c r="R14" i="9" s="1"/>
  <c r="R15" i="9" s="1"/>
  <c r="R16" i="9" s="1"/>
  <c r="R17" i="9" s="1"/>
  <c r="R18" i="9" s="1"/>
  <c r="R19" i="9" s="1"/>
  <c r="R20" i="9" s="1"/>
  <c r="R21" i="9" s="1"/>
  <c r="R22" i="9" s="1"/>
  <c r="R23" i="9" s="1"/>
  <c r="R24" i="9" s="1"/>
  <c r="R25" i="9" s="1"/>
  <c r="R26" i="9" s="1"/>
  <c r="R27" i="9" s="1"/>
  <c r="R28" i="9" s="1"/>
  <c r="R29" i="9" s="1"/>
  <c r="R30" i="9" s="1"/>
  <c r="R31" i="9" s="1"/>
  <c r="R32" i="9" s="1"/>
  <c r="R33" i="9" s="1"/>
  <c r="R34" i="9" s="1"/>
  <c r="R35" i="9" s="1"/>
  <c r="R36" i="9" s="1"/>
  <c r="R37" i="9" s="1"/>
  <c r="R38" i="9" s="1"/>
  <c r="R39" i="9" s="1"/>
  <c r="R40" i="9" s="1"/>
  <c r="R41" i="9" s="1"/>
  <c r="R42" i="9" s="1"/>
  <c r="R43" i="9" s="1"/>
  <c r="R11" i="9"/>
  <c r="Q55" i="9"/>
  <c r="R10" i="9"/>
  <c r="Q10" i="9"/>
  <c r="P34" i="9"/>
  <c r="P35" i="9" s="1"/>
  <c r="P36" i="9" s="1"/>
  <c r="P37" i="9" s="1"/>
  <c r="P38" i="9" s="1"/>
  <c r="P39" i="9" s="1"/>
  <c r="P40" i="9" s="1"/>
  <c r="P41" i="9" s="1"/>
  <c r="P42" i="9" s="1"/>
  <c r="P43" i="9" s="1"/>
  <c r="P12" i="9"/>
  <c r="P13" i="9" s="1"/>
  <c r="P14" i="9" s="1"/>
  <c r="P15" i="9" s="1"/>
  <c r="P16" i="9" s="1"/>
  <c r="P17" i="9" s="1"/>
  <c r="P18" i="9" s="1"/>
  <c r="P19" i="9" s="1"/>
  <c r="P20" i="9" s="1"/>
  <c r="P21" i="9" s="1"/>
  <c r="P22" i="9" s="1"/>
  <c r="P23" i="9" s="1"/>
  <c r="P24" i="9" s="1"/>
  <c r="P25" i="9" s="1"/>
  <c r="P26" i="9" s="1"/>
  <c r="P27" i="9" s="1"/>
  <c r="P28" i="9" s="1"/>
  <c r="P29" i="9" s="1"/>
  <c r="P30" i="9" s="1"/>
  <c r="P31" i="9" s="1"/>
  <c r="P32" i="9" s="1"/>
  <c r="P33" i="9" s="1"/>
  <c r="P11" i="9"/>
  <c r="A54" i="9"/>
  <c r="A53" i="9"/>
  <c r="A52" i="9"/>
  <c r="A51" i="9"/>
  <c r="E8" i="9"/>
  <c r="E7" i="9"/>
  <c r="B49" i="9"/>
  <c r="A47" i="9"/>
  <c r="H41" i="9"/>
  <c r="H42" i="9" s="1"/>
  <c r="H43" i="9" s="1"/>
  <c r="H44" i="9" s="1"/>
  <c r="I41" i="9"/>
  <c r="I42" i="9" s="1"/>
  <c r="I43" i="9" s="1"/>
  <c r="I44" i="9" s="1"/>
  <c r="G41" i="9"/>
  <c r="G42" i="9" s="1"/>
  <c r="G43" i="9" s="1"/>
  <c r="G44" i="9" s="1"/>
  <c r="E41" i="9"/>
  <c r="K41" i="9" s="1"/>
  <c r="F41" i="9"/>
  <c r="F42" i="9" s="1"/>
  <c r="F43" i="9" s="1"/>
  <c r="F44" i="9" s="1"/>
  <c r="D41" i="9"/>
  <c r="D42" i="9" s="1"/>
  <c r="D43" i="9" s="1"/>
  <c r="D44" i="9" s="1"/>
  <c r="B41" i="9"/>
  <c r="L41" i="9" s="1"/>
  <c r="B42" i="9"/>
  <c r="B43" i="9"/>
  <c r="B44" i="9"/>
  <c r="A42" i="9"/>
  <c r="A43" i="9"/>
  <c r="A44" i="9"/>
  <c r="A41" i="9"/>
  <c r="F36" i="9"/>
  <c r="F35" i="9"/>
  <c r="F34" i="9"/>
  <c r="B30" i="9"/>
  <c r="B25" i="9"/>
  <c r="B26" i="9" s="1"/>
  <c r="B27" i="9" s="1"/>
  <c r="B28" i="9" s="1"/>
  <c r="B29" i="9" s="1"/>
  <c r="B17" i="9"/>
  <c r="B18" i="9" s="1"/>
  <c r="B19" i="9" s="1"/>
  <c r="B20" i="9" s="1"/>
  <c r="B21" i="9" s="1"/>
  <c r="B22" i="9" s="1"/>
  <c r="B23" i="9" s="1"/>
  <c r="B24" i="9" s="1"/>
  <c r="B12" i="9"/>
  <c r="B13" i="9" s="1"/>
  <c r="B14" i="9" s="1"/>
  <c r="B15" i="9" s="1"/>
  <c r="B16" i="9" s="1"/>
  <c r="B11" i="9"/>
  <c r="C8" i="9"/>
  <c r="C7" i="9"/>
  <c r="B12" i="4"/>
  <c r="F27" i="4"/>
  <c r="G27" i="4"/>
  <c r="V184" i="8" s="1"/>
  <c r="A268" i="8"/>
  <c r="A180" i="8"/>
  <c r="G180" i="8"/>
  <c r="S180" i="8" s="1"/>
  <c r="A92" i="8"/>
  <c r="A93" i="8" s="1"/>
  <c r="A4" i="8"/>
  <c r="A5" i="8" s="1"/>
  <c r="A268" i="7"/>
  <c r="A269" i="7" s="1"/>
  <c r="A180" i="7"/>
  <c r="A181" i="7"/>
  <c r="G181" i="7" s="1"/>
  <c r="S181" i="7" s="1"/>
  <c r="A92" i="7"/>
  <c r="B92" i="7"/>
  <c r="Q92" i="7" s="1"/>
  <c r="A4" i="7"/>
  <c r="G4" i="7" s="1"/>
  <c r="S4" i="7" s="1"/>
  <c r="A268" i="1"/>
  <c r="A269" i="1" s="1"/>
  <c r="F269" i="1" s="1"/>
  <c r="A180" i="1"/>
  <c r="A181" i="1" s="1"/>
  <c r="A92" i="1"/>
  <c r="A93" i="1" s="1"/>
  <c r="E93" i="1"/>
  <c r="A4" i="1"/>
  <c r="A5" i="1"/>
  <c r="AG46" i="8"/>
  <c r="AG47" i="8"/>
  <c r="AG48" i="8"/>
  <c r="AG49" i="8"/>
  <c r="AG50" i="8"/>
  <c r="AG51" i="8"/>
  <c r="AG52" i="8"/>
  <c r="AG53" i="8"/>
  <c r="AG54" i="8"/>
  <c r="AG55" i="8"/>
  <c r="AG56" i="8"/>
  <c r="AG57" i="8"/>
  <c r="AG58" i="8"/>
  <c r="AG59" i="8"/>
  <c r="AG60" i="8"/>
  <c r="AG61" i="8"/>
  <c r="AG62" i="8"/>
  <c r="AG63" i="8"/>
  <c r="AG64" i="8"/>
  <c r="AG65" i="8"/>
  <c r="AG66" i="8"/>
  <c r="AG67" i="8"/>
  <c r="AG68" i="8"/>
  <c r="AG69" i="8"/>
  <c r="AG70" i="8"/>
  <c r="AG71" i="8"/>
  <c r="AG72" i="8"/>
  <c r="AG73" i="8"/>
  <c r="AG74" i="8"/>
  <c r="AG75" i="8"/>
  <c r="AG76" i="8"/>
  <c r="AG77" i="8"/>
  <c r="AG78" i="8"/>
  <c r="AG79" i="8"/>
  <c r="AG80" i="8"/>
  <c r="AG81" i="8"/>
  <c r="AG82" i="8"/>
  <c r="AG83" i="8"/>
  <c r="AG84" i="8"/>
  <c r="AG85" i="8"/>
  <c r="AG86" i="8"/>
  <c r="AG87" i="8"/>
  <c r="AG88" i="8"/>
  <c r="AG89" i="8"/>
  <c r="AG44" i="8"/>
  <c r="AG43" i="8"/>
  <c r="AG42" i="8"/>
  <c r="AG41" i="8"/>
  <c r="AG40" i="8"/>
  <c r="AG39" i="8"/>
  <c r="AG38" i="8"/>
  <c r="AG37" i="8"/>
  <c r="AG36" i="8"/>
  <c r="AG35" i="8"/>
  <c r="AG34" i="8"/>
  <c r="AG33" i="8"/>
  <c r="AG32" i="8"/>
  <c r="AG31" i="8"/>
  <c r="AG30" i="8"/>
  <c r="AG29" i="8"/>
  <c r="AG28" i="8"/>
  <c r="AG27" i="8"/>
  <c r="AG26" i="8"/>
  <c r="AG25" i="8"/>
  <c r="AG24" i="8"/>
  <c r="AG23" i="8"/>
  <c r="AG22" i="8"/>
  <c r="AG21" i="8"/>
  <c r="AG20" i="8"/>
  <c r="AG19" i="8"/>
  <c r="AG18" i="8"/>
  <c r="AG17" i="8"/>
  <c r="AG16" i="8"/>
  <c r="AG15" i="8"/>
  <c r="AG14" i="8"/>
  <c r="AG13" i="8"/>
  <c r="AG12" i="8"/>
  <c r="AG11" i="8"/>
  <c r="AG10" i="8"/>
  <c r="AG9" i="8"/>
  <c r="AG8" i="8"/>
  <c r="AG7" i="8"/>
  <c r="AG6" i="8"/>
  <c r="AG5" i="8"/>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6" i="7"/>
  <c r="AG5" i="7"/>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46" i="1"/>
  <c r="AG47" i="1"/>
  <c r="AG48" i="1"/>
  <c r="AG49" i="1"/>
  <c r="AG50" i="1"/>
  <c r="AG51" i="1"/>
  <c r="AG52" i="1"/>
  <c r="AG53" i="1"/>
  <c r="AG54" i="1"/>
  <c r="AG55" i="1"/>
  <c r="AG56" i="1"/>
  <c r="AG57" i="1"/>
  <c r="AG58" i="1"/>
  <c r="AG59" i="1"/>
  <c r="AG60" i="1"/>
  <c r="AG61" i="1"/>
  <c r="AG62" i="1"/>
  <c r="AG63" i="1"/>
  <c r="AG64" i="1"/>
  <c r="AG65" i="1"/>
  <c r="G4" i="8"/>
  <c r="S4" i="8" s="1"/>
  <c r="V184" i="7"/>
  <c r="AG66" i="1"/>
  <c r="AG67" i="1"/>
  <c r="AG68" i="1"/>
  <c r="AG69" i="1"/>
  <c r="AG70" i="1"/>
  <c r="AG71" i="1"/>
  <c r="AG72" i="1"/>
  <c r="AG73" i="1"/>
  <c r="AG74" i="1"/>
  <c r="AG75" i="1"/>
  <c r="AG76" i="1"/>
  <c r="AG77" i="1"/>
  <c r="AG78" i="1"/>
  <c r="AG79" i="1"/>
  <c r="AG80" i="1"/>
  <c r="AG81" i="1"/>
  <c r="AG82" i="1"/>
  <c r="AG83" i="1"/>
  <c r="AG84" i="1"/>
  <c r="AG85" i="1"/>
  <c r="AG86" i="1"/>
  <c r="AG87" i="1"/>
  <c r="AG88" i="1"/>
  <c r="AG89" i="1"/>
  <c r="F9" i="4"/>
  <c r="V4" i="8"/>
  <c r="V7" i="8"/>
  <c r="V8" i="8"/>
  <c r="V9" i="8"/>
  <c r="V5" i="8" s="1"/>
  <c r="V12" i="8"/>
  <c r="Z16" i="8"/>
  <c r="Z17" i="8"/>
  <c r="Z18" i="8"/>
  <c r="Z20" i="8"/>
  <c r="Z21" i="8"/>
  <c r="AI85" i="8"/>
  <c r="E92" i="8"/>
  <c r="V92" i="8"/>
  <c r="AG93" i="8"/>
  <c r="AG94" i="8"/>
  <c r="AG95" i="8"/>
  <c r="AG96" i="8"/>
  <c r="AG97" i="8"/>
  <c r="AG98" i="8"/>
  <c r="AG99" i="8"/>
  <c r="AG100" i="8"/>
  <c r="AG101" i="8"/>
  <c r="AG102" i="8"/>
  <c r="AG103" i="8"/>
  <c r="AG104" i="8"/>
  <c r="AG105" i="8"/>
  <c r="AG106" i="8"/>
  <c r="AG107" i="8"/>
  <c r="AG108" i="8"/>
  <c r="AG109" i="8"/>
  <c r="AG110" i="8"/>
  <c r="AG111" i="8"/>
  <c r="AG112" i="8"/>
  <c r="AG113" i="8"/>
  <c r="AG114" i="8"/>
  <c r="AG115" i="8"/>
  <c r="AG116" i="8"/>
  <c r="AG117" i="8"/>
  <c r="AG118" i="8"/>
  <c r="AG119" i="8"/>
  <c r="AG120" i="8"/>
  <c r="AG121" i="8"/>
  <c r="AG122" i="8"/>
  <c r="AG123" i="8"/>
  <c r="AG124" i="8"/>
  <c r="AG125" i="8"/>
  <c r="AG126" i="8"/>
  <c r="AG127" i="8"/>
  <c r="AG128" i="8"/>
  <c r="AG129" i="8"/>
  <c r="AG130" i="8"/>
  <c r="AG131" i="8"/>
  <c r="AG132" i="8"/>
  <c r="V95" i="8"/>
  <c r="V96" i="8"/>
  <c r="V97" i="8"/>
  <c r="V93" i="8" s="1"/>
  <c r="V100" i="8"/>
  <c r="Z104" i="8"/>
  <c r="Z105" i="8"/>
  <c r="Z106" i="8"/>
  <c r="Z108" i="8"/>
  <c r="Z109" i="8"/>
  <c r="AI173" i="8"/>
  <c r="E180" i="8"/>
  <c r="V180" i="8"/>
  <c r="AG181" i="8"/>
  <c r="AG182" i="8"/>
  <c r="AG183" i="8"/>
  <c r="AG184" i="8"/>
  <c r="AG185" i="8"/>
  <c r="AG186" i="8"/>
  <c r="AG187" i="8"/>
  <c r="AG188" i="8"/>
  <c r="AG189" i="8"/>
  <c r="AG190" i="8"/>
  <c r="V185" i="8"/>
  <c r="V188" i="8"/>
  <c r="AG191" i="8"/>
  <c r="AG192" i="8"/>
  <c r="AG193" i="8"/>
  <c r="AG194" i="8"/>
  <c r="AG195" i="8"/>
  <c r="AG196" i="8"/>
  <c r="AG197" i="8"/>
  <c r="AG198" i="8"/>
  <c r="AG199" i="8"/>
  <c r="AG200" i="8"/>
  <c r="AG201" i="8"/>
  <c r="AG202" i="8"/>
  <c r="AG203" i="8"/>
  <c r="AG204" i="8"/>
  <c r="AG205" i="8"/>
  <c r="AG206" i="8"/>
  <c r="AG207" i="8"/>
  <c r="AG208" i="8"/>
  <c r="AG209" i="8"/>
  <c r="AG210" i="8"/>
  <c r="AG211" i="8"/>
  <c r="AG212" i="8"/>
  <c r="AG213" i="8"/>
  <c r="AG214" i="8"/>
  <c r="AG215" i="8"/>
  <c r="AG216" i="8"/>
  <c r="AG217" i="8"/>
  <c r="AG218" i="8"/>
  <c r="AG219" i="8"/>
  <c r="AG220" i="8"/>
  <c r="Z192" i="8"/>
  <c r="Z193" i="8"/>
  <c r="Z194" i="8"/>
  <c r="Z196" i="8"/>
  <c r="Z197" i="8"/>
  <c r="AI261" i="8"/>
  <c r="V268" i="8"/>
  <c r="AG269" i="8"/>
  <c r="AG270" i="8"/>
  <c r="AG271" i="8"/>
  <c r="V271" i="8"/>
  <c r="V272" i="8"/>
  <c r="AG272" i="8"/>
  <c r="AG273" i="8"/>
  <c r="AG274" i="8"/>
  <c r="AG275" i="8"/>
  <c r="AG276" i="8"/>
  <c r="AG277" i="8"/>
  <c r="AG278" i="8"/>
  <c r="AG279" i="8"/>
  <c r="AG280" i="8"/>
  <c r="AG281" i="8"/>
  <c r="AG282" i="8"/>
  <c r="AG283" i="8"/>
  <c r="AG284" i="8"/>
  <c r="AG285" i="8"/>
  <c r="AG286" i="8"/>
  <c r="AG287" i="8"/>
  <c r="AG288" i="8"/>
  <c r="AG289" i="8"/>
  <c r="AG290" i="8"/>
  <c r="AG291" i="8"/>
  <c r="AG292" i="8"/>
  <c r="AG293" i="8"/>
  <c r="AG294" i="8"/>
  <c r="AG295" i="8"/>
  <c r="AG296" i="8"/>
  <c r="AG297" i="8"/>
  <c r="AG298" i="8"/>
  <c r="AG299" i="8"/>
  <c r="AG300" i="8"/>
  <c r="AG301" i="8"/>
  <c r="AG302" i="8"/>
  <c r="AG303" i="8"/>
  <c r="AG304" i="8"/>
  <c r="AG305" i="8"/>
  <c r="AG306" i="8"/>
  <c r="AG307" i="8"/>
  <c r="AG308" i="8"/>
  <c r="V273" i="8"/>
  <c r="V269" i="8" s="1"/>
  <c r="V276" i="8"/>
  <c r="Z280" i="8"/>
  <c r="Z281" i="8"/>
  <c r="Z282" i="8"/>
  <c r="Z284" i="8"/>
  <c r="Z285" i="8"/>
  <c r="AI349" i="8"/>
  <c r="V4" i="7"/>
  <c r="V7" i="7"/>
  <c r="V8" i="7"/>
  <c r="V9" i="7"/>
  <c r="V5" i="7" s="1"/>
  <c r="V12" i="7"/>
  <c r="Z16" i="7"/>
  <c r="Z17" i="7"/>
  <c r="Z18" i="7"/>
  <c r="Z20" i="7"/>
  <c r="Z21" i="7"/>
  <c r="AI85" i="7"/>
  <c r="V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V95" i="7"/>
  <c r="V96" i="7"/>
  <c r="V97" i="7"/>
  <c r="V93" i="7" s="1"/>
  <c r="V100" i="7"/>
  <c r="Z104" i="7"/>
  <c r="Z105" i="7"/>
  <c r="Z106" i="7"/>
  <c r="Z108" i="7"/>
  <c r="Z109" i="7"/>
  <c r="AI173" i="7"/>
  <c r="E180" i="7"/>
  <c r="F180" i="7"/>
  <c r="V180" i="7"/>
  <c r="AG181" i="7"/>
  <c r="AG182" i="7"/>
  <c r="AG183" i="7"/>
  <c r="AG184" i="7"/>
  <c r="V185" i="7"/>
  <c r="V181" i="7" s="1"/>
  <c r="V182" i="7"/>
  <c r="AG185" i="7"/>
  <c r="AG186" i="7"/>
  <c r="AG187" i="7"/>
  <c r="AG188" i="7"/>
  <c r="AG189" i="7"/>
  <c r="AG190" i="7"/>
  <c r="AG191" i="7"/>
  <c r="AG192" i="7"/>
  <c r="AG193" i="7"/>
  <c r="AG194" i="7"/>
  <c r="AG195" i="7"/>
  <c r="AG196" i="7"/>
  <c r="AG197" i="7"/>
  <c r="AG198" i="7"/>
  <c r="AG199" i="7"/>
  <c r="AG200" i="7"/>
  <c r="AG201" i="7"/>
  <c r="AG202" i="7"/>
  <c r="AG203" i="7"/>
  <c r="AG204" i="7"/>
  <c r="AG205" i="7"/>
  <c r="AG206" i="7"/>
  <c r="AG207" i="7"/>
  <c r="AG208" i="7"/>
  <c r="AG209" i="7"/>
  <c r="AG210" i="7"/>
  <c r="AG211" i="7"/>
  <c r="AG212" i="7"/>
  <c r="AG213" i="7"/>
  <c r="AG214" i="7"/>
  <c r="AG215" i="7"/>
  <c r="AG216" i="7"/>
  <c r="AG217" i="7"/>
  <c r="AG218" i="7"/>
  <c r="AG219" i="7"/>
  <c r="AG220" i="7"/>
  <c r="V188" i="7"/>
  <c r="Z192" i="7"/>
  <c r="Z193" i="7"/>
  <c r="Z194" i="7"/>
  <c r="Z196" i="7"/>
  <c r="Z197" i="7"/>
  <c r="AI261" i="7"/>
  <c r="F268" i="7"/>
  <c r="V268" i="7"/>
  <c r="AG269" i="7"/>
  <c r="AG270" i="7"/>
  <c r="AG271" i="7"/>
  <c r="AG272" i="7"/>
  <c r="AG273" i="7"/>
  <c r="AG274" i="7"/>
  <c r="AG275" i="7"/>
  <c r="AG276" i="7"/>
  <c r="AG277" i="7"/>
  <c r="AG278" i="7"/>
  <c r="AG279" i="7"/>
  <c r="AG280" i="7"/>
  <c r="AG281" i="7"/>
  <c r="AG282" i="7"/>
  <c r="AG283" i="7"/>
  <c r="AG284" i="7"/>
  <c r="AG285" i="7"/>
  <c r="AG286" i="7"/>
  <c r="AG287" i="7"/>
  <c r="AG288" i="7"/>
  <c r="AG289" i="7"/>
  <c r="AG290" i="7"/>
  <c r="AG291" i="7"/>
  <c r="AG292" i="7"/>
  <c r="AG293" i="7"/>
  <c r="AG294" i="7"/>
  <c r="AG295" i="7"/>
  <c r="AG296" i="7"/>
  <c r="AG297" i="7"/>
  <c r="AG298" i="7"/>
  <c r="AG299" i="7"/>
  <c r="AG300" i="7"/>
  <c r="AG301" i="7"/>
  <c r="AG302" i="7"/>
  <c r="AG303" i="7"/>
  <c r="AG304" i="7"/>
  <c r="AG305" i="7"/>
  <c r="AG306" i="7"/>
  <c r="AG307" i="7"/>
  <c r="AG308" i="7"/>
  <c r="V271" i="7"/>
  <c r="V272" i="7"/>
  <c r="V273" i="7"/>
  <c r="V270" i="7" s="1"/>
  <c r="V276" i="7"/>
  <c r="Z280" i="7"/>
  <c r="Z281" i="7"/>
  <c r="Z282" i="7"/>
  <c r="Z284" i="7"/>
  <c r="Z285" i="7"/>
  <c r="AI349" i="7"/>
  <c r="E4" i="1"/>
  <c r="V4" i="1"/>
  <c r="V7" i="1"/>
  <c r="V8" i="1"/>
  <c r="V9" i="1"/>
  <c r="V6" i="1" s="1"/>
  <c r="V12" i="1"/>
  <c r="Z16" i="1"/>
  <c r="Z17" i="1"/>
  <c r="Z18" i="1"/>
  <c r="Z20" i="1"/>
  <c r="Z21" i="1"/>
  <c r="AI85" i="1"/>
  <c r="E92" i="1"/>
  <c r="V92" i="1"/>
  <c r="AG93" i="1"/>
  <c r="AG94" i="1"/>
  <c r="AG95" i="1"/>
  <c r="AG96" i="1"/>
  <c r="AG97" i="1"/>
  <c r="AG98" i="1"/>
  <c r="AG99" i="1"/>
  <c r="AG100" i="1"/>
  <c r="AG101" i="1"/>
  <c r="AG102" i="1"/>
  <c r="AG103" i="1"/>
  <c r="V95" i="1"/>
  <c r="V96" i="1"/>
  <c r="V97" i="1"/>
  <c r="V94" i="1" s="1"/>
  <c r="V100" i="1"/>
  <c r="Z104"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Z105" i="1"/>
  <c r="Z106" i="1"/>
  <c r="Z108" i="1"/>
  <c r="Z109" i="1"/>
  <c r="AI173" i="1"/>
  <c r="E180" i="1"/>
  <c r="V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V185" i="1"/>
  <c r="V188" i="1"/>
  <c r="Z192" i="1"/>
  <c r="Z193" i="1"/>
  <c r="Z194" i="1"/>
  <c r="Z196" i="1"/>
  <c r="Z197" i="1"/>
  <c r="AI261" i="1"/>
  <c r="F268" i="1"/>
  <c r="V268" i="1"/>
  <c r="AG269" i="1"/>
  <c r="AG270" i="1"/>
  <c r="AG271" i="1"/>
  <c r="AG272" i="1"/>
  <c r="AG273" i="1"/>
  <c r="V270" i="1"/>
  <c r="V271" i="1"/>
  <c r="V272" i="1"/>
  <c r="V273" i="1"/>
  <c r="V269" i="1"/>
  <c r="AG274" i="1"/>
  <c r="AG275" i="1"/>
  <c r="AG276" i="1"/>
  <c r="AG277" i="1"/>
  <c r="AG278" i="1"/>
  <c r="AG279" i="1"/>
  <c r="AG280" i="1"/>
  <c r="AG281" i="1"/>
  <c r="V276" i="1"/>
  <c r="Z280" i="1"/>
  <c r="Z281" i="1"/>
  <c r="Z282"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Z284" i="1"/>
  <c r="Z285" i="1"/>
  <c r="AI349" i="1"/>
  <c r="C8" i="4"/>
  <c r="B15" i="4"/>
  <c r="B16" i="4"/>
  <c r="V181" i="1"/>
  <c r="V182" i="1"/>
  <c r="V94" i="7"/>
  <c r="V274" i="8"/>
  <c r="V270" i="8"/>
  <c r="V6" i="7"/>
  <c r="V6" i="8"/>
  <c r="B4" i="7"/>
  <c r="B180" i="8"/>
  <c r="Q180" i="8" s="1"/>
  <c r="B268" i="8"/>
  <c r="Q268" i="8" s="1"/>
  <c r="F92" i="7"/>
  <c r="F4" i="8"/>
  <c r="E92" i="7"/>
  <c r="E4" i="8"/>
  <c r="F4" i="1"/>
  <c r="G4" i="1"/>
  <c r="S4" i="1" s="1"/>
  <c r="A5" i="7"/>
  <c r="A6" i="7" s="1"/>
  <c r="F180" i="1"/>
  <c r="F92" i="1"/>
  <c r="E4" i="7"/>
  <c r="F180" i="8"/>
  <c r="G92" i="1"/>
  <c r="S92" i="1" s="1"/>
  <c r="B4" i="1"/>
  <c r="C4" i="1" s="1"/>
  <c r="A93" i="7"/>
  <c r="A181" i="8"/>
  <c r="B181" i="8" s="1"/>
  <c r="B92" i="1"/>
  <c r="D92" i="1" s="1"/>
  <c r="G92" i="7"/>
  <c r="S92" i="7" s="1"/>
  <c r="B268" i="7"/>
  <c r="C268" i="7" s="1"/>
  <c r="B180" i="7"/>
  <c r="F5" i="7"/>
  <c r="G180" i="7"/>
  <c r="S180" i="7" s="1"/>
  <c r="B180" i="1"/>
  <c r="D180" i="1" s="1"/>
  <c r="A182" i="8"/>
  <c r="B182" i="8"/>
  <c r="D182" i="8" s="1"/>
  <c r="E5" i="7"/>
  <c r="G181" i="8"/>
  <c r="S181" i="8" s="1"/>
  <c r="C268" i="8"/>
  <c r="J268" i="8" s="1"/>
  <c r="C180" i="8"/>
  <c r="Q4" i="7"/>
  <c r="C4" i="7"/>
  <c r="J4" i="7" s="1"/>
  <c r="D4" i="7"/>
  <c r="E268" i="8"/>
  <c r="F268" i="8"/>
  <c r="A269" i="8"/>
  <c r="G268" i="8"/>
  <c r="S268" i="8" s="1"/>
  <c r="V183" i="8"/>
  <c r="V183" i="1"/>
  <c r="V186" i="1" s="1"/>
  <c r="V183" i="7"/>
  <c r="B5" i="1"/>
  <c r="E5" i="1"/>
  <c r="A6" i="1"/>
  <c r="F5" i="1"/>
  <c r="G5" i="1"/>
  <c r="S5" i="1" s="1"/>
  <c r="E181" i="7"/>
  <c r="F181" i="7"/>
  <c r="B181" i="7"/>
  <c r="Q181" i="7" s="1"/>
  <c r="B93" i="8"/>
  <c r="P93" i="8" s="1"/>
  <c r="A182" i="7"/>
  <c r="B5" i="7"/>
  <c r="D5" i="7" s="1"/>
  <c r="G5" i="7"/>
  <c r="S5" i="7" s="1"/>
  <c r="B181" i="1"/>
  <c r="Q181" i="1" s="1"/>
  <c r="Q92" i="1"/>
  <c r="C92" i="1"/>
  <c r="J92" i="1" s="1"/>
  <c r="G180" i="1"/>
  <c r="S180" i="1" s="1"/>
  <c r="F4" i="7"/>
  <c r="F92" i="8"/>
  <c r="B92" i="8"/>
  <c r="D92" i="8" s="1"/>
  <c r="G92" i="8"/>
  <c r="S92" i="8"/>
  <c r="D4" i="1"/>
  <c r="G182" i="8"/>
  <c r="S182" i="8" s="1"/>
  <c r="F181" i="8"/>
  <c r="E181" i="8"/>
  <c r="A183" i="8"/>
  <c r="E182" i="8"/>
  <c r="F182" i="8"/>
  <c r="Q5" i="7"/>
  <c r="Q182" i="8"/>
  <c r="E182" i="7"/>
  <c r="F182" i="7"/>
  <c r="A183" i="7"/>
  <c r="G183" i="7" s="1"/>
  <c r="S183" i="7" s="1"/>
  <c r="B182" i="7"/>
  <c r="D182" i="7" s="1"/>
  <c r="G182" i="7"/>
  <c r="C92" i="8"/>
  <c r="J92" i="8" s="1"/>
  <c r="Q92" i="8"/>
  <c r="E269" i="8"/>
  <c r="A270" i="8"/>
  <c r="F269" i="8"/>
  <c r="G269" i="8"/>
  <c r="S269" i="8" s="1"/>
  <c r="B269" i="8"/>
  <c r="D269" i="8" s="1"/>
  <c r="A7" i="1"/>
  <c r="G6" i="1"/>
  <c r="S6" i="1" s="1"/>
  <c r="B6" i="1"/>
  <c r="Q6" i="1" s="1"/>
  <c r="E6" i="1"/>
  <c r="F6" i="1"/>
  <c r="G183" i="8"/>
  <c r="B183" i="8"/>
  <c r="A184" i="8"/>
  <c r="F183" i="8"/>
  <c r="E183" i="8"/>
  <c r="G270" i="8"/>
  <c r="E270" i="8"/>
  <c r="F270" i="8"/>
  <c r="A271" i="8"/>
  <c r="B270" i="8"/>
  <c r="D270" i="8" s="1"/>
  <c r="D6" i="1"/>
  <c r="B7" i="1"/>
  <c r="H7" i="1" s="1"/>
  <c r="Q182" i="7"/>
  <c r="F183" i="7"/>
  <c r="F184" i="8"/>
  <c r="B184" i="8"/>
  <c r="A185" i="8"/>
  <c r="E184" i="8"/>
  <c r="G184" i="8"/>
  <c r="D183" i="8"/>
  <c r="Q183" i="8"/>
  <c r="P5" i="7"/>
  <c r="P181" i="1"/>
  <c r="Q270" i="8"/>
  <c r="B271" i="8"/>
  <c r="D271" i="8" s="1"/>
  <c r="A272" i="8"/>
  <c r="F271" i="8"/>
  <c r="E271" i="8"/>
  <c r="G271" i="8"/>
  <c r="D184" i="8"/>
  <c r="Q184" i="8"/>
  <c r="E185" i="8"/>
  <c r="F185" i="8"/>
  <c r="A186" i="8"/>
  <c r="A187" i="8" s="1"/>
  <c r="G185" i="8"/>
  <c r="B185" i="8"/>
  <c r="Q185" i="8" s="1"/>
  <c r="E272" i="8"/>
  <c r="F272" i="8"/>
  <c r="B272" i="8"/>
  <c r="A273" i="8"/>
  <c r="G272" i="8"/>
  <c r="F186" i="8"/>
  <c r="P269" i="8"/>
  <c r="F273" i="8"/>
  <c r="G273" i="8"/>
  <c r="A274" i="8"/>
  <c r="B273" i="8"/>
  <c r="Q273" i="8" s="1"/>
  <c r="E273" i="8"/>
  <c r="D272" i="8"/>
  <c r="Q272" i="8"/>
  <c r="H6" i="1"/>
  <c r="B274" i="8"/>
  <c r="G274" i="8"/>
  <c r="A275" i="8"/>
  <c r="E275" i="8" s="1"/>
  <c r="E274" i="8"/>
  <c r="F274" i="8"/>
  <c r="H182" i="8"/>
  <c r="F275" i="8"/>
  <c r="D274" i="8"/>
  <c r="Q274" i="8"/>
  <c r="H270" i="8"/>
  <c r="H182" i="7"/>
  <c r="P6" i="1"/>
  <c r="P270" i="8"/>
  <c r="P182" i="8"/>
  <c r="P182" i="7"/>
  <c r="S270" i="8"/>
  <c r="H183" i="8"/>
  <c r="S182" i="7"/>
  <c r="P7" i="1"/>
  <c r="P183" i="8"/>
  <c r="S183" i="8"/>
  <c r="S271" i="8"/>
  <c r="H184" i="8"/>
  <c r="H272" i="8"/>
  <c r="P272" i="8"/>
  <c r="P184" i="8"/>
  <c r="S272" i="8"/>
  <c r="S184" i="8"/>
  <c r="S185" i="8"/>
  <c r="S273" i="8"/>
  <c r="S274" i="8"/>
  <c r="A7" i="7" l="1"/>
  <c r="E6" i="7"/>
  <c r="F6" i="7"/>
  <c r="G6" i="7"/>
  <c r="S6" i="7" s="1"/>
  <c r="B6" i="7"/>
  <c r="E187" i="8"/>
  <c r="G187" i="8"/>
  <c r="S187" i="8" s="1"/>
  <c r="F187" i="8"/>
  <c r="B187" i="8"/>
  <c r="A188" i="8"/>
  <c r="A189" i="8" s="1"/>
  <c r="H271" i="8"/>
  <c r="B275" i="8"/>
  <c r="E268" i="1"/>
  <c r="E268" i="7"/>
  <c r="B4" i="8"/>
  <c r="C4" i="8" s="1"/>
  <c r="G275" i="8"/>
  <c r="S275" i="8" s="1"/>
  <c r="E186" i="8"/>
  <c r="C9" i="9"/>
  <c r="V98" i="8"/>
  <c r="P271" i="8"/>
  <c r="A276" i="8"/>
  <c r="B186" i="8"/>
  <c r="E183" i="7"/>
  <c r="D268" i="7"/>
  <c r="V275" i="8"/>
  <c r="V94" i="8"/>
  <c r="G186" i="8"/>
  <c r="S186" i="8" s="1"/>
  <c r="B183" i="7"/>
  <c r="V5" i="1"/>
  <c r="G268" i="7"/>
  <c r="S268" i="7" s="1"/>
  <c r="A184" i="7"/>
  <c r="V98" i="7"/>
  <c r="V11" i="8"/>
  <c r="V275" i="1"/>
  <c r="B268" i="1"/>
  <c r="V274" i="1"/>
  <c r="B5" i="8"/>
  <c r="G5" i="8"/>
  <c r="S5" i="8" s="1"/>
  <c r="F5" i="8"/>
  <c r="E5" i="8"/>
  <c r="A6" i="8"/>
  <c r="G93" i="7"/>
  <c r="S93" i="7" s="1"/>
  <c r="A94" i="7"/>
  <c r="E93" i="7"/>
  <c r="F93" i="7"/>
  <c r="B93" i="7"/>
  <c r="P181" i="8"/>
  <c r="H181" i="8"/>
  <c r="D181" i="8"/>
  <c r="V99" i="8"/>
  <c r="D93" i="8"/>
  <c r="H93" i="8"/>
  <c r="Q93" i="8"/>
  <c r="V10" i="1"/>
  <c r="V11" i="1"/>
  <c r="F93" i="8"/>
  <c r="G93" i="8"/>
  <c r="S93" i="8" s="1"/>
  <c r="A94" i="8"/>
  <c r="E93" i="8"/>
  <c r="Q5" i="1"/>
  <c r="D5" i="1"/>
  <c r="H5" i="1"/>
  <c r="P5" i="1"/>
  <c r="V181" i="8"/>
  <c r="V182" i="8"/>
  <c r="V187" i="8" s="1"/>
  <c r="J44" i="9"/>
  <c r="D180" i="7"/>
  <c r="C180" i="7"/>
  <c r="J180" i="7" s="1"/>
  <c r="L180" i="7" s="1"/>
  <c r="Q180" i="7"/>
  <c r="J43" i="9"/>
  <c r="G188" i="8"/>
  <c r="S188" i="8" s="1"/>
  <c r="F188" i="8"/>
  <c r="E188" i="8"/>
  <c r="B188" i="8"/>
  <c r="D181" i="1"/>
  <c r="H181" i="1"/>
  <c r="V187" i="7"/>
  <c r="V186" i="7"/>
  <c r="V99" i="7"/>
  <c r="G93" i="1"/>
  <c r="S93" i="1" s="1"/>
  <c r="A94" i="1"/>
  <c r="B93" i="1"/>
  <c r="F93" i="1"/>
  <c r="J42" i="9"/>
  <c r="A190" i="8"/>
  <c r="B189" i="8"/>
  <c r="E189" i="8"/>
  <c r="F189" i="8"/>
  <c r="G189" i="8"/>
  <c r="S189" i="8" s="1"/>
  <c r="D7" i="1"/>
  <c r="Q7" i="1"/>
  <c r="H6" i="7"/>
  <c r="D6" i="7"/>
  <c r="V10" i="8"/>
  <c r="G181" i="1"/>
  <c r="S181" i="1" s="1"/>
  <c r="F181" i="1"/>
  <c r="A182" i="1"/>
  <c r="E181" i="1"/>
  <c r="F269" i="7"/>
  <c r="E269" i="7"/>
  <c r="B269" i="7"/>
  <c r="G269" i="7"/>
  <c r="S269" i="7" s="1"/>
  <c r="A270" i="7"/>
  <c r="J41" i="9"/>
  <c r="E7" i="1"/>
  <c r="F7" i="1"/>
  <c r="A8" i="1"/>
  <c r="G7" i="1"/>
  <c r="S7" i="1" s="1"/>
  <c r="V10" i="7"/>
  <c r="V11" i="7"/>
  <c r="A270" i="1"/>
  <c r="B269" i="1"/>
  <c r="E269" i="1"/>
  <c r="G269" i="1"/>
  <c r="S269" i="1" s="1"/>
  <c r="L44" i="9"/>
  <c r="V269" i="7"/>
  <c r="L43" i="9"/>
  <c r="V93" i="1"/>
  <c r="L42" i="9"/>
  <c r="G268" i="1"/>
  <c r="S268" i="1" s="1"/>
  <c r="K42" i="9"/>
  <c r="E42" i="9"/>
  <c r="E43" i="9" s="1"/>
  <c r="Q269" i="8"/>
  <c r="H269" i="8"/>
  <c r="Q271" i="8"/>
  <c r="H5" i="7"/>
  <c r="D273" i="8"/>
  <c r="Q268" i="7"/>
  <c r="Q180" i="1"/>
  <c r="H181" i="7"/>
  <c r="C92" i="7"/>
  <c r="D92" i="7"/>
  <c r="P181" i="7"/>
  <c r="D181" i="7"/>
  <c r="L92" i="1"/>
  <c r="O92" i="1"/>
  <c r="K92" i="1"/>
  <c r="O92" i="8"/>
  <c r="L92" i="8"/>
  <c r="Q4" i="1"/>
  <c r="K92" i="8"/>
  <c r="C11" i="9"/>
  <c r="C19" i="9"/>
  <c r="C27" i="9"/>
  <c r="C12" i="9"/>
  <c r="C20" i="9"/>
  <c r="C28" i="9"/>
  <c r="C13" i="9"/>
  <c r="C21" i="9"/>
  <c r="C29" i="9"/>
  <c r="C14" i="9"/>
  <c r="C22" i="9"/>
  <c r="C30" i="9"/>
  <c r="C15" i="9"/>
  <c r="C23" i="9"/>
  <c r="C10" i="9"/>
  <c r="C16" i="9"/>
  <c r="C24" i="9"/>
  <c r="C17" i="9"/>
  <c r="C25" i="9"/>
  <c r="C18" i="9"/>
  <c r="C26" i="9"/>
  <c r="I92" i="7"/>
  <c r="I268" i="7"/>
  <c r="I4" i="7"/>
  <c r="I180" i="7"/>
  <c r="L4" i="7"/>
  <c r="O4" i="7"/>
  <c r="K4" i="7"/>
  <c r="M5" i="7" s="1"/>
  <c r="J268" i="7"/>
  <c r="O268" i="7" s="1"/>
  <c r="J4" i="1"/>
  <c r="O4" i="1"/>
  <c r="O268" i="8"/>
  <c r="L268" i="8"/>
  <c r="K268" i="8"/>
  <c r="Q181" i="8"/>
  <c r="D268" i="8"/>
  <c r="C180" i="1"/>
  <c r="D185" i="8"/>
  <c r="D180" i="8"/>
  <c r="V184" i="1"/>
  <c r="V187" i="1" s="1"/>
  <c r="J180" i="8"/>
  <c r="D186" i="8" l="1"/>
  <c r="Q186" i="8"/>
  <c r="B276" i="8"/>
  <c r="A277" i="8"/>
  <c r="G276" i="8"/>
  <c r="S276" i="8" s="1"/>
  <c r="E276" i="8"/>
  <c r="F276" i="8"/>
  <c r="Q6" i="7"/>
  <c r="P6" i="7"/>
  <c r="D183" i="7"/>
  <c r="H183" i="7"/>
  <c r="Q183" i="7"/>
  <c r="P183" i="7"/>
  <c r="D275" i="8"/>
  <c r="Q275" i="8"/>
  <c r="B184" i="7"/>
  <c r="A185" i="7"/>
  <c r="G184" i="7"/>
  <c r="S184" i="7" s="1"/>
  <c r="F184" i="7"/>
  <c r="E184" i="7"/>
  <c r="J4" i="8"/>
  <c r="K4" i="8" s="1"/>
  <c r="D268" i="1"/>
  <c r="C268" i="1"/>
  <c r="J268" i="1" s="1"/>
  <c r="O268" i="1" s="1"/>
  <c r="Q268" i="1"/>
  <c r="Q4" i="8"/>
  <c r="D4" i="8"/>
  <c r="D187" i="8"/>
  <c r="Q187" i="8"/>
  <c r="B7" i="7"/>
  <c r="E7" i="7"/>
  <c r="A8" i="7"/>
  <c r="G7" i="7"/>
  <c r="S7" i="7" s="1"/>
  <c r="F7" i="7"/>
  <c r="D269" i="7"/>
  <c r="H269" i="7"/>
  <c r="Q269" i="7"/>
  <c r="P269" i="7"/>
  <c r="E190" i="8"/>
  <c r="G190" i="8"/>
  <c r="S190" i="8" s="1"/>
  <c r="B190" i="8"/>
  <c r="F190" i="8"/>
  <c r="A191" i="8"/>
  <c r="D93" i="7"/>
  <c r="H93" i="7"/>
  <c r="P93" i="7"/>
  <c r="Q93" i="7"/>
  <c r="V274" i="7"/>
  <c r="V275" i="7"/>
  <c r="E44" i="9"/>
  <c r="K44" i="9" s="1"/>
  <c r="K43" i="9"/>
  <c r="B8" i="1"/>
  <c r="A9" i="1"/>
  <c r="G8" i="1"/>
  <c r="S8" i="1" s="1"/>
  <c r="E8" i="1"/>
  <c r="F8" i="1"/>
  <c r="D5" i="8"/>
  <c r="Q5" i="8"/>
  <c r="H5" i="8"/>
  <c r="P5" i="8"/>
  <c r="D93" i="1"/>
  <c r="P93" i="1"/>
  <c r="Q93" i="1"/>
  <c r="H93" i="1"/>
  <c r="M93" i="1" s="1"/>
  <c r="Q188" i="8"/>
  <c r="D188" i="8"/>
  <c r="A95" i="7"/>
  <c r="B94" i="7"/>
  <c r="G94" i="7"/>
  <c r="S94" i="7" s="1"/>
  <c r="F94" i="7"/>
  <c r="E94" i="7"/>
  <c r="B182" i="1"/>
  <c r="E182" i="1"/>
  <c r="F182" i="1"/>
  <c r="A183" i="1"/>
  <c r="G182" i="1"/>
  <c r="S182" i="1" s="1"/>
  <c r="E94" i="1"/>
  <c r="F94" i="1"/>
  <c r="A95" i="1"/>
  <c r="G94" i="1"/>
  <c r="S94" i="1" s="1"/>
  <c r="B94" i="1"/>
  <c r="P269" i="1"/>
  <c r="H269" i="1"/>
  <c r="D269" i="1"/>
  <c r="Q269" i="1"/>
  <c r="V186" i="8"/>
  <c r="E6" i="8"/>
  <c r="F6" i="8"/>
  <c r="A7" i="8"/>
  <c r="B6" i="8"/>
  <c r="G6" i="8"/>
  <c r="S6" i="8" s="1"/>
  <c r="F270" i="1"/>
  <c r="B270" i="1"/>
  <c r="G270" i="1"/>
  <c r="S270" i="1" s="1"/>
  <c r="A271" i="1"/>
  <c r="E270" i="1"/>
  <c r="A271" i="7"/>
  <c r="G270" i="7"/>
  <c r="S270" i="7" s="1"/>
  <c r="B270" i="7"/>
  <c r="E270" i="7"/>
  <c r="F270" i="7"/>
  <c r="V98" i="1"/>
  <c r="V99" i="1"/>
  <c r="D189" i="8"/>
  <c r="Q189" i="8"/>
  <c r="A95" i="8"/>
  <c r="G94" i="8"/>
  <c r="S94" i="8" s="1"/>
  <c r="E94" i="8"/>
  <c r="F94" i="8"/>
  <c r="B94" i="8"/>
  <c r="J92" i="7"/>
  <c r="O92" i="7" s="1"/>
  <c r="R92" i="1"/>
  <c r="T92" i="1" s="1"/>
  <c r="C93" i="1" s="1"/>
  <c r="N93" i="1"/>
  <c r="N93" i="8"/>
  <c r="R92" i="8"/>
  <c r="T92" i="8" s="1"/>
  <c r="C93" i="8" s="1"/>
  <c r="M93" i="8"/>
  <c r="L268" i="7"/>
  <c r="K268" i="7"/>
  <c r="L180" i="8"/>
  <c r="O180" i="8"/>
  <c r="K180" i="8"/>
  <c r="M269" i="8"/>
  <c r="N269" i="8"/>
  <c r="R268" i="8"/>
  <c r="T268" i="8" s="1"/>
  <c r="C269" i="8" s="1"/>
  <c r="O180" i="7"/>
  <c r="K180" i="7"/>
  <c r="I4" i="1"/>
  <c r="I180" i="1"/>
  <c r="I92" i="1"/>
  <c r="I268" i="1"/>
  <c r="J180" i="1"/>
  <c r="L180" i="1" s="1"/>
  <c r="L4" i="1"/>
  <c r="K4" i="1"/>
  <c r="I268" i="8"/>
  <c r="I4" i="8"/>
  <c r="I180" i="8"/>
  <c r="I92" i="8"/>
  <c r="L4" i="8"/>
  <c r="R4" i="7"/>
  <c r="T4" i="7" s="1"/>
  <c r="C5" i="7" s="1"/>
  <c r="N5" i="7"/>
  <c r="AI4" i="7"/>
  <c r="K268" i="1" l="1"/>
  <c r="D7" i="7"/>
  <c r="H7" i="7"/>
  <c r="P7" i="7"/>
  <c r="Q7" i="7"/>
  <c r="E277" i="8"/>
  <c r="B277" i="8"/>
  <c r="G277" i="8"/>
  <c r="S277" i="8" s="1"/>
  <c r="F277" i="8"/>
  <c r="A278" i="8"/>
  <c r="Q276" i="8"/>
  <c r="D276" i="8"/>
  <c r="A9" i="7"/>
  <c r="F8" i="7"/>
  <c r="G8" i="7"/>
  <c r="S8" i="7" s="1"/>
  <c r="E8" i="7"/>
  <c r="B8" i="7"/>
  <c r="F185" i="7"/>
  <c r="B185" i="7"/>
  <c r="E185" i="7"/>
  <c r="A186" i="7"/>
  <c r="G185" i="7"/>
  <c r="S185" i="7" s="1"/>
  <c r="L268" i="1"/>
  <c r="D184" i="7"/>
  <c r="Q184" i="7"/>
  <c r="P184" i="7"/>
  <c r="H184" i="7"/>
  <c r="O4" i="8"/>
  <c r="B7" i="8"/>
  <c r="G7" i="8"/>
  <c r="S7" i="8" s="1"/>
  <c r="E7" i="8"/>
  <c r="F7" i="8"/>
  <c r="A8" i="8"/>
  <c r="Q270" i="7"/>
  <c r="H270" i="7"/>
  <c r="P270" i="7"/>
  <c r="D270" i="7"/>
  <c r="R268" i="7"/>
  <c r="T268" i="7" s="1"/>
  <c r="C269" i="7" s="1"/>
  <c r="J269" i="7" s="1"/>
  <c r="Q94" i="1"/>
  <c r="H94" i="1"/>
  <c r="D94" i="1"/>
  <c r="P94" i="1"/>
  <c r="Q94" i="7"/>
  <c r="H94" i="7"/>
  <c r="P94" i="7"/>
  <c r="D94" i="7"/>
  <c r="D190" i="8"/>
  <c r="Q190" i="8"/>
  <c r="E183" i="1"/>
  <c r="F183" i="1"/>
  <c r="B183" i="1"/>
  <c r="G183" i="1"/>
  <c r="S183" i="1" s="1"/>
  <c r="A184" i="1"/>
  <c r="A192" i="8"/>
  <c r="F191" i="8"/>
  <c r="G191" i="8"/>
  <c r="S191" i="8" s="1"/>
  <c r="E191" i="8"/>
  <c r="B191" i="8"/>
  <c r="G271" i="7"/>
  <c r="S271" i="7" s="1"/>
  <c r="E271" i="7"/>
  <c r="F271" i="7"/>
  <c r="B271" i="7"/>
  <c r="A272" i="7"/>
  <c r="Q182" i="1"/>
  <c r="P182" i="1"/>
  <c r="D182" i="1"/>
  <c r="H182" i="1"/>
  <c r="B95" i="7"/>
  <c r="E95" i="7"/>
  <c r="F95" i="7"/>
  <c r="G95" i="7"/>
  <c r="S95" i="7" s="1"/>
  <c r="A96" i="7"/>
  <c r="M5" i="8"/>
  <c r="G95" i="1"/>
  <c r="S95" i="1" s="1"/>
  <c r="F95" i="1"/>
  <c r="A96" i="1"/>
  <c r="E95" i="1"/>
  <c r="B95" i="1"/>
  <c r="G271" i="1"/>
  <c r="S271" i="1" s="1"/>
  <c r="B271" i="1"/>
  <c r="F271" i="1"/>
  <c r="E271" i="1"/>
  <c r="A272" i="1"/>
  <c r="F95" i="8"/>
  <c r="A96" i="8"/>
  <c r="G95" i="8"/>
  <c r="S95" i="8" s="1"/>
  <c r="E95" i="8"/>
  <c r="B95" i="8"/>
  <c r="A10" i="1"/>
  <c r="G9" i="1"/>
  <c r="S9" i="1" s="1"/>
  <c r="B9" i="1"/>
  <c r="E9" i="1"/>
  <c r="F9" i="1"/>
  <c r="D94" i="8"/>
  <c r="H94" i="8"/>
  <c r="P94" i="8"/>
  <c r="Q94" i="8"/>
  <c r="D6" i="8"/>
  <c r="Q6" i="8"/>
  <c r="H6" i="8"/>
  <c r="P6" i="8"/>
  <c r="H270" i="1"/>
  <c r="Q270" i="1"/>
  <c r="D270" i="1"/>
  <c r="P270" i="1"/>
  <c r="Q8" i="1"/>
  <c r="D8" i="1"/>
  <c r="P8" i="1"/>
  <c r="H8" i="1"/>
  <c r="L92" i="7"/>
  <c r="K92" i="7"/>
  <c r="AI92" i="7" s="1"/>
  <c r="AI268" i="7"/>
  <c r="K180" i="1"/>
  <c r="M181" i="1" s="1"/>
  <c r="N269" i="7"/>
  <c r="K269" i="7" s="1"/>
  <c r="M269" i="7"/>
  <c r="O269" i="7"/>
  <c r="I269" i="7"/>
  <c r="N181" i="8"/>
  <c r="AI180" i="8"/>
  <c r="M181" i="8"/>
  <c r="R180" i="8"/>
  <c r="T180" i="8" s="1"/>
  <c r="C181" i="8" s="1"/>
  <c r="O180" i="1"/>
  <c r="J269" i="8"/>
  <c r="O269" i="8" s="1"/>
  <c r="AI92" i="1"/>
  <c r="J93" i="1"/>
  <c r="N5" i="8"/>
  <c r="AI268" i="8"/>
  <c r="J5" i="7"/>
  <c r="I5" i="7" s="1"/>
  <c r="R4" i="8"/>
  <c r="T4" i="8" s="1"/>
  <c r="C5" i="8" s="1"/>
  <c r="J5" i="8" s="1"/>
  <c r="I5" i="8" s="1"/>
  <c r="AI4" i="8"/>
  <c r="R268" i="1"/>
  <c r="T268" i="1" s="1"/>
  <c r="C269" i="1" s="1"/>
  <c r="AI268" i="1"/>
  <c r="N269" i="1"/>
  <c r="M269" i="1"/>
  <c r="J93" i="8"/>
  <c r="I93" i="8" s="1"/>
  <c r="AI92" i="8"/>
  <c r="L269" i="7"/>
  <c r="R4" i="1"/>
  <c r="T4" i="1" s="1"/>
  <c r="C5" i="1" s="1"/>
  <c r="N5" i="1"/>
  <c r="AI4" i="1"/>
  <c r="M5" i="1"/>
  <c r="M181" i="7"/>
  <c r="R180" i="7"/>
  <c r="T180" i="7" s="1"/>
  <c r="C181" i="7" s="1"/>
  <c r="J181" i="7" s="1"/>
  <c r="I181" i="7" s="1"/>
  <c r="N181" i="7"/>
  <c r="AI180" i="7"/>
  <c r="Q277" i="8" l="1"/>
  <c r="D277" i="8"/>
  <c r="A187" i="7"/>
  <c r="F186" i="7"/>
  <c r="G186" i="7"/>
  <c r="S186" i="7" s="1"/>
  <c r="E186" i="7"/>
  <c r="B186" i="7"/>
  <c r="F9" i="7"/>
  <c r="A10" i="7"/>
  <c r="B9" i="7"/>
  <c r="G9" i="7"/>
  <c r="S9" i="7" s="1"/>
  <c r="E9" i="7"/>
  <c r="N181" i="1"/>
  <c r="D185" i="7"/>
  <c r="Q185" i="7"/>
  <c r="B278" i="8"/>
  <c r="F278" i="8"/>
  <c r="E278" i="8"/>
  <c r="A279" i="8"/>
  <c r="G278" i="8"/>
  <c r="S278" i="8" s="1"/>
  <c r="H8" i="7"/>
  <c r="P8" i="7"/>
  <c r="Q8" i="7"/>
  <c r="D8" i="7"/>
  <c r="Q7" i="8"/>
  <c r="D7" i="8"/>
  <c r="H7" i="8"/>
  <c r="P7" i="8"/>
  <c r="Q95" i="8"/>
  <c r="D95" i="8"/>
  <c r="H95" i="8"/>
  <c r="P95" i="8"/>
  <c r="A193" i="8"/>
  <c r="E192" i="8"/>
  <c r="G192" i="8"/>
  <c r="S192" i="8" s="1"/>
  <c r="F192" i="8"/>
  <c r="B192" i="8"/>
  <c r="D271" i="1"/>
  <c r="Q271" i="1"/>
  <c r="H271" i="1"/>
  <c r="P271" i="1"/>
  <c r="B96" i="7"/>
  <c r="E96" i="7"/>
  <c r="F96" i="7"/>
  <c r="A97" i="7"/>
  <c r="G96" i="7"/>
  <c r="S96" i="7" s="1"/>
  <c r="E184" i="1"/>
  <c r="B184" i="1"/>
  <c r="A185" i="1"/>
  <c r="F184" i="1"/>
  <c r="G184" i="1"/>
  <c r="S184" i="1" s="1"/>
  <c r="E272" i="7"/>
  <c r="A273" i="7"/>
  <c r="B272" i="7"/>
  <c r="F272" i="7"/>
  <c r="G272" i="7"/>
  <c r="S272" i="7" s="1"/>
  <c r="F96" i="8"/>
  <c r="A97" i="8"/>
  <c r="E96" i="8"/>
  <c r="B96" i="8"/>
  <c r="G96" i="8"/>
  <c r="S96" i="8" s="1"/>
  <c r="D95" i="1"/>
  <c r="H95" i="1"/>
  <c r="P95" i="1"/>
  <c r="Q95" i="1"/>
  <c r="H271" i="7"/>
  <c r="D271" i="7"/>
  <c r="P271" i="7"/>
  <c r="Q271" i="7"/>
  <c r="Q183" i="1"/>
  <c r="D183" i="1"/>
  <c r="H183" i="1"/>
  <c r="P183" i="1"/>
  <c r="G8" i="8"/>
  <c r="S8" i="8" s="1"/>
  <c r="E8" i="8"/>
  <c r="F8" i="8"/>
  <c r="A9" i="8"/>
  <c r="B8" i="8"/>
  <c r="D191" i="8"/>
  <c r="Q191" i="8"/>
  <c r="Q9" i="1"/>
  <c r="D9" i="1"/>
  <c r="A11" i="1"/>
  <c r="E10" i="1"/>
  <c r="F10" i="1"/>
  <c r="G10" i="1"/>
  <c r="S10" i="1" s="1"/>
  <c r="B10" i="1"/>
  <c r="G96" i="1"/>
  <c r="S96" i="1" s="1"/>
  <c r="A97" i="1"/>
  <c r="E96" i="1"/>
  <c r="F96" i="1"/>
  <c r="B96" i="1"/>
  <c r="D95" i="7"/>
  <c r="Q95" i="7"/>
  <c r="H95" i="7"/>
  <c r="P95" i="7"/>
  <c r="A273" i="1"/>
  <c r="E272" i="1"/>
  <c r="B272" i="1"/>
  <c r="G272" i="1"/>
  <c r="S272" i="1" s="1"/>
  <c r="F272" i="1"/>
  <c r="M93" i="7"/>
  <c r="N93" i="7"/>
  <c r="R92" i="7"/>
  <c r="T92" i="7" s="1"/>
  <c r="C93" i="7" s="1"/>
  <c r="L269" i="8"/>
  <c r="R180" i="1"/>
  <c r="T180" i="1" s="1"/>
  <c r="C181" i="1" s="1"/>
  <c r="J181" i="1" s="1"/>
  <c r="I181" i="1" s="1"/>
  <c r="AI180" i="1"/>
  <c r="L5" i="7"/>
  <c r="O181" i="7"/>
  <c r="K93" i="1"/>
  <c r="O93" i="1"/>
  <c r="L93" i="1"/>
  <c r="L181" i="7"/>
  <c r="K181" i="7"/>
  <c r="M270" i="7"/>
  <c r="AI269" i="7"/>
  <c r="R269" i="7"/>
  <c r="T269" i="7" s="1"/>
  <c r="C270" i="7" s="1"/>
  <c r="J270" i="7" s="1"/>
  <c r="I270" i="7" s="1"/>
  <c r="N270" i="7"/>
  <c r="I93" i="1"/>
  <c r="L5" i="8"/>
  <c r="K5" i="8"/>
  <c r="O93" i="8"/>
  <c r="K93" i="8"/>
  <c r="L93" i="8"/>
  <c r="J5" i="1"/>
  <c r="I5" i="1" s="1"/>
  <c r="K5" i="7"/>
  <c r="I269" i="8"/>
  <c r="O5" i="8"/>
  <c r="J181" i="8"/>
  <c r="I181" i="8" s="1"/>
  <c r="K5" i="1"/>
  <c r="J269" i="1"/>
  <c r="I269" i="1" s="1"/>
  <c r="K269" i="8"/>
  <c r="K181" i="8"/>
  <c r="O5" i="7"/>
  <c r="D278" i="8" l="1"/>
  <c r="Q278" i="8"/>
  <c r="D186" i="7"/>
  <c r="Q186" i="7"/>
  <c r="O181" i="1"/>
  <c r="A280" i="8"/>
  <c r="B279" i="8"/>
  <c r="G279" i="8"/>
  <c r="S279" i="8" s="1"/>
  <c r="E279" i="8"/>
  <c r="F279" i="8"/>
  <c r="F187" i="7"/>
  <c r="A188" i="7"/>
  <c r="G187" i="7"/>
  <c r="S187" i="7" s="1"/>
  <c r="B187" i="7"/>
  <c r="E187" i="7"/>
  <c r="Q9" i="7"/>
  <c r="D9" i="7"/>
  <c r="E10" i="7"/>
  <c r="G10" i="7"/>
  <c r="S10" i="7" s="1"/>
  <c r="B10" i="7"/>
  <c r="F10" i="7"/>
  <c r="A11" i="7"/>
  <c r="Q96" i="8"/>
  <c r="D96" i="8"/>
  <c r="P96" i="8"/>
  <c r="H96" i="8"/>
  <c r="A186" i="1"/>
  <c r="B185" i="1"/>
  <c r="E185" i="1"/>
  <c r="G185" i="1"/>
  <c r="S185" i="1" s="1"/>
  <c r="F185" i="1"/>
  <c r="Q192" i="8"/>
  <c r="D192" i="8"/>
  <c r="B11" i="1"/>
  <c r="E11" i="1"/>
  <c r="A12" i="1"/>
  <c r="F11" i="1"/>
  <c r="G11" i="1"/>
  <c r="S11" i="1" s="1"/>
  <c r="A274" i="1"/>
  <c r="G273" i="1"/>
  <c r="S273" i="1" s="1"/>
  <c r="F273" i="1"/>
  <c r="B273" i="1"/>
  <c r="E273" i="1"/>
  <c r="E97" i="1"/>
  <c r="A98" i="1"/>
  <c r="B97" i="1"/>
  <c r="G97" i="1"/>
  <c r="S97" i="1" s="1"/>
  <c r="F97" i="1"/>
  <c r="Q184" i="1"/>
  <c r="D184" i="1"/>
  <c r="H184" i="1"/>
  <c r="P184" i="1"/>
  <c r="B97" i="7"/>
  <c r="G97" i="7"/>
  <c r="S97" i="7" s="1"/>
  <c r="A98" i="7"/>
  <c r="F97" i="7"/>
  <c r="E97" i="7"/>
  <c r="A98" i="8"/>
  <c r="G97" i="8"/>
  <c r="S97" i="8" s="1"/>
  <c r="F97" i="8"/>
  <c r="B97" i="8"/>
  <c r="E97" i="8"/>
  <c r="Q272" i="1"/>
  <c r="D272" i="1"/>
  <c r="H272" i="1"/>
  <c r="P272" i="1"/>
  <c r="D272" i="7"/>
  <c r="H272" i="7"/>
  <c r="P272" i="7"/>
  <c r="Q272" i="7"/>
  <c r="B9" i="8"/>
  <c r="G9" i="8"/>
  <c r="S9" i="8" s="1"/>
  <c r="F9" i="8"/>
  <c r="A10" i="8"/>
  <c r="E9" i="8"/>
  <c r="G273" i="7"/>
  <c r="S273" i="7" s="1"/>
  <c r="E273" i="7"/>
  <c r="F273" i="7"/>
  <c r="B273" i="7"/>
  <c r="A274" i="7"/>
  <c r="Q96" i="7"/>
  <c r="D96" i="7"/>
  <c r="P96" i="7"/>
  <c r="H96" i="7"/>
  <c r="F193" i="8"/>
  <c r="B193" i="8"/>
  <c r="E193" i="8"/>
  <c r="G193" i="8"/>
  <c r="S193" i="8" s="1"/>
  <c r="A194" i="8"/>
  <c r="Q10" i="1"/>
  <c r="D10" i="1"/>
  <c r="D96" i="1"/>
  <c r="Q96" i="1"/>
  <c r="H96" i="1"/>
  <c r="P96" i="1"/>
  <c r="D8" i="8"/>
  <c r="Q8" i="8"/>
  <c r="H8" i="8"/>
  <c r="P8" i="8"/>
  <c r="K181" i="1"/>
  <c r="R181" i="1" s="1"/>
  <c r="T181" i="1" s="1"/>
  <c r="C182" i="1" s="1"/>
  <c r="J182" i="1" s="1"/>
  <c r="I182" i="1" s="1"/>
  <c r="J93" i="7"/>
  <c r="K93" i="7" s="1"/>
  <c r="L181" i="1"/>
  <c r="O270" i="7"/>
  <c r="L181" i="8"/>
  <c r="M182" i="8" s="1"/>
  <c r="AI93" i="1"/>
  <c r="N94" i="1"/>
  <c r="R93" i="1"/>
  <c r="T93" i="1" s="1"/>
  <c r="C94" i="1" s="1"/>
  <c r="J94" i="1" s="1"/>
  <c r="I94" i="1" s="1"/>
  <c r="M94" i="1"/>
  <c r="K270" i="7"/>
  <c r="L270" i="7"/>
  <c r="O181" i="8"/>
  <c r="R269" i="8"/>
  <c r="T269" i="8" s="1"/>
  <c r="C270" i="8" s="1"/>
  <c r="J270" i="8" s="1"/>
  <c r="I270" i="8" s="1"/>
  <c r="AI269" i="8"/>
  <c r="N270" i="8"/>
  <c r="M270" i="8"/>
  <c r="AI93" i="8"/>
  <c r="N94" i="8"/>
  <c r="R93" i="8"/>
  <c r="T93" i="8" s="1"/>
  <c r="C94" i="8" s="1"/>
  <c r="J94" i="8" s="1"/>
  <c r="I94" i="8" s="1"/>
  <c r="M94" i="8"/>
  <c r="N6" i="8"/>
  <c r="R5" i="8"/>
  <c r="T5" i="8" s="1"/>
  <c r="C6" i="8" s="1"/>
  <c r="J6" i="8" s="1"/>
  <c r="I6" i="8" s="1"/>
  <c r="AI5" i="8"/>
  <c r="M6" i="8"/>
  <c r="L269" i="1"/>
  <c r="O5" i="1"/>
  <c r="N182" i="7"/>
  <c r="R181" i="7"/>
  <c r="T181" i="7" s="1"/>
  <c r="C182" i="7" s="1"/>
  <c r="AI181" i="7"/>
  <c r="M182" i="7"/>
  <c r="K269" i="1"/>
  <c r="L5" i="1"/>
  <c r="N6" i="1" s="1"/>
  <c r="O269" i="1"/>
  <c r="M6" i="7"/>
  <c r="AI5" i="7"/>
  <c r="N6" i="7"/>
  <c r="R5" i="7"/>
  <c r="T5" i="7" s="1"/>
  <c r="C6" i="7" s="1"/>
  <c r="J6" i="7" s="1"/>
  <c r="I6" i="7" s="1"/>
  <c r="Q279" i="8" l="1"/>
  <c r="D279" i="8"/>
  <c r="Q10" i="7"/>
  <c r="D10" i="7"/>
  <c r="E188" i="7"/>
  <c r="F188" i="7"/>
  <c r="B188" i="7"/>
  <c r="A189" i="7"/>
  <c r="G188" i="7"/>
  <c r="S188" i="7" s="1"/>
  <c r="AI181" i="1"/>
  <c r="E11" i="7"/>
  <c r="A12" i="7"/>
  <c r="F11" i="7"/>
  <c r="G11" i="7"/>
  <c r="S11" i="7" s="1"/>
  <c r="B11" i="7"/>
  <c r="Q187" i="7"/>
  <c r="D187" i="7"/>
  <c r="E280" i="8"/>
  <c r="F280" i="8"/>
  <c r="A281" i="8"/>
  <c r="B280" i="8"/>
  <c r="G280" i="8"/>
  <c r="S280" i="8" s="1"/>
  <c r="E98" i="1"/>
  <c r="G98" i="1"/>
  <c r="S98" i="1" s="1"/>
  <c r="F98" i="1"/>
  <c r="A99" i="1"/>
  <c r="B98" i="1"/>
  <c r="B12" i="1"/>
  <c r="E12" i="1"/>
  <c r="F12" i="1"/>
  <c r="G12" i="1"/>
  <c r="S12" i="1" s="1"/>
  <c r="A13" i="1"/>
  <c r="D185" i="1"/>
  <c r="Q185" i="1"/>
  <c r="Q9" i="8"/>
  <c r="D9" i="8"/>
  <c r="Q193" i="8"/>
  <c r="D193" i="8"/>
  <c r="D97" i="7"/>
  <c r="Q97" i="7"/>
  <c r="A187" i="1"/>
  <c r="G186" i="1"/>
  <c r="S186" i="1" s="1"/>
  <c r="E186" i="1"/>
  <c r="F186" i="1"/>
  <c r="B186" i="1"/>
  <c r="Q97" i="8"/>
  <c r="D97" i="8"/>
  <c r="D273" i="1"/>
  <c r="Q273" i="1"/>
  <c r="Q11" i="1"/>
  <c r="D11" i="1"/>
  <c r="A11" i="8"/>
  <c r="F10" i="8"/>
  <c r="G10" i="8"/>
  <c r="S10" i="8" s="1"/>
  <c r="B10" i="8"/>
  <c r="E10" i="8"/>
  <c r="M182" i="1"/>
  <c r="A195" i="8"/>
  <c r="E194" i="8"/>
  <c r="B194" i="8"/>
  <c r="F194" i="8"/>
  <c r="G194" i="8"/>
  <c r="S194" i="8" s="1"/>
  <c r="F274" i="7"/>
  <c r="E274" i="7"/>
  <c r="A275" i="7"/>
  <c r="G274" i="7"/>
  <c r="S274" i="7" s="1"/>
  <c r="B274" i="7"/>
  <c r="A99" i="8"/>
  <c r="G98" i="8"/>
  <c r="S98" i="8" s="1"/>
  <c r="F98" i="8"/>
  <c r="B98" i="8"/>
  <c r="E98" i="8"/>
  <c r="A99" i="7"/>
  <c r="E98" i="7"/>
  <c r="B98" i="7"/>
  <c r="F98" i="7"/>
  <c r="G98" i="7"/>
  <c r="S98" i="7" s="1"/>
  <c r="G274" i="1"/>
  <c r="S274" i="1" s="1"/>
  <c r="F274" i="1"/>
  <c r="E274" i="1"/>
  <c r="B274" i="1"/>
  <c r="A275" i="1"/>
  <c r="D273" i="7"/>
  <c r="Q273" i="7"/>
  <c r="D97" i="1"/>
  <c r="Q97" i="1"/>
  <c r="N182" i="1"/>
  <c r="L182" i="1" s="1"/>
  <c r="L93" i="7"/>
  <c r="N94" i="7" s="1"/>
  <c r="N182" i="8"/>
  <c r="I93" i="7"/>
  <c r="O93" i="7"/>
  <c r="R181" i="8"/>
  <c r="T181" i="8" s="1"/>
  <c r="C182" i="8" s="1"/>
  <c r="J182" i="8" s="1"/>
  <c r="I182" i="8" s="1"/>
  <c r="AI181" i="8"/>
  <c r="R5" i="1"/>
  <c r="T5" i="1" s="1"/>
  <c r="C6" i="1" s="1"/>
  <c r="J6" i="1" s="1"/>
  <c r="I6" i="1" s="1"/>
  <c r="O182" i="1"/>
  <c r="M6" i="1"/>
  <c r="K182" i="1"/>
  <c r="AI5" i="1"/>
  <c r="K270" i="8"/>
  <c r="L270" i="8"/>
  <c r="J182" i="7"/>
  <c r="I182" i="7" s="1"/>
  <c r="O94" i="8"/>
  <c r="L6" i="8"/>
  <c r="K6" i="8"/>
  <c r="O270" i="8"/>
  <c r="O94" i="1"/>
  <c r="O6" i="7"/>
  <c r="O6" i="8"/>
  <c r="AI269" i="1"/>
  <c r="R269" i="1"/>
  <c r="T269" i="1" s="1"/>
  <c r="C270" i="1" s="1"/>
  <c r="J270" i="1" s="1"/>
  <c r="I270" i="1" s="1"/>
  <c r="N270" i="1"/>
  <c r="M270" i="1"/>
  <c r="L6" i="7"/>
  <c r="K6" i="7"/>
  <c r="L94" i="1"/>
  <c r="K94" i="1"/>
  <c r="L94" i="8"/>
  <c r="K94" i="8"/>
  <c r="AI270" i="7"/>
  <c r="N271" i="7"/>
  <c r="R270" i="7"/>
  <c r="T270" i="7" s="1"/>
  <c r="C271" i="7" s="1"/>
  <c r="M271" i="7"/>
  <c r="Q188" i="7" l="1"/>
  <c r="D188" i="7"/>
  <c r="A190" i="7"/>
  <c r="E189" i="7"/>
  <c r="F189" i="7"/>
  <c r="B189" i="7"/>
  <c r="G189" i="7"/>
  <c r="S189" i="7" s="1"/>
  <c r="D11" i="7"/>
  <c r="Q11" i="7"/>
  <c r="Q280" i="8"/>
  <c r="D280" i="8"/>
  <c r="F281" i="8"/>
  <c r="B281" i="8"/>
  <c r="E281" i="8"/>
  <c r="G281" i="8"/>
  <c r="S281" i="8" s="1"/>
  <c r="A282" i="8"/>
  <c r="A13" i="7"/>
  <c r="B12" i="7"/>
  <c r="G12" i="7"/>
  <c r="S12" i="7" s="1"/>
  <c r="F12" i="7"/>
  <c r="E12" i="7"/>
  <c r="R93" i="7"/>
  <c r="T93" i="7" s="1"/>
  <c r="C94" i="7" s="1"/>
  <c r="F99" i="8"/>
  <c r="E99" i="8"/>
  <c r="A100" i="8"/>
  <c r="B99" i="8"/>
  <c r="G99" i="8"/>
  <c r="S99" i="8" s="1"/>
  <c r="D194" i="8"/>
  <c r="Q194" i="8"/>
  <c r="F11" i="8"/>
  <c r="G11" i="8"/>
  <c r="S11" i="8" s="1"/>
  <c r="E11" i="8"/>
  <c r="A12" i="8"/>
  <c r="B11" i="8"/>
  <c r="B99" i="1"/>
  <c r="A100" i="1"/>
  <c r="F99" i="1"/>
  <c r="G99" i="1"/>
  <c r="S99" i="1" s="1"/>
  <c r="E99" i="1"/>
  <c r="Q98" i="7"/>
  <c r="D98" i="7"/>
  <c r="Q274" i="7"/>
  <c r="D274" i="7"/>
  <c r="E275" i="1"/>
  <c r="F275" i="1"/>
  <c r="B275" i="1"/>
  <c r="A276" i="1"/>
  <c r="G275" i="1"/>
  <c r="S275" i="1" s="1"/>
  <c r="B195" i="8"/>
  <c r="E195" i="8"/>
  <c r="F195" i="8"/>
  <c r="G195" i="8"/>
  <c r="S195" i="8" s="1"/>
  <c r="A196" i="8"/>
  <c r="E13" i="1"/>
  <c r="F13" i="1"/>
  <c r="B13" i="1"/>
  <c r="A14" i="1"/>
  <c r="G13" i="1"/>
  <c r="S13" i="1" s="1"/>
  <c r="J94" i="7"/>
  <c r="K94" i="7" s="1"/>
  <c r="Q274" i="1"/>
  <c r="D274" i="1"/>
  <c r="B99" i="7"/>
  <c r="E99" i="7"/>
  <c r="F99" i="7"/>
  <c r="G99" i="7"/>
  <c r="S99" i="7" s="1"/>
  <c r="A100" i="7"/>
  <c r="E275" i="7"/>
  <c r="F275" i="7"/>
  <c r="A276" i="7"/>
  <c r="B275" i="7"/>
  <c r="G275" i="7"/>
  <c r="S275" i="7" s="1"/>
  <c r="D186" i="1"/>
  <c r="Q186" i="1"/>
  <c r="M94" i="7"/>
  <c r="D98" i="8"/>
  <c r="Q98" i="8"/>
  <c r="Q10" i="8"/>
  <c r="D10" i="8"/>
  <c r="D12" i="1"/>
  <c r="Q12" i="1"/>
  <c r="AI93" i="7"/>
  <c r="G187" i="1"/>
  <c r="S187" i="1" s="1"/>
  <c r="E187" i="1"/>
  <c r="F187" i="1"/>
  <c r="B187" i="1"/>
  <c r="A188" i="1"/>
  <c r="Q98" i="1"/>
  <c r="D98" i="1"/>
  <c r="L182" i="8"/>
  <c r="K182" i="8"/>
  <c r="N183" i="8" s="1"/>
  <c r="I94" i="7"/>
  <c r="O182" i="8"/>
  <c r="O6" i="1"/>
  <c r="L6" i="1"/>
  <c r="K6" i="1"/>
  <c r="N7" i="1" s="1"/>
  <c r="O182" i="7"/>
  <c r="N95" i="8"/>
  <c r="AI94" i="8"/>
  <c r="R94" i="8"/>
  <c r="T94" i="8" s="1"/>
  <c r="C95" i="8" s="1"/>
  <c r="J95" i="8" s="1"/>
  <c r="I95" i="8" s="1"/>
  <c r="M95" i="8"/>
  <c r="N7" i="7"/>
  <c r="AI6" i="7"/>
  <c r="R6" i="7"/>
  <c r="T6" i="7" s="1"/>
  <c r="C7" i="7" s="1"/>
  <c r="J7" i="7" s="1"/>
  <c r="I7" i="7" s="1"/>
  <c r="M7" i="7"/>
  <c r="K182" i="7"/>
  <c r="AI182" i="1"/>
  <c r="R182" i="1"/>
  <c r="T182" i="1" s="1"/>
  <c r="C183" i="1" s="1"/>
  <c r="N183" i="1"/>
  <c r="M183" i="1"/>
  <c r="L270" i="1"/>
  <c r="K270" i="1"/>
  <c r="L182" i="7"/>
  <c r="R6" i="8"/>
  <c r="T6" i="8" s="1"/>
  <c r="C7" i="8" s="1"/>
  <c r="J7" i="8" s="1"/>
  <c r="I7" i="8" s="1"/>
  <c r="N7" i="8"/>
  <c r="AI6" i="8"/>
  <c r="M7" i="8"/>
  <c r="O270" i="1"/>
  <c r="J271" i="7"/>
  <c r="I271" i="7" s="1"/>
  <c r="AI94" i="1"/>
  <c r="N95" i="1"/>
  <c r="R94" i="1"/>
  <c r="T94" i="1" s="1"/>
  <c r="C95" i="1" s="1"/>
  <c r="J95" i="1" s="1"/>
  <c r="I95" i="1" s="1"/>
  <c r="M95" i="1"/>
  <c r="M271" i="8"/>
  <c r="N271" i="8"/>
  <c r="AI270" i="8"/>
  <c r="R270" i="8"/>
  <c r="T270" i="8" s="1"/>
  <c r="C271" i="8" s="1"/>
  <c r="J271" i="8" s="1"/>
  <c r="I271" i="8" s="1"/>
  <c r="B13" i="7" l="1"/>
  <c r="E13" i="7"/>
  <c r="F13" i="7"/>
  <c r="G13" i="7"/>
  <c r="S13" i="7" s="1"/>
  <c r="A14" i="7"/>
  <c r="O94" i="7"/>
  <c r="A283" i="8"/>
  <c r="E282" i="8"/>
  <c r="F282" i="8"/>
  <c r="G282" i="8"/>
  <c r="S282" i="8" s="1"/>
  <c r="B282" i="8"/>
  <c r="Q189" i="7"/>
  <c r="D189" i="7"/>
  <c r="M183" i="8"/>
  <c r="D281" i="8"/>
  <c r="Q281" i="8"/>
  <c r="L94" i="7"/>
  <c r="AI182" i="8"/>
  <c r="E190" i="7"/>
  <c r="F190" i="7"/>
  <c r="B190" i="7"/>
  <c r="A191" i="7"/>
  <c r="G190" i="7"/>
  <c r="S190" i="7" s="1"/>
  <c r="D12" i="7"/>
  <c r="Q12" i="7"/>
  <c r="A197" i="8"/>
  <c r="G196" i="8"/>
  <c r="S196" i="8" s="1"/>
  <c r="E196" i="8"/>
  <c r="B196" i="8"/>
  <c r="F196" i="8"/>
  <c r="R182" i="8"/>
  <c r="T182" i="8" s="1"/>
  <c r="C183" i="8" s="1"/>
  <c r="J183" i="8" s="1"/>
  <c r="I183" i="8" s="1"/>
  <c r="A101" i="1"/>
  <c r="F100" i="1"/>
  <c r="G100" i="1"/>
  <c r="S100" i="1" s="1"/>
  <c r="E100" i="1"/>
  <c r="B100" i="1"/>
  <c r="B276" i="7"/>
  <c r="G276" i="7"/>
  <c r="S276" i="7" s="1"/>
  <c r="E276" i="7"/>
  <c r="A277" i="7"/>
  <c r="F276" i="7"/>
  <c r="D99" i="1"/>
  <c r="Q99" i="1"/>
  <c r="A101" i="7"/>
  <c r="B100" i="7"/>
  <c r="E100" i="7"/>
  <c r="F100" i="7"/>
  <c r="G100" i="7"/>
  <c r="S100" i="7" s="1"/>
  <c r="D195" i="8"/>
  <c r="Q195" i="8"/>
  <c r="Q187" i="1"/>
  <c r="D187" i="1"/>
  <c r="Q13" i="1"/>
  <c r="D13" i="1"/>
  <c r="D11" i="8"/>
  <c r="Q11" i="8"/>
  <c r="D99" i="8"/>
  <c r="Q99" i="8"/>
  <c r="F188" i="1"/>
  <c r="G188" i="1"/>
  <c r="S188" i="1" s="1"/>
  <c r="E188" i="1"/>
  <c r="A189" i="1"/>
  <c r="B188" i="1"/>
  <c r="E276" i="1"/>
  <c r="A277" i="1"/>
  <c r="B276" i="1"/>
  <c r="F276" i="1"/>
  <c r="G276" i="1"/>
  <c r="S276" i="1" s="1"/>
  <c r="B12" i="8"/>
  <c r="F12" i="8"/>
  <c r="G12" i="8"/>
  <c r="S12" i="8" s="1"/>
  <c r="A13" i="8"/>
  <c r="E12" i="8"/>
  <c r="G100" i="8"/>
  <c r="S100" i="8" s="1"/>
  <c r="E100" i="8"/>
  <c r="A101" i="8"/>
  <c r="B100" i="8"/>
  <c r="F100" i="8"/>
  <c r="B14" i="1"/>
  <c r="E14" i="1"/>
  <c r="A15" i="1"/>
  <c r="G14" i="1"/>
  <c r="S14" i="1" s="1"/>
  <c r="F14" i="1"/>
  <c r="D275" i="7"/>
  <c r="Q275" i="7"/>
  <c r="D99" i="7"/>
  <c r="Q99" i="7"/>
  <c r="Q275" i="1"/>
  <c r="D275" i="1"/>
  <c r="R6" i="1"/>
  <c r="T6" i="1" s="1"/>
  <c r="C7" i="1" s="1"/>
  <c r="J7" i="1" s="1"/>
  <c r="I7" i="1" s="1"/>
  <c r="AI6" i="1"/>
  <c r="M7" i="1"/>
  <c r="M95" i="7"/>
  <c r="AI94" i="7"/>
  <c r="R94" i="7"/>
  <c r="T94" i="7" s="1"/>
  <c r="C95" i="7" s="1"/>
  <c r="J95" i="7" s="1"/>
  <c r="I95" i="7" s="1"/>
  <c r="N95" i="7"/>
  <c r="O7" i="8"/>
  <c r="O7" i="7"/>
  <c r="O95" i="8"/>
  <c r="O271" i="7"/>
  <c r="K7" i="8"/>
  <c r="L7" i="8"/>
  <c r="J183" i="1"/>
  <c r="I183" i="1" s="1"/>
  <c r="K183" i="8"/>
  <c r="L183" i="8"/>
  <c r="O271" i="8"/>
  <c r="O183" i="8"/>
  <c r="K95" i="1"/>
  <c r="L95" i="1"/>
  <c r="AI270" i="1"/>
  <c r="M271" i="1"/>
  <c r="N271" i="1"/>
  <c r="R270" i="1"/>
  <c r="T270" i="1" s="1"/>
  <c r="C271" i="1" s="1"/>
  <c r="J271" i="1" s="1"/>
  <c r="I271" i="1" s="1"/>
  <c r="AI182" i="7"/>
  <c r="N183" i="7"/>
  <c r="R182" i="7"/>
  <c r="T182" i="7" s="1"/>
  <c r="C183" i="7" s="1"/>
  <c r="J183" i="7" s="1"/>
  <c r="I183" i="7" s="1"/>
  <c r="M183" i="7"/>
  <c r="L95" i="8"/>
  <c r="K95" i="8"/>
  <c r="K271" i="8"/>
  <c r="L271" i="8"/>
  <c r="K271" i="7"/>
  <c r="L271" i="7"/>
  <c r="O95" i="1"/>
  <c r="K7" i="7"/>
  <c r="L7" i="7"/>
  <c r="A284" i="8" l="1"/>
  <c r="E283" i="8"/>
  <c r="B283" i="8"/>
  <c r="F283" i="8"/>
  <c r="G283" i="8"/>
  <c r="S283" i="8" s="1"/>
  <c r="E191" i="7"/>
  <c r="F191" i="7"/>
  <c r="B191" i="7"/>
  <c r="A192" i="7"/>
  <c r="G191" i="7"/>
  <c r="S191" i="7" s="1"/>
  <c r="D190" i="7"/>
  <c r="Q190" i="7"/>
  <c r="G14" i="7"/>
  <c r="S14" i="7" s="1"/>
  <c r="B14" i="7"/>
  <c r="E14" i="7"/>
  <c r="A15" i="7"/>
  <c r="F14" i="7"/>
  <c r="Q282" i="8"/>
  <c r="D282" i="8"/>
  <c r="O7" i="1"/>
  <c r="L7" i="1"/>
  <c r="Q13" i="7"/>
  <c r="D13" i="7"/>
  <c r="D100" i="8"/>
  <c r="Q100" i="8"/>
  <c r="D12" i="8"/>
  <c r="Q12" i="8"/>
  <c r="Q188" i="1"/>
  <c r="D188" i="1"/>
  <c r="B101" i="8"/>
  <c r="E101" i="8"/>
  <c r="G101" i="8"/>
  <c r="S101" i="8" s="1"/>
  <c r="A102" i="8"/>
  <c r="F101" i="8"/>
  <c r="G189" i="1"/>
  <c r="S189" i="1" s="1"/>
  <c r="E189" i="1"/>
  <c r="B189" i="1"/>
  <c r="F189" i="1"/>
  <c r="A190" i="1"/>
  <c r="Q276" i="7"/>
  <c r="D276" i="7"/>
  <c r="F197" i="8"/>
  <c r="B197" i="8"/>
  <c r="A198" i="8"/>
  <c r="E197" i="8"/>
  <c r="G197" i="8"/>
  <c r="S197" i="8" s="1"/>
  <c r="Q100" i="7"/>
  <c r="D100" i="7"/>
  <c r="Q100" i="1"/>
  <c r="D100" i="1"/>
  <c r="Q276" i="1"/>
  <c r="D276" i="1"/>
  <c r="F101" i="7"/>
  <c r="A102" i="7"/>
  <c r="B101" i="7"/>
  <c r="G101" i="7"/>
  <c r="S101" i="7" s="1"/>
  <c r="E101" i="7"/>
  <c r="E15" i="1"/>
  <c r="G15" i="1"/>
  <c r="S15" i="1" s="1"/>
  <c r="B15" i="1"/>
  <c r="A16" i="1"/>
  <c r="F15" i="1"/>
  <c r="F277" i="1"/>
  <c r="A278" i="1"/>
  <c r="B277" i="1"/>
  <c r="E277" i="1"/>
  <c r="G277" i="1"/>
  <c r="S277" i="1" s="1"/>
  <c r="A14" i="8"/>
  <c r="B13" i="8"/>
  <c r="E13" i="8"/>
  <c r="F13" i="8"/>
  <c r="G13" i="8"/>
  <c r="S13" i="8" s="1"/>
  <c r="K7" i="1"/>
  <c r="D14" i="1"/>
  <c r="Q14" i="1"/>
  <c r="A278" i="7"/>
  <c r="E277" i="7"/>
  <c r="F277" i="7"/>
  <c r="G277" i="7"/>
  <c r="S277" i="7" s="1"/>
  <c r="B277" i="7"/>
  <c r="B101" i="1"/>
  <c r="F101" i="1"/>
  <c r="A102" i="1"/>
  <c r="G101" i="1"/>
  <c r="S101" i="1" s="1"/>
  <c r="E101" i="1"/>
  <c r="Q196" i="8"/>
  <c r="D196" i="8"/>
  <c r="L95" i="7"/>
  <c r="K95" i="7"/>
  <c r="O95" i="7"/>
  <c r="O271" i="1"/>
  <c r="L183" i="1"/>
  <c r="M96" i="8"/>
  <c r="R95" i="8"/>
  <c r="T95" i="8" s="1"/>
  <c r="C96" i="8" s="1"/>
  <c r="AI95" i="8"/>
  <c r="N96" i="8"/>
  <c r="AI95" i="1"/>
  <c r="M96" i="1"/>
  <c r="N96" i="1"/>
  <c r="R95" i="1"/>
  <c r="T95" i="1" s="1"/>
  <c r="C96" i="1" s="1"/>
  <c r="J96" i="1" s="1"/>
  <c r="I96" i="1" s="1"/>
  <c r="M184" i="8"/>
  <c r="AI183" i="8"/>
  <c r="N184" i="8"/>
  <c r="R183" i="8"/>
  <c r="T183" i="8" s="1"/>
  <c r="C184" i="8" s="1"/>
  <c r="J184" i="8" s="1"/>
  <c r="I184" i="8" s="1"/>
  <c r="AI271" i="7"/>
  <c r="N272" i="7"/>
  <c r="R271" i="7"/>
  <c r="T271" i="7" s="1"/>
  <c r="C272" i="7" s="1"/>
  <c r="J272" i="7" s="1"/>
  <c r="I272" i="7" s="1"/>
  <c r="M272" i="7"/>
  <c r="L183" i="7"/>
  <c r="K183" i="7"/>
  <c r="K183" i="1"/>
  <c r="O183" i="1"/>
  <c r="N8" i="1"/>
  <c r="AI7" i="1"/>
  <c r="R7" i="1"/>
  <c r="T7" i="1" s="1"/>
  <c r="C8" i="1" s="1"/>
  <c r="J8" i="1" s="1"/>
  <c r="I8" i="1" s="1"/>
  <c r="M8" i="1"/>
  <c r="R7" i="8"/>
  <c r="T7" i="8" s="1"/>
  <c r="C8" i="8" s="1"/>
  <c r="N8" i="8"/>
  <c r="AI7" i="8"/>
  <c r="M8" i="8"/>
  <c r="N8" i="7"/>
  <c r="AI7" i="7"/>
  <c r="R7" i="7"/>
  <c r="T7" i="7" s="1"/>
  <c r="C8" i="7" s="1"/>
  <c r="M8" i="7"/>
  <c r="L271" i="1"/>
  <c r="K271" i="1"/>
  <c r="O183" i="7"/>
  <c r="AI271" i="8"/>
  <c r="M272" i="8"/>
  <c r="R271" i="8"/>
  <c r="T271" i="8" s="1"/>
  <c r="C272" i="8" s="1"/>
  <c r="J272" i="8" s="1"/>
  <c r="I272" i="8" s="1"/>
  <c r="N272" i="8"/>
  <c r="D14" i="7" l="1"/>
  <c r="Q14" i="7"/>
  <c r="O96" i="1"/>
  <c r="E15" i="7"/>
  <c r="B15" i="7"/>
  <c r="A16" i="7"/>
  <c r="F15" i="7"/>
  <c r="G15" i="7"/>
  <c r="S15" i="7" s="1"/>
  <c r="Q283" i="8"/>
  <c r="D283" i="8"/>
  <c r="D191" i="7"/>
  <c r="Q191" i="7"/>
  <c r="G192" i="7"/>
  <c r="S192" i="7" s="1"/>
  <c r="A193" i="7"/>
  <c r="B192" i="7"/>
  <c r="F192" i="7"/>
  <c r="E192" i="7"/>
  <c r="A285" i="8"/>
  <c r="E284" i="8"/>
  <c r="F284" i="8"/>
  <c r="B284" i="8"/>
  <c r="G284" i="8"/>
  <c r="S284" i="8" s="1"/>
  <c r="A103" i="1"/>
  <c r="B102" i="1"/>
  <c r="F102" i="1"/>
  <c r="E102" i="1"/>
  <c r="G102" i="1"/>
  <c r="S102" i="1" s="1"/>
  <c r="B278" i="1"/>
  <c r="A279" i="1"/>
  <c r="E278" i="1"/>
  <c r="G278" i="1"/>
  <c r="S278" i="1" s="1"/>
  <c r="F278" i="1"/>
  <c r="F102" i="7"/>
  <c r="A103" i="7"/>
  <c r="B102" i="7"/>
  <c r="G102" i="7"/>
  <c r="S102" i="7" s="1"/>
  <c r="E102" i="7"/>
  <c r="Q101" i="1"/>
  <c r="D101" i="1"/>
  <c r="A199" i="8"/>
  <c r="B198" i="8"/>
  <c r="E198" i="8"/>
  <c r="F198" i="8"/>
  <c r="G198" i="8"/>
  <c r="S198" i="8" s="1"/>
  <c r="B102" i="8"/>
  <c r="A103" i="8"/>
  <c r="E102" i="8"/>
  <c r="G102" i="8"/>
  <c r="S102" i="8" s="1"/>
  <c r="F102" i="8"/>
  <c r="D277" i="7"/>
  <c r="Q277" i="7"/>
  <c r="Q13" i="8"/>
  <c r="D13" i="8"/>
  <c r="A17" i="1"/>
  <c r="B16" i="1"/>
  <c r="F16" i="1"/>
  <c r="E16" i="1"/>
  <c r="G16" i="1"/>
  <c r="S16" i="1" s="1"/>
  <c r="D197" i="8"/>
  <c r="Q197" i="8"/>
  <c r="F14" i="8"/>
  <c r="A15" i="8"/>
  <c r="E14" i="8"/>
  <c r="B14" i="8"/>
  <c r="G14" i="8"/>
  <c r="S14" i="8" s="1"/>
  <c r="Q101" i="8"/>
  <c r="D101" i="8"/>
  <c r="D15" i="1"/>
  <c r="Q15" i="1"/>
  <c r="B190" i="1"/>
  <c r="E190" i="1"/>
  <c r="F190" i="1"/>
  <c r="G190" i="1"/>
  <c r="S190" i="1" s="1"/>
  <c r="A191" i="1"/>
  <c r="D189" i="1"/>
  <c r="Q189" i="1"/>
  <c r="G278" i="7"/>
  <c r="S278" i="7" s="1"/>
  <c r="B278" i="7"/>
  <c r="A279" i="7"/>
  <c r="F278" i="7"/>
  <c r="E278" i="7"/>
  <c r="Q277" i="1"/>
  <c r="D277" i="1"/>
  <c r="Q101" i="7"/>
  <c r="D101" i="7"/>
  <c r="R95" i="7"/>
  <c r="T95" i="7" s="1"/>
  <c r="C96" i="7" s="1"/>
  <c r="AI95" i="7"/>
  <c r="N96" i="7"/>
  <c r="M96" i="7"/>
  <c r="O184" i="8"/>
  <c r="AI184" i="8" s="1"/>
  <c r="J8" i="8"/>
  <c r="I8" i="8" s="1"/>
  <c r="L96" i="1"/>
  <c r="K96" i="1"/>
  <c r="L272" i="8"/>
  <c r="K272" i="8"/>
  <c r="J8" i="7"/>
  <c r="I8" i="7" s="1"/>
  <c r="AI183" i="7"/>
  <c r="R183" i="7"/>
  <c r="T183" i="7" s="1"/>
  <c r="C184" i="7" s="1"/>
  <c r="J184" i="7" s="1"/>
  <c r="I184" i="7" s="1"/>
  <c r="M184" i="7"/>
  <c r="N184" i="7"/>
  <c r="L184" i="8"/>
  <c r="K184" i="8"/>
  <c r="AI96" i="1"/>
  <c r="M184" i="1"/>
  <c r="R183" i="1"/>
  <c r="T183" i="1" s="1"/>
  <c r="C184" i="1" s="1"/>
  <c r="J184" i="1" s="1"/>
  <c r="I184" i="1" s="1"/>
  <c r="AI183" i="1"/>
  <c r="N184" i="1"/>
  <c r="O272" i="8"/>
  <c r="O8" i="1"/>
  <c r="O272" i="7"/>
  <c r="K8" i="1"/>
  <c r="L8" i="1"/>
  <c r="K272" i="7"/>
  <c r="L272" i="7"/>
  <c r="M272" i="1"/>
  <c r="R271" i="1"/>
  <c r="T271" i="1" s="1"/>
  <c r="C272" i="1" s="1"/>
  <c r="N272" i="1"/>
  <c r="AI271" i="1"/>
  <c r="K8" i="8"/>
  <c r="J96" i="8"/>
  <c r="I96" i="8" s="1"/>
  <c r="G193" i="7" l="1"/>
  <c r="S193" i="7" s="1"/>
  <c r="A194" i="7"/>
  <c r="E193" i="7"/>
  <c r="B193" i="7"/>
  <c r="F193" i="7"/>
  <c r="G16" i="7"/>
  <c r="S16" i="7" s="1"/>
  <c r="E16" i="7"/>
  <c r="F16" i="7"/>
  <c r="A17" i="7"/>
  <c r="B16" i="7"/>
  <c r="D284" i="8"/>
  <c r="Q284" i="8"/>
  <c r="Q15" i="7"/>
  <c r="D15" i="7"/>
  <c r="D192" i="7"/>
  <c r="Q192" i="7"/>
  <c r="A286" i="8"/>
  <c r="B285" i="8"/>
  <c r="G285" i="8"/>
  <c r="S285" i="8" s="1"/>
  <c r="F285" i="8"/>
  <c r="E285" i="8"/>
  <c r="D278" i="1"/>
  <c r="Q278" i="1"/>
  <c r="Q102" i="7"/>
  <c r="D102" i="7"/>
  <c r="B279" i="7"/>
  <c r="A280" i="7"/>
  <c r="E279" i="7"/>
  <c r="F279" i="7"/>
  <c r="G279" i="7"/>
  <c r="S279" i="7" s="1"/>
  <c r="Q190" i="1"/>
  <c r="D190" i="1"/>
  <c r="A104" i="7"/>
  <c r="G103" i="7"/>
  <c r="S103" i="7" s="1"/>
  <c r="F103" i="7"/>
  <c r="E103" i="7"/>
  <c r="B103" i="7"/>
  <c r="D278" i="7"/>
  <c r="Q278" i="7"/>
  <c r="D198" i="8"/>
  <c r="Q198" i="8"/>
  <c r="D14" i="8"/>
  <c r="Q14" i="8"/>
  <c r="F199" i="8"/>
  <c r="B199" i="8"/>
  <c r="A200" i="8"/>
  <c r="E199" i="8"/>
  <c r="G199" i="8"/>
  <c r="S199" i="8" s="1"/>
  <c r="D102" i="1"/>
  <c r="Q102" i="1"/>
  <c r="Q16" i="1"/>
  <c r="D16" i="1"/>
  <c r="A104" i="1"/>
  <c r="F103" i="1"/>
  <c r="G103" i="1"/>
  <c r="S103" i="1" s="1"/>
  <c r="E103" i="1"/>
  <c r="B103" i="1"/>
  <c r="F191" i="1"/>
  <c r="B191" i="1"/>
  <c r="A192" i="1"/>
  <c r="E191" i="1"/>
  <c r="G191" i="1"/>
  <c r="S191" i="1" s="1"/>
  <c r="B15" i="8"/>
  <c r="A16" i="8"/>
  <c r="E15" i="8"/>
  <c r="F15" i="8"/>
  <c r="G15" i="8"/>
  <c r="S15" i="8" s="1"/>
  <c r="F17" i="1"/>
  <c r="A18" i="1"/>
  <c r="B17" i="1"/>
  <c r="G17" i="1"/>
  <c r="S17" i="1" s="1"/>
  <c r="E17" i="1"/>
  <c r="A104" i="8"/>
  <c r="G103" i="8"/>
  <c r="S103" i="8" s="1"/>
  <c r="E103" i="8"/>
  <c r="F103" i="8"/>
  <c r="B103" i="8"/>
  <c r="D102" i="8"/>
  <c r="Q102" i="8"/>
  <c r="G279" i="1"/>
  <c r="S279" i="1" s="1"/>
  <c r="B279" i="1"/>
  <c r="E279" i="1"/>
  <c r="F279" i="1"/>
  <c r="A280" i="1"/>
  <c r="K8" i="7"/>
  <c r="J96" i="7"/>
  <c r="K96" i="7" s="1"/>
  <c r="O96" i="8"/>
  <c r="O184" i="1"/>
  <c r="AI184" i="1" s="1"/>
  <c r="H97" i="7"/>
  <c r="L8" i="8"/>
  <c r="N9" i="8" s="1"/>
  <c r="AI8" i="1"/>
  <c r="L8" i="7"/>
  <c r="O8" i="7"/>
  <c r="N273" i="8"/>
  <c r="R272" i="8"/>
  <c r="T272" i="8" s="1"/>
  <c r="AI272" i="7"/>
  <c r="J272" i="1"/>
  <c r="I272" i="1" s="1"/>
  <c r="N273" i="7"/>
  <c r="R272" i="7"/>
  <c r="T272" i="7" s="1"/>
  <c r="L184" i="1"/>
  <c r="K184" i="1"/>
  <c r="N97" i="1"/>
  <c r="R96" i="1"/>
  <c r="T96" i="1" s="1"/>
  <c r="AI96" i="8"/>
  <c r="AI272" i="8"/>
  <c r="K96" i="8"/>
  <c r="K184" i="7"/>
  <c r="L184" i="7"/>
  <c r="N185" i="8"/>
  <c r="R184" i="8"/>
  <c r="T184" i="8" s="1"/>
  <c r="O184" i="7"/>
  <c r="N9" i="1"/>
  <c r="R8" i="1"/>
  <c r="T8" i="1" s="1"/>
  <c r="L96" i="8"/>
  <c r="O8" i="8"/>
  <c r="G286" i="8" l="1"/>
  <c r="S286" i="8" s="1"/>
  <c r="A287" i="8"/>
  <c r="E286" i="8"/>
  <c r="B286" i="8"/>
  <c r="F286" i="8"/>
  <c r="E17" i="7"/>
  <c r="A18" i="7"/>
  <c r="F17" i="7"/>
  <c r="B17" i="7"/>
  <c r="G17" i="7"/>
  <c r="S17" i="7" s="1"/>
  <c r="Q193" i="7"/>
  <c r="D193" i="7"/>
  <c r="D285" i="8"/>
  <c r="Q285" i="8"/>
  <c r="D16" i="7"/>
  <c r="Q16" i="7"/>
  <c r="G194" i="7"/>
  <c r="S194" i="7" s="1"/>
  <c r="A195" i="7"/>
  <c r="E194" i="7"/>
  <c r="B194" i="7"/>
  <c r="F194" i="7"/>
  <c r="F104" i="7"/>
  <c r="A105" i="7"/>
  <c r="B104" i="7"/>
  <c r="E104" i="7"/>
  <c r="G104" i="7"/>
  <c r="S104" i="7" s="1"/>
  <c r="Q191" i="1"/>
  <c r="D191" i="1"/>
  <c r="D199" i="8"/>
  <c r="Q199" i="8"/>
  <c r="D279" i="1"/>
  <c r="Q279" i="1"/>
  <c r="A105" i="8"/>
  <c r="G104" i="8"/>
  <c r="S104" i="8" s="1"/>
  <c r="B104" i="8"/>
  <c r="E104" i="8"/>
  <c r="F104" i="8"/>
  <c r="E16" i="8"/>
  <c r="G16" i="8"/>
  <c r="S16" i="8" s="1"/>
  <c r="F16" i="8"/>
  <c r="A17" i="8"/>
  <c r="B16" i="8"/>
  <c r="F104" i="1"/>
  <c r="G104" i="1"/>
  <c r="S104" i="1" s="1"/>
  <c r="A105" i="1"/>
  <c r="B104" i="1"/>
  <c r="E104" i="1"/>
  <c r="R8" i="7"/>
  <c r="T8" i="7" s="1"/>
  <c r="C9" i="7" s="1"/>
  <c r="Q17" i="1"/>
  <c r="D17" i="1"/>
  <c r="Q103" i="7"/>
  <c r="D103" i="7"/>
  <c r="Q103" i="8"/>
  <c r="D103" i="8"/>
  <c r="B18" i="1"/>
  <c r="A19" i="1"/>
  <c r="F18" i="1"/>
  <c r="G18" i="1"/>
  <c r="S18" i="1" s="1"/>
  <c r="E18" i="1"/>
  <c r="B280" i="7"/>
  <c r="E280" i="7"/>
  <c r="F280" i="7"/>
  <c r="A281" i="7"/>
  <c r="G280" i="7"/>
  <c r="S280" i="7" s="1"/>
  <c r="D15" i="8"/>
  <c r="Q15" i="8"/>
  <c r="G280" i="1"/>
  <c r="S280" i="1" s="1"/>
  <c r="B280" i="1"/>
  <c r="E280" i="1"/>
  <c r="A281" i="1"/>
  <c r="F280" i="1"/>
  <c r="G192" i="1"/>
  <c r="S192" i="1" s="1"/>
  <c r="E192" i="1"/>
  <c r="A193" i="1"/>
  <c r="B192" i="1"/>
  <c r="F192" i="1"/>
  <c r="Q103" i="1"/>
  <c r="D103" i="1"/>
  <c r="B200" i="8"/>
  <c r="A201" i="8"/>
  <c r="E200" i="8"/>
  <c r="G200" i="8"/>
  <c r="S200" i="8" s="1"/>
  <c r="F200" i="8"/>
  <c r="Q279" i="7"/>
  <c r="D279" i="7"/>
  <c r="R8" i="8"/>
  <c r="T8" i="8" s="1"/>
  <c r="C9" i="8" s="1"/>
  <c r="I96" i="7"/>
  <c r="O96" i="7"/>
  <c r="L96" i="7"/>
  <c r="N97" i="7" s="1"/>
  <c r="C273" i="8"/>
  <c r="H273" i="8"/>
  <c r="C185" i="8"/>
  <c r="H185" i="8"/>
  <c r="C273" i="7"/>
  <c r="H273" i="7"/>
  <c r="H9" i="7"/>
  <c r="C9" i="1"/>
  <c r="H9" i="1"/>
  <c r="H9" i="8"/>
  <c r="C97" i="1"/>
  <c r="H97" i="1"/>
  <c r="AI184" i="7"/>
  <c r="AI8" i="8"/>
  <c r="R184" i="7"/>
  <c r="T184" i="7" s="1"/>
  <c r="N185" i="7"/>
  <c r="O272" i="1"/>
  <c r="AI8" i="7"/>
  <c r="N9" i="7"/>
  <c r="N97" i="8"/>
  <c r="R96" i="8"/>
  <c r="T96" i="8" s="1"/>
  <c r="K272" i="1"/>
  <c r="M9" i="7"/>
  <c r="N185" i="1"/>
  <c r="R184" i="1"/>
  <c r="T184" i="1" s="1"/>
  <c r="L272" i="1"/>
  <c r="F18" i="7" l="1"/>
  <c r="B18" i="7"/>
  <c r="G18" i="7"/>
  <c r="S18" i="7" s="1"/>
  <c r="A19" i="7"/>
  <c r="E18" i="7"/>
  <c r="Q194" i="7"/>
  <c r="D194" i="7"/>
  <c r="D286" i="8"/>
  <c r="Q286" i="8"/>
  <c r="F195" i="7"/>
  <c r="A196" i="7"/>
  <c r="B195" i="7"/>
  <c r="E195" i="7"/>
  <c r="G195" i="7"/>
  <c r="S195" i="7" s="1"/>
  <c r="F287" i="8"/>
  <c r="A288" i="8"/>
  <c r="G287" i="8"/>
  <c r="S287" i="8" s="1"/>
  <c r="B287" i="8"/>
  <c r="E287" i="8"/>
  <c r="Q17" i="7"/>
  <c r="D17" i="7"/>
  <c r="D200" i="8"/>
  <c r="Q200" i="8"/>
  <c r="B281" i="7"/>
  <c r="G281" i="7"/>
  <c r="S281" i="7" s="1"/>
  <c r="F281" i="7"/>
  <c r="A282" i="7"/>
  <c r="E281" i="7"/>
  <c r="D18" i="1"/>
  <c r="Q18" i="1"/>
  <c r="Q104" i="8"/>
  <c r="D104" i="8"/>
  <c r="A282" i="1"/>
  <c r="B281" i="1"/>
  <c r="G281" i="1"/>
  <c r="S281" i="1" s="1"/>
  <c r="F281" i="1"/>
  <c r="E281" i="1"/>
  <c r="F105" i="8"/>
  <c r="G105" i="8"/>
  <c r="S105" i="8" s="1"/>
  <c r="A106" i="8"/>
  <c r="B105" i="8"/>
  <c r="E105" i="8"/>
  <c r="D280" i="1"/>
  <c r="Q280" i="1"/>
  <c r="Q280" i="7"/>
  <c r="D280" i="7"/>
  <c r="Q104" i="7"/>
  <c r="D104" i="7"/>
  <c r="D192" i="1"/>
  <c r="Q192" i="1"/>
  <c r="Q16" i="8"/>
  <c r="D16" i="8"/>
  <c r="A106" i="7"/>
  <c r="G105" i="7"/>
  <c r="S105" i="7" s="1"/>
  <c r="B105" i="7"/>
  <c r="E105" i="7"/>
  <c r="F105" i="7"/>
  <c r="G193" i="1"/>
  <c r="S193" i="1" s="1"/>
  <c r="A194" i="1"/>
  <c r="B193" i="1"/>
  <c r="E193" i="1"/>
  <c r="F193" i="1"/>
  <c r="D104" i="1"/>
  <c r="Q104" i="1"/>
  <c r="E17" i="8"/>
  <c r="G17" i="8"/>
  <c r="S17" i="8" s="1"/>
  <c r="F17" i="8"/>
  <c r="A18" i="8"/>
  <c r="B17" i="8"/>
  <c r="A106" i="1"/>
  <c r="E105" i="1"/>
  <c r="F105" i="1"/>
  <c r="B105" i="1"/>
  <c r="G105" i="1"/>
  <c r="S105" i="1" s="1"/>
  <c r="F201" i="8"/>
  <c r="G201" i="8"/>
  <c r="S201" i="8" s="1"/>
  <c r="A202" i="8"/>
  <c r="E201" i="8"/>
  <c r="B201" i="8"/>
  <c r="G19" i="1"/>
  <c r="S19" i="1" s="1"/>
  <c r="F19" i="1"/>
  <c r="E19" i="1"/>
  <c r="B19" i="1"/>
  <c r="A20" i="1"/>
  <c r="R96" i="7"/>
  <c r="T96" i="7" s="1"/>
  <c r="C97" i="7" s="1"/>
  <c r="J97" i="7" s="1"/>
  <c r="I97" i="7" s="1"/>
  <c r="P97" i="7" s="1"/>
  <c r="M97" i="7"/>
  <c r="AI96" i="7"/>
  <c r="C97" i="8"/>
  <c r="H97" i="8"/>
  <c r="M9" i="8"/>
  <c r="J9" i="8" s="1"/>
  <c r="M273" i="7"/>
  <c r="J273" i="7" s="1"/>
  <c r="I273" i="7" s="1"/>
  <c r="M9" i="1"/>
  <c r="C185" i="7"/>
  <c r="H185" i="7"/>
  <c r="J9" i="1"/>
  <c r="I9" i="1" s="1"/>
  <c r="M185" i="8"/>
  <c r="J185" i="8" s="1"/>
  <c r="I185" i="8" s="1"/>
  <c r="P185" i="8" s="1"/>
  <c r="C185" i="1"/>
  <c r="H185" i="1"/>
  <c r="M273" i="8"/>
  <c r="M97" i="1"/>
  <c r="J97" i="1" s="1"/>
  <c r="I97" i="1" s="1"/>
  <c r="J9" i="7"/>
  <c r="K9" i="7" s="1"/>
  <c r="AI272" i="1"/>
  <c r="R272" i="1"/>
  <c r="T272" i="1" s="1"/>
  <c r="N273" i="1"/>
  <c r="F288" i="8" l="1"/>
  <c r="A289" i="8"/>
  <c r="B288" i="8"/>
  <c r="E288" i="8"/>
  <c r="G288" i="8"/>
  <c r="S288" i="8" s="1"/>
  <c r="D195" i="7"/>
  <c r="Q195" i="7"/>
  <c r="E19" i="7"/>
  <c r="B19" i="7"/>
  <c r="G19" i="7"/>
  <c r="S19" i="7" s="1"/>
  <c r="A20" i="7"/>
  <c r="F19" i="7"/>
  <c r="O185" i="8"/>
  <c r="A197" i="7"/>
  <c r="G196" i="7"/>
  <c r="S196" i="7" s="1"/>
  <c r="E196" i="7"/>
  <c r="F196" i="7"/>
  <c r="B196" i="7"/>
  <c r="Q287" i="8"/>
  <c r="D287" i="8"/>
  <c r="Q18" i="7"/>
  <c r="D18" i="7"/>
  <c r="O97" i="1"/>
  <c r="AI97" i="1" s="1"/>
  <c r="D105" i="1"/>
  <c r="Q105" i="1"/>
  <c r="D105" i="7"/>
  <c r="Q105" i="7"/>
  <c r="Q201" i="8"/>
  <c r="D201" i="8"/>
  <c r="D17" i="8"/>
  <c r="Q17" i="8"/>
  <c r="E106" i="7"/>
  <c r="B106" i="7"/>
  <c r="A107" i="7"/>
  <c r="F106" i="7"/>
  <c r="G106" i="7"/>
  <c r="S106" i="7" s="1"/>
  <c r="D105" i="8"/>
  <c r="Q105" i="8"/>
  <c r="G282" i="7"/>
  <c r="S282" i="7" s="1"/>
  <c r="A283" i="7"/>
  <c r="B282" i="7"/>
  <c r="F282" i="7"/>
  <c r="E282" i="7"/>
  <c r="F106" i="1"/>
  <c r="B106" i="1"/>
  <c r="A107" i="1"/>
  <c r="E106" i="1"/>
  <c r="G106" i="1"/>
  <c r="S106" i="1" s="1"/>
  <c r="F18" i="8"/>
  <c r="G18" i="8"/>
  <c r="S18" i="8" s="1"/>
  <c r="A19" i="8"/>
  <c r="B18" i="8"/>
  <c r="E18" i="8"/>
  <c r="Q193" i="1"/>
  <c r="D193" i="1"/>
  <c r="A107" i="8"/>
  <c r="F106" i="8"/>
  <c r="B106" i="8"/>
  <c r="E106" i="8"/>
  <c r="G106" i="8"/>
  <c r="S106" i="8" s="1"/>
  <c r="D281" i="1"/>
  <c r="Q281" i="1"/>
  <c r="G202" i="8"/>
  <c r="S202" i="8" s="1"/>
  <c r="A203" i="8"/>
  <c r="F202" i="8"/>
  <c r="B202" i="8"/>
  <c r="E202" i="8"/>
  <c r="E194" i="1"/>
  <c r="F194" i="1"/>
  <c r="B194" i="1"/>
  <c r="A195" i="1"/>
  <c r="G194" i="1"/>
  <c r="S194" i="1" s="1"/>
  <c r="B282" i="1"/>
  <c r="G282" i="1"/>
  <c r="S282" i="1" s="1"/>
  <c r="A283" i="1"/>
  <c r="E282" i="1"/>
  <c r="F282" i="1"/>
  <c r="E20" i="1"/>
  <c r="F20" i="1"/>
  <c r="A21" i="1"/>
  <c r="B20" i="1"/>
  <c r="G20" i="1"/>
  <c r="S20" i="1" s="1"/>
  <c r="D281" i="7"/>
  <c r="Q281" i="7"/>
  <c r="K97" i="1"/>
  <c r="L9" i="7"/>
  <c r="P9" i="7" s="1"/>
  <c r="D19" i="1"/>
  <c r="Q19" i="1"/>
  <c r="L185" i="8"/>
  <c r="K185" i="8"/>
  <c r="R185" i="8" s="1"/>
  <c r="T185" i="8" s="1"/>
  <c r="I9" i="7"/>
  <c r="O9" i="7"/>
  <c r="AI9" i="7" s="1"/>
  <c r="K97" i="7"/>
  <c r="L97" i="7"/>
  <c r="O97" i="7"/>
  <c r="AI97" i="7" s="1"/>
  <c r="I9" i="8"/>
  <c r="O9" i="8"/>
  <c r="AI9" i="8" s="1"/>
  <c r="O273" i="7"/>
  <c r="AI273" i="7" s="1"/>
  <c r="O9" i="1"/>
  <c r="AI9" i="1" s="1"/>
  <c r="M185" i="7"/>
  <c r="L9" i="8"/>
  <c r="K9" i="8"/>
  <c r="J273" i="8"/>
  <c r="K273" i="8" s="1"/>
  <c r="M185" i="1"/>
  <c r="K9" i="1"/>
  <c r="P9" i="1" s="1"/>
  <c r="L9" i="1"/>
  <c r="M97" i="8"/>
  <c r="C273" i="1"/>
  <c r="H273" i="1"/>
  <c r="L273" i="7"/>
  <c r="K273" i="7"/>
  <c r="L97" i="1"/>
  <c r="P97" i="1" s="1"/>
  <c r="R97" i="1" s="1"/>
  <c r="T97" i="1" s="1"/>
  <c r="AI185" i="8"/>
  <c r="N10" i="7"/>
  <c r="R9" i="7"/>
  <c r="T9" i="7" s="1"/>
  <c r="B20" i="7" l="1"/>
  <c r="A21" i="7"/>
  <c r="F20" i="7"/>
  <c r="G20" i="7"/>
  <c r="S20" i="7" s="1"/>
  <c r="E20" i="7"/>
  <c r="D288" i="8"/>
  <c r="Q288" i="8"/>
  <c r="N186" i="8"/>
  <c r="E197" i="7"/>
  <c r="B197" i="7"/>
  <c r="F197" i="7"/>
  <c r="A198" i="7"/>
  <c r="G197" i="7"/>
  <c r="S197" i="7" s="1"/>
  <c r="Q196" i="7"/>
  <c r="D196" i="7"/>
  <c r="A290" i="8"/>
  <c r="B289" i="8"/>
  <c r="F289" i="8"/>
  <c r="G289" i="8"/>
  <c r="S289" i="8" s="1"/>
  <c r="E289" i="8"/>
  <c r="Q19" i="7"/>
  <c r="D19" i="7"/>
  <c r="E107" i="8"/>
  <c r="A108" i="8"/>
  <c r="B107" i="8"/>
  <c r="F107" i="8"/>
  <c r="G107" i="8"/>
  <c r="S107" i="8" s="1"/>
  <c r="R97" i="7"/>
  <c r="T97" i="7" s="1"/>
  <c r="A284" i="1"/>
  <c r="B283" i="1"/>
  <c r="E283" i="1"/>
  <c r="G283" i="1"/>
  <c r="S283" i="1" s="1"/>
  <c r="F283" i="1"/>
  <c r="D282" i="7"/>
  <c r="Q282" i="7"/>
  <c r="E283" i="7"/>
  <c r="F283" i="7"/>
  <c r="A284" i="7"/>
  <c r="B283" i="7"/>
  <c r="G283" i="7"/>
  <c r="S283" i="7" s="1"/>
  <c r="Q20" i="1"/>
  <c r="D20" i="1"/>
  <c r="D282" i="1"/>
  <c r="Q282" i="1"/>
  <c r="F21" i="1"/>
  <c r="E21" i="1"/>
  <c r="G21" i="1"/>
  <c r="S21" i="1" s="1"/>
  <c r="B21" i="1"/>
  <c r="A22" i="1"/>
  <c r="Q202" i="8"/>
  <c r="D202" i="8"/>
  <c r="F107" i="1"/>
  <c r="E107" i="1"/>
  <c r="G107" i="1"/>
  <c r="S107" i="1" s="1"/>
  <c r="A108" i="1"/>
  <c r="B107" i="1"/>
  <c r="G195" i="1"/>
  <c r="S195" i="1" s="1"/>
  <c r="A196" i="1"/>
  <c r="F195" i="1"/>
  <c r="E195" i="1"/>
  <c r="B195" i="1"/>
  <c r="Q106" i="1"/>
  <c r="D106" i="1"/>
  <c r="G107" i="7"/>
  <c r="S107" i="7" s="1"/>
  <c r="A108" i="7"/>
  <c r="E107" i="7"/>
  <c r="B107" i="7"/>
  <c r="F107" i="7"/>
  <c r="Q194" i="1"/>
  <c r="D194" i="1"/>
  <c r="A204" i="8"/>
  <c r="G203" i="8"/>
  <c r="S203" i="8" s="1"/>
  <c r="B203" i="8"/>
  <c r="E203" i="8"/>
  <c r="F203" i="8"/>
  <c r="Q106" i="8"/>
  <c r="D106" i="8"/>
  <c r="D18" i="8"/>
  <c r="Q18" i="8"/>
  <c r="Q106" i="7"/>
  <c r="D106" i="7"/>
  <c r="F19" i="8"/>
  <c r="B19" i="8"/>
  <c r="E19" i="8"/>
  <c r="A20" i="8"/>
  <c r="G19" i="8"/>
  <c r="S19" i="8" s="1"/>
  <c r="N10" i="8"/>
  <c r="L273" i="8"/>
  <c r="N98" i="7"/>
  <c r="I273" i="8"/>
  <c r="P273" i="8" s="1"/>
  <c r="O273" i="8"/>
  <c r="AI273" i="8" s="1"/>
  <c r="N98" i="1"/>
  <c r="R9" i="1"/>
  <c r="T9" i="1" s="1"/>
  <c r="C98" i="1"/>
  <c r="H98" i="1"/>
  <c r="C10" i="7"/>
  <c r="H10" i="7"/>
  <c r="N274" i="7"/>
  <c r="J185" i="1"/>
  <c r="L185" i="1" s="1"/>
  <c r="H274" i="8"/>
  <c r="M273" i="1"/>
  <c r="C98" i="7"/>
  <c r="H98" i="7"/>
  <c r="N274" i="8"/>
  <c r="J97" i="8"/>
  <c r="L97" i="8" s="1"/>
  <c r="C186" i="8"/>
  <c r="H186" i="8"/>
  <c r="J185" i="7"/>
  <c r="L185" i="7" s="1"/>
  <c r="P273" i="7"/>
  <c r="R273" i="7" s="1"/>
  <c r="T273" i="7" s="1"/>
  <c r="N10" i="1"/>
  <c r="P9" i="8"/>
  <c r="G198" i="7" l="1"/>
  <c r="S198" i="7" s="1"/>
  <c r="E198" i="7"/>
  <c r="B198" i="7"/>
  <c r="F198" i="7"/>
  <c r="A199" i="7"/>
  <c r="A291" i="8"/>
  <c r="F290" i="8"/>
  <c r="B290" i="8"/>
  <c r="E290" i="8"/>
  <c r="G290" i="8"/>
  <c r="S290" i="8" s="1"/>
  <c r="Q197" i="7"/>
  <c r="D197" i="7"/>
  <c r="B21" i="7"/>
  <c r="A22" i="7"/>
  <c r="E21" i="7"/>
  <c r="G21" i="7"/>
  <c r="S21" i="7" s="1"/>
  <c r="F21" i="7"/>
  <c r="Q289" i="8"/>
  <c r="D289" i="8"/>
  <c r="D20" i="7"/>
  <c r="Q20" i="7"/>
  <c r="D195" i="1"/>
  <c r="Q195" i="1"/>
  <c r="D283" i="7"/>
  <c r="Q283" i="7"/>
  <c r="E20" i="8"/>
  <c r="A21" i="8"/>
  <c r="F20" i="8"/>
  <c r="G20" i="8"/>
  <c r="S20" i="8" s="1"/>
  <c r="B20" i="8"/>
  <c r="G204" i="8"/>
  <c r="S204" i="8" s="1"/>
  <c r="B204" i="8"/>
  <c r="E204" i="8"/>
  <c r="A205" i="8"/>
  <c r="F204" i="8"/>
  <c r="B284" i="7"/>
  <c r="F284" i="7"/>
  <c r="G284" i="7"/>
  <c r="S284" i="7" s="1"/>
  <c r="E284" i="7"/>
  <c r="A285" i="7"/>
  <c r="Q107" i="7"/>
  <c r="D107" i="7"/>
  <c r="D19" i="8"/>
  <c r="Q19" i="8"/>
  <c r="B196" i="1"/>
  <c r="A197" i="1"/>
  <c r="E196" i="1"/>
  <c r="F196" i="1"/>
  <c r="G196" i="1"/>
  <c r="S196" i="1" s="1"/>
  <c r="A109" i="7"/>
  <c r="B108" i="7"/>
  <c r="G108" i="7"/>
  <c r="S108" i="7" s="1"/>
  <c r="E108" i="7"/>
  <c r="F108" i="7"/>
  <c r="E22" i="1"/>
  <c r="G22" i="1"/>
  <c r="S22" i="1" s="1"/>
  <c r="B22" i="1"/>
  <c r="A23" i="1"/>
  <c r="F22" i="1"/>
  <c r="R273" i="8"/>
  <c r="T273" i="8" s="1"/>
  <c r="C274" i="8" s="1"/>
  <c r="Q107" i="1"/>
  <c r="D107" i="1"/>
  <c r="Q21" i="1"/>
  <c r="D21" i="1"/>
  <c r="D107" i="8"/>
  <c r="Q107" i="8"/>
  <c r="G108" i="1"/>
  <c r="S108" i="1" s="1"/>
  <c r="B108" i="1"/>
  <c r="A109" i="1"/>
  <c r="F108" i="1"/>
  <c r="E108" i="1"/>
  <c r="D283" i="1"/>
  <c r="Q283" i="1"/>
  <c r="F108" i="8"/>
  <c r="E108" i="8"/>
  <c r="A109" i="8"/>
  <c r="B108" i="8"/>
  <c r="G108" i="8"/>
  <c r="S108" i="8" s="1"/>
  <c r="Q203" i="8"/>
  <c r="D203" i="8"/>
  <c r="F284" i="1"/>
  <c r="A285" i="1"/>
  <c r="G284" i="1"/>
  <c r="S284" i="1" s="1"/>
  <c r="B284" i="1"/>
  <c r="E284" i="1"/>
  <c r="K185" i="1"/>
  <c r="K185" i="7"/>
  <c r="N186" i="7" s="1"/>
  <c r="I97" i="8"/>
  <c r="O97" i="8"/>
  <c r="AI97" i="8" s="1"/>
  <c r="K97" i="8"/>
  <c r="N98" i="8" s="1"/>
  <c r="I185" i="7"/>
  <c r="P185" i="7" s="1"/>
  <c r="O185" i="7"/>
  <c r="AI185" i="7" s="1"/>
  <c r="I185" i="1"/>
  <c r="O185" i="1"/>
  <c r="AI185" i="1" s="1"/>
  <c r="R9" i="8"/>
  <c r="T9" i="8" s="1"/>
  <c r="M274" i="8"/>
  <c r="J274" i="8" s="1"/>
  <c r="I274" i="8" s="1"/>
  <c r="M10" i="7"/>
  <c r="J10" i="7" s="1"/>
  <c r="I10" i="7" s="1"/>
  <c r="C274" i="7"/>
  <c r="H274" i="7"/>
  <c r="P97" i="8"/>
  <c r="R185" i="7"/>
  <c r="T185" i="7" s="1"/>
  <c r="M98" i="1"/>
  <c r="M186" i="8"/>
  <c r="M98" i="7"/>
  <c r="J98" i="7" s="1"/>
  <c r="I98" i="7" s="1"/>
  <c r="J98" i="1"/>
  <c r="J186" i="8"/>
  <c r="P185" i="1"/>
  <c r="C10" i="1"/>
  <c r="H10" i="1"/>
  <c r="J273" i="1"/>
  <c r="L273" i="1" s="1"/>
  <c r="N186" i="1"/>
  <c r="Q290" i="8" l="1"/>
  <c r="D290" i="8"/>
  <c r="G22" i="7"/>
  <c r="S22" i="7" s="1"/>
  <c r="B22" i="7"/>
  <c r="E22" i="7"/>
  <c r="F22" i="7"/>
  <c r="A23" i="7"/>
  <c r="B291" i="8"/>
  <c r="F291" i="8"/>
  <c r="A292" i="8"/>
  <c r="E291" i="8"/>
  <c r="G291" i="8"/>
  <c r="S291" i="8" s="1"/>
  <c r="Q21" i="7"/>
  <c r="D21" i="7"/>
  <c r="G199" i="7"/>
  <c r="S199" i="7" s="1"/>
  <c r="E199" i="7"/>
  <c r="A200" i="7"/>
  <c r="B199" i="7"/>
  <c r="F199" i="7"/>
  <c r="D198" i="7"/>
  <c r="Q198" i="7"/>
  <c r="K10" i="7"/>
  <c r="P10" i="7" s="1"/>
  <c r="R185" i="1"/>
  <c r="T185" i="1" s="1"/>
  <c r="C186" i="1" s="1"/>
  <c r="G109" i="8"/>
  <c r="S109" i="8" s="1"/>
  <c r="A110" i="8"/>
  <c r="F109" i="8"/>
  <c r="B109" i="8"/>
  <c r="E109" i="8"/>
  <c r="Q22" i="1"/>
  <c r="D22" i="1"/>
  <c r="B285" i="7"/>
  <c r="A286" i="7"/>
  <c r="F285" i="7"/>
  <c r="E285" i="7"/>
  <c r="G285" i="7"/>
  <c r="S285" i="7" s="1"/>
  <c r="D204" i="8"/>
  <c r="Q204" i="8"/>
  <c r="A22" i="8"/>
  <c r="G21" i="8"/>
  <c r="S21" i="8" s="1"/>
  <c r="B21" i="8"/>
  <c r="E21" i="8"/>
  <c r="F21" i="8"/>
  <c r="B285" i="1"/>
  <c r="G285" i="1"/>
  <c r="S285" i="1" s="1"/>
  <c r="A286" i="1"/>
  <c r="E285" i="1"/>
  <c r="F285" i="1"/>
  <c r="B197" i="1"/>
  <c r="F197" i="1"/>
  <c r="E197" i="1"/>
  <c r="G197" i="1"/>
  <c r="S197" i="1" s="1"/>
  <c r="A198" i="1"/>
  <c r="F109" i="1"/>
  <c r="A110" i="1"/>
  <c r="B109" i="1"/>
  <c r="G109" i="1"/>
  <c r="S109" i="1" s="1"/>
  <c r="E109" i="1"/>
  <c r="Q196" i="1"/>
  <c r="D196" i="1"/>
  <c r="Q284" i="7"/>
  <c r="D284" i="7"/>
  <c r="L10" i="7"/>
  <c r="D108" i="1"/>
  <c r="Q108" i="1"/>
  <c r="Q20" i="8"/>
  <c r="D20" i="8"/>
  <c r="Q108" i="7"/>
  <c r="D108" i="7"/>
  <c r="A206" i="8"/>
  <c r="E205" i="8"/>
  <c r="B205" i="8"/>
  <c r="G205" i="8"/>
  <c r="S205" i="8" s="1"/>
  <c r="F205" i="8"/>
  <c r="O10" i="7"/>
  <c r="R97" i="8"/>
  <c r="T97" i="8" s="1"/>
  <c r="D284" i="1"/>
  <c r="Q284" i="1"/>
  <c r="Q108" i="8"/>
  <c r="D108" i="8"/>
  <c r="B23" i="1"/>
  <c r="A24" i="1"/>
  <c r="E23" i="1"/>
  <c r="F23" i="1"/>
  <c r="G23" i="1"/>
  <c r="S23" i="1" s="1"/>
  <c r="E109" i="7"/>
  <c r="B109" i="7"/>
  <c r="F109" i="7"/>
  <c r="G109" i="7"/>
  <c r="S109" i="7" s="1"/>
  <c r="A110" i="7"/>
  <c r="O98" i="7"/>
  <c r="AI98" i="7" s="1"/>
  <c r="K273" i="1"/>
  <c r="N274" i="1" s="1"/>
  <c r="I98" i="1"/>
  <c r="O98" i="1"/>
  <c r="AI98" i="1" s="1"/>
  <c r="I273" i="1"/>
  <c r="P273" i="1" s="1"/>
  <c r="R273" i="1" s="1"/>
  <c r="T273" i="1" s="1"/>
  <c r="C274" i="1" s="1"/>
  <c r="O273" i="1"/>
  <c r="AI273" i="1" s="1"/>
  <c r="I186" i="8"/>
  <c r="O186" i="8"/>
  <c r="AI186" i="8" s="1"/>
  <c r="O274" i="8"/>
  <c r="AI274" i="8" s="1"/>
  <c r="L98" i="1"/>
  <c r="K98" i="1"/>
  <c r="K274" i="8"/>
  <c r="L274" i="8"/>
  <c r="C186" i="7"/>
  <c r="H186" i="7"/>
  <c r="H274" i="1"/>
  <c r="L98" i="7"/>
  <c r="K98" i="7"/>
  <c r="P98" i="7" s="1"/>
  <c r="C98" i="8"/>
  <c r="H98" i="8"/>
  <c r="M10" i="1"/>
  <c r="M274" i="7"/>
  <c r="J274" i="7"/>
  <c r="I274" i="7" s="1"/>
  <c r="C10" i="8"/>
  <c r="H10" i="8"/>
  <c r="J10" i="1"/>
  <c r="I10" i="1" s="1"/>
  <c r="L186" i="8"/>
  <c r="K186" i="8"/>
  <c r="N187" i="8" s="1"/>
  <c r="H186" i="1"/>
  <c r="N11" i="7"/>
  <c r="R10" i="7"/>
  <c r="T10" i="7" s="1"/>
  <c r="AI10" i="7"/>
  <c r="Q291" i="8" l="1"/>
  <c r="D291" i="8"/>
  <c r="B23" i="7"/>
  <c r="E23" i="7"/>
  <c r="F23" i="7"/>
  <c r="A24" i="7"/>
  <c r="G23" i="7"/>
  <c r="S23" i="7" s="1"/>
  <c r="D22" i="7"/>
  <c r="Q22" i="7"/>
  <c r="D199" i="7"/>
  <c r="Q199" i="7"/>
  <c r="G292" i="8"/>
  <c r="S292" i="8" s="1"/>
  <c r="A293" i="8"/>
  <c r="E292" i="8"/>
  <c r="B292" i="8"/>
  <c r="F292" i="8"/>
  <c r="A201" i="7"/>
  <c r="G200" i="7"/>
  <c r="S200" i="7" s="1"/>
  <c r="F200" i="7"/>
  <c r="B200" i="7"/>
  <c r="E200" i="7"/>
  <c r="Q23" i="1"/>
  <c r="D23" i="1"/>
  <c r="D205" i="8"/>
  <c r="Q205" i="8"/>
  <c r="Q197" i="1"/>
  <c r="D197" i="1"/>
  <c r="D109" i="7"/>
  <c r="Q109" i="7"/>
  <c r="D109" i="1"/>
  <c r="Q109" i="1"/>
  <c r="D109" i="8"/>
  <c r="Q109" i="8"/>
  <c r="E206" i="8"/>
  <c r="A207" i="8"/>
  <c r="B206" i="8"/>
  <c r="G206" i="8"/>
  <c r="S206" i="8" s="1"/>
  <c r="F206" i="8"/>
  <c r="E110" i="1"/>
  <c r="G110" i="1"/>
  <c r="S110" i="1" s="1"/>
  <c r="B110" i="1"/>
  <c r="F110" i="1"/>
  <c r="A111" i="1"/>
  <c r="Q21" i="8"/>
  <c r="D21" i="8"/>
  <c r="A287" i="7"/>
  <c r="G286" i="7"/>
  <c r="S286" i="7" s="1"/>
  <c r="B286" i="7"/>
  <c r="E286" i="7"/>
  <c r="F286" i="7"/>
  <c r="Q285" i="7"/>
  <c r="D285" i="7"/>
  <c r="E110" i="8"/>
  <c r="G110" i="8"/>
  <c r="S110" i="8" s="1"/>
  <c r="F110" i="8"/>
  <c r="B110" i="8"/>
  <c r="A111" i="8"/>
  <c r="B198" i="1"/>
  <c r="G198" i="1"/>
  <c r="S198" i="1" s="1"/>
  <c r="A199" i="1"/>
  <c r="E198" i="1"/>
  <c r="F198" i="1"/>
  <c r="B286" i="1"/>
  <c r="G286" i="1"/>
  <c r="S286" i="1" s="1"/>
  <c r="A287" i="1"/>
  <c r="E286" i="1"/>
  <c r="F286" i="1"/>
  <c r="A23" i="8"/>
  <c r="G22" i="8"/>
  <c r="S22" i="8" s="1"/>
  <c r="B22" i="8"/>
  <c r="E22" i="8"/>
  <c r="F22" i="8"/>
  <c r="F110" i="7"/>
  <c r="A111" i="7"/>
  <c r="B110" i="7"/>
  <c r="G110" i="7"/>
  <c r="S110" i="7" s="1"/>
  <c r="E110" i="7"/>
  <c r="A25" i="1"/>
  <c r="E24" i="1"/>
  <c r="G24" i="1"/>
  <c r="S24" i="1" s="1"/>
  <c r="F24" i="1"/>
  <c r="B24" i="1"/>
  <c r="Q285" i="1"/>
  <c r="D285" i="1"/>
  <c r="N275" i="8"/>
  <c r="O10" i="1"/>
  <c r="AI10" i="1" s="1"/>
  <c r="N99" i="1"/>
  <c r="O274" i="7"/>
  <c r="AI274" i="7" s="1"/>
  <c r="R98" i="7"/>
  <c r="T98" i="7" s="1"/>
  <c r="M274" i="1"/>
  <c r="J274" i="1" s="1"/>
  <c r="I274" i="1" s="1"/>
  <c r="K10" i="1"/>
  <c r="L10" i="1"/>
  <c r="M186" i="7"/>
  <c r="J186" i="7" s="1"/>
  <c r="I186" i="7" s="1"/>
  <c r="P274" i="8"/>
  <c r="M10" i="8"/>
  <c r="J10" i="8" s="1"/>
  <c r="I10" i="8" s="1"/>
  <c r="M98" i="8"/>
  <c r="J98" i="8"/>
  <c r="I98" i="8" s="1"/>
  <c r="C11" i="7"/>
  <c r="H11" i="7"/>
  <c r="N99" i="7"/>
  <c r="P98" i="1"/>
  <c r="M186" i="1"/>
  <c r="J186" i="1" s="1"/>
  <c r="I186" i="1" s="1"/>
  <c r="K274" i="7"/>
  <c r="L274" i="7"/>
  <c r="P186" i="8"/>
  <c r="E24" i="7" l="1"/>
  <c r="F24" i="7"/>
  <c r="A25" i="7"/>
  <c r="B24" i="7"/>
  <c r="G24" i="7"/>
  <c r="S24" i="7" s="1"/>
  <c r="G293" i="8"/>
  <c r="S293" i="8" s="1"/>
  <c r="A294" i="8"/>
  <c r="F293" i="8"/>
  <c r="B293" i="8"/>
  <c r="E293" i="8"/>
  <c r="D292" i="8"/>
  <c r="Q292" i="8"/>
  <c r="Q200" i="7"/>
  <c r="D200" i="7"/>
  <c r="Q23" i="7"/>
  <c r="D23" i="7"/>
  <c r="E201" i="7"/>
  <c r="B201" i="7"/>
  <c r="G201" i="7"/>
  <c r="S201" i="7" s="1"/>
  <c r="F201" i="7"/>
  <c r="A202" i="7"/>
  <c r="Q286" i="1"/>
  <c r="D286" i="1"/>
  <c r="A112" i="8"/>
  <c r="F111" i="8"/>
  <c r="G111" i="8"/>
  <c r="S111" i="8" s="1"/>
  <c r="B111" i="8"/>
  <c r="E111" i="8"/>
  <c r="D110" i="1"/>
  <c r="Q110" i="1"/>
  <c r="D22" i="8"/>
  <c r="Q22" i="8"/>
  <c r="Q110" i="8"/>
  <c r="D110" i="8"/>
  <c r="D286" i="7"/>
  <c r="Q286" i="7"/>
  <c r="A24" i="8"/>
  <c r="B23" i="8"/>
  <c r="F23" i="8"/>
  <c r="E23" i="8"/>
  <c r="G23" i="8"/>
  <c r="S23" i="8" s="1"/>
  <c r="G287" i="7"/>
  <c r="S287" i="7" s="1"/>
  <c r="B287" i="7"/>
  <c r="E287" i="7"/>
  <c r="A288" i="7"/>
  <c r="F287" i="7"/>
  <c r="Q110" i="7"/>
  <c r="D110" i="7"/>
  <c r="B199" i="1"/>
  <c r="E199" i="1"/>
  <c r="F199" i="1"/>
  <c r="G199" i="1"/>
  <c r="S199" i="1" s="1"/>
  <c r="A200" i="1"/>
  <c r="Q206" i="8"/>
  <c r="D206" i="8"/>
  <c r="B25" i="1"/>
  <c r="E25" i="1"/>
  <c r="G25" i="1"/>
  <c r="S25" i="1" s="1"/>
  <c r="A26" i="1"/>
  <c r="F25" i="1"/>
  <c r="Q24" i="1"/>
  <c r="D24" i="1"/>
  <c r="E111" i="7"/>
  <c r="B111" i="7"/>
  <c r="A112" i="7"/>
  <c r="F111" i="7"/>
  <c r="G111" i="7"/>
  <c r="S111" i="7" s="1"/>
  <c r="F287" i="1"/>
  <c r="G287" i="1"/>
  <c r="S287" i="1" s="1"/>
  <c r="B287" i="1"/>
  <c r="E287" i="1"/>
  <c r="A288" i="1"/>
  <c r="E111" i="1"/>
  <c r="G111" i="1"/>
  <c r="S111" i="1" s="1"/>
  <c r="B111" i="1"/>
  <c r="A112" i="1"/>
  <c r="F111" i="1"/>
  <c r="E207" i="8"/>
  <c r="A208" i="8"/>
  <c r="G207" i="8"/>
  <c r="S207" i="8" s="1"/>
  <c r="B207" i="8"/>
  <c r="F207" i="8"/>
  <c r="D198" i="1"/>
  <c r="Q198" i="1"/>
  <c r="O186" i="1"/>
  <c r="AI186" i="1" s="1"/>
  <c r="O10" i="8"/>
  <c r="AI10" i="8" s="1"/>
  <c r="O186" i="7"/>
  <c r="AI186" i="7" s="1"/>
  <c r="O274" i="1"/>
  <c r="AI274" i="1" s="1"/>
  <c r="O98" i="8"/>
  <c r="AI98" i="8" s="1"/>
  <c r="N275" i="7"/>
  <c r="P274" i="7"/>
  <c r="N11" i="1"/>
  <c r="L10" i="8"/>
  <c r="K10" i="8"/>
  <c r="K186" i="1"/>
  <c r="L186" i="1"/>
  <c r="M11" i="7"/>
  <c r="K274" i="1"/>
  <c r="P274" i="1" s="1"/>
  <c r="L274" i="1"/>
  <c r="J11" i="7"/>
  <c r="I11" i="7" s="1"/>
  <c r="R98" i="1"/>
  <c r="T98" i="1" s="1"/>
  <c r="R274" i="8"/>
  <c r="T274" i="8" s="1"/>
  <c r="R186" i="8"/>
  <c r="T186" i="8" s="1"/>
  <c r="L186" i="7"/>
  <c r="K186" i="7"/>
  <c r="C99" i="7"/>
  <c r="H99" i="7"/>
  <c r="K98" i="8"/>
  <c r="P98" i="8" s="1"/>
  <c r="L98" i="8"/>
  <c r="P10" i="1"/>
  <c r="A295" i="8" l="1"/>
  <c r="B294" i="8"/>
  <c r="F294" i="8"/>
  <c r="G294" i="8"/>
  <c r="S294" i="8" s="1"/>
  <c r="E294" i="8"/>
  <c r="F202" i="7"/>
  <c r="E202" i="7"/>
  <c r="G202" i="7"/>
  <c r="S202" i="7" s="1"/>
  <c r="B202" i="7"/>
  <c r="A203" i="7"/>
  <c r="Q24" i="7"/>
  <c r="D24" i="7"/>
  <c r="E25" i="7"/>
  <c r="F25" i="7"/>
  <c r="G25" i="7"/>
  <c r="S25" i="7" s="1"/>
  <c r="A26" i="7"/>
  <c r="B25" i="7"/>
  <c r="Q201" i="7"/>
  <c r="D201" i="7"/>
  <c r="Q293" i="8"/>
  <c r="D293" i="8"/>
  <c r="D111" i="1"/>
  <c r="Q111" i="1"/>
  <c r="A27" i="1"/>
  <c r="B26" i="1"/>
  <c r="G26" i="1"/>
  <c r="S26" i="1" s="1"/>
  <c r="E26" i="1"/>
  <c r="F26" i="1"/>
  <c r="Q287" i="7"/>
  <c r="D287" i="7"/>
  <c r="Q23" i="8"/>
  <c r="D23" i="8"/>
  <c r="Q207" i="8"/>
  <c r="D207" i="8"/>
  <c r="G24" i="8"/>
  <c r="S24" i="8" s="1"/>
  <c r="B24" i="8"/>
  <c r="A25" i="8"/>
  <c r="F24" i="8"/>
  <c r="E24" i="8"/>
  <c r="B288" i="1"/>
  <c r="F288" i="1"/>
  <c r="A289" i="1"/>
  <c r="E288" i="1"/>
  <c r="G288" i="1"/>
  <c r="S288" i="1" s="1"/>
  <c r="B112" i="7"/>
  <c r="A113" i="7"/>
  <c r="F112" i="7"/>
  <c r="G112" i="7"/>
  <c r="S112" i="7" s="1"/>
  <c r="E112" i="7"/>
  <c r="Q199" i="1"/>
  <c r="D199" i="1"/>
  <c r="D111" i="8"/>
  <c r="Q111" i="8"/>
  <c r="B208" i="8"/>
  <c r="A209" i="8"/>
  <c r="G208" i="8"/>
  <c r="S208" i="8" s="1"/>
  <c r="F208" i="8"/>
  <c r="E208" i="8"/>
  <c r="D111" i="7"/>
  <c r="Q111" i="7"/>
  <c r="D25" i="1"/>
  <c r="Q25" i="1"/>
  <c r="D287" i="1"/>
  <c r="Q287" i="1"/>
  <c r="E112" i="8"/>
  <c r="B112" i="8"/>
  <c r="G112" i="8"/>
  <c r="S112" i="8" s="1"/>
  <c r="A113" i="8"/>
  <c r="F112" i="8"/>
  <c r="E112" i="1"/>
  <c r="F112" i="1"/>
  <c r="G112" i="1"/>
  <c r="S112" i="1" s="1"/>
  <c r="A113" i="1"/>
  <c r="B112" i="1"/>
  <c r="F200" i="1"/>
  <c r="A201" i="1"/>
  <c r="E200" i="1"/>
  <c r="G200" i="1"/>
  <c r="S200" i="1" s="1"/>
  <c r="B200" i="1"/>
  <c r="B288" i="7"/>
  <c r="E288" i="7"/>
  <c r="F288" i="7"/>
  <c r="G288" i="7"/>
  <c r="S288" i="7" s="1"/>
  <c r="A289" i="7"/>
  <c r="O11" i="7"/>
  <c r="AI11" i="7" s="1"/>
  <c r="R98" i="8"/>
  <c r="T98" i="8" s="1"/>
  <c r="R274" i="1"/>
  <c r="T274" i="1" s="1"/>
  <c r="C275" i="8"/>
  <c r="H275" i="8"/>
  <c r="M99" i="7"/>
  <c r="J99" i="7" s="1"/>
  <c r="I99" i="7" s="1"/>
  <c r="N187" i="1"/>
  <c r="P186" i="1"/>
  <c r="C99" i="1"/>
  <c r="H99" i="1"/>
  <c r="N11" i="8"/>
  <c r="N187" i="7"/>
  <c r="R10" i="1"/>
  <c r="T10" i="1" s="1"/>
  <c r="N275" i="1"/>
  <c r="P10" i="8"/>
  <c r="C187" i="8"/>
  <c r="H187" i="8"/>
  <c r="K11" i="7"/>
  <c r="L11" i="7"/>
  <c r="R274" i="7"/>
  <c r="T274" i="7" s="1"/>
  <c r="P186" i="7"/>
  <c r="N99" i="8"/>
  <c r="E26" i="7" l="1"/>
  <c r="F26" i="7"/>
  <c r="B26" i="7"/>
  <c r="A27" i="7"/>
  <c r="G26" i="7"/>
  <c r="S26" i="7" s="1"/>
  <c r="A204" i="7"/>
  <c r="E203" i="7"/>
  <c r="F203" i="7"/>
  <c r="G203" i="7"/>
  <c r="S203" i="7" s="1"/>
  <c r="B203" i="7"/>
  <c r="D294" i="8"/>
  <c r="Q294" i="8"/>
  <c r="Q25" i="7"/>
  <c r="D25" i="7"/>
  <c r="Q202" i="7"/>
  <c r="D202" i="7"/>
  <c r="E295" i="8"/>
  <c r="A296" i="8"/>
  <c r="B295" i="8"/>
  <c r="F295" i="8"/>
  <c r="G295" i="8"/>
  <c r="S295" i="8" s="1"/>
  <c r="E289" i="7"/>
  <c r="B289" i="7"/>
  <c r="F289" i="7"/>
  <c r="G289" i="7"/>
  <c r="S289" i="7" s="1"/>
  <c r="A290" i="7"/>
  <c r="F201" i="1"/>
  <c r="E201" i="1"/>
  <c r="B201" i="1"/>
  <c r="A202" i="1"/>
  <c r="G201" i="1"/>
  <c r="S201" i="1" s="1"/>
  <c r="A114" i="8"/>
  <c r="F113" i="8"/>
  <c r="G113" i="8"/>
  <c r="S113" i="8" s="1"/>
  <c r="E113" i="8"/>
  <c r="B113" i="8"/>
  <c r="D288" i="1"/>
  <c r="Q288" i="1"/>
  <c r="Q112" i="1"/>
  <c r="D112" i="1"/>
  <c r="D112" i="8"/>
  <c r="Q112" i="8"/>
  <c r="E209" i="8"/>
  <c r="F209" i="8"/>
  <c r="G209" i="8"/>
  <c r="S209" i="8" s="1"/>
  <c r="A210" i="8"/>
  <c r="B209" i="8"/>
  <c r="E113" i="7"/>
  <c r="G113" i="7"/>
  <c r="S113" i="7" s="1"/>
  <c r="B113" i="7"/>
  <c r="A114" i="7"/>
  <c r="F113" i="7"/>
  <c r="F113" i="1"/>
  <c r="A114" i="1"/>
  <c r="B113" i="1"/>
  <c r="E113" i="1"/>
  <c r="G113" i="1"/>
  <c r="S113" i="1" s="1"/>
  <c r="D208" i="8"/>
  <c r="Q208" i="8"/>
  <c r="D112" i="7"/>
  <c r="Q112" i="7"/>
  <c r="D26" i="1"/>
  <c r="Q26" i="1"/>
  <c r="Q288" i="7"/>
  <c r="D288" i="7"/>
  <c r="A28" i="1"/>
  <c r="G27" i="1"/>
  <c r="S27" i="1" s="1"/>
  <c r="F27" i="1"/>
  <c r="B27" i="1"/>
  <c r="E27" i="1"/>
  <c r="Q200" i="1"/>
  <c r="D200" i="1"/>
  <c r="E25" i="8"/>
  <c r="B25" i="8"/>
  <c r="F25" i="8"/>
  <c r="G25" i="8"/>
  <c r="S25" i="8" s="1"/>
  <c r="A26" i="8"/>
  <c r="A290" i="1"/>
  <c r="B289" i="1"/>
  <c r="G289" i="1"/>
  <c r="S289" i="1" s="1"/>
  <c r="E289" i="1"/>
  <c r="F289" i="1"/>
  <c r="Q24" i="8"/>
  <c r="D24" i="8"/>
  <c r="N12" i="7"/>
  <c r="O99" i="7"/>
  <c r="AI99" i="7" s="1"/>
  <c r="R186" i="1"/>
  <c r="T186" i="1" s="1"/>
  <c r="M275" i="8"/>
  <c r="R186" i="7"/>
  <c r="T186" i="7" s="1"/>
  <c r="R10" i="8"/>
  <c r="T10" i="8" s="1"/>
  <c r="C275" i="1"/>
  <c r="H275" i="1"/>
  <c r="C275" i="7"/>
  <c r="H275" i="7"/>
  <c r="P11" i="7"/>
  <c r="R11" i="7" s="1"/>
  <c r="T11" i="7" s="1"/>
  <c r="K99" i="7"/>
  <c r="L99" i="7"/>
  <c r="M187" i="8"/>
  <c r="C11" i="1"/>
  <c r="H11" i="1"/>
  <c r="M99" i="1"/>
  <c r="J99" i="1" s="1"/>
  <c r="I99" i="1" s="1"/>
  <c r="C99" i="8"/>
  <c r="H99" i="8"/>
  <c r="F204" i="7" l="1"/>
  <c r="G204" i="7"/>
  <c r="S204" i="7" s="1"/>
  <c r="E204" i="7"/>
  <c r="B204" i="7"/>
  <c r="A205" i="7"/>
  <c r="E27" i="7"/>
  <c r="F27" i="7"/>
  <c r="G27" i="7"/>
  <c r="S27" i="7" s="1"/>
  <c r="B27" i="7"/>
  <c r="A28" i="7"/>
  <c r="D295" i="8"/>
  <c r="Q295" i="8"/>
  <c r="Q26" i="7"/>
  <c r="D26" i="7"/>
  <c r="F296" i="8"/>
  <c r="G296" i="8"/>
  <c r="S296" i="8" s="1"/>
  <c r="B296" i="8"/>
  <c r="A297" i="8"/>
  <c r="E296" i="8"/>
  <c r="D203" i="7"/>
  <c r="Q203" i="7"/>
  <c r="D113" i="1"/>
  <c r="Q113" i="1"/>
  <c r="D201" i="1"/>
  <c r="Q201" i="1"/>
  <c r="B114" i="1"/>
  <c r="A115" i="1"/>
  <c r="G114" i="1"/>
  <c r="S114" i="1" s="1"/>
  <c r="E114" i="1"/>
  <c r="F114" i="1"/>
  <c r="Q113" i="8"/>
  <c r="D113" i="8"/>
  <c r="G26" i="8"/>
  <c r="S26" i="8" s="1"/>
  <c r="A27" i="8"/>
  <c r="F26" i="8"/>
  <c r="E26" i="8"/>
  <c r="B26" i="8"/>
  <c r="D27" i="1"/>
  <c r="Q27" i="1"/>
  <c r="B290" i="7"/>
  <c r="G290" i="7"/>
  <c r="S290" i="7" s="1"/>
  <c r="A291" i="7"/>
  <c r="E290" i="7"/>
  <c r="F290" i="7"/>
  <c r="Q209" i="8"/>
  <c r="D209" i="8"/>
  <c r="B210" i="8"/>
  <c r="E210" i="8"/>
  <c r="G210" i="8"/>
  <c r="S210" i="8" s="1"/>
  <c r="A211" i="8"/>
  <c r="F210" i="8"/>
  <c r="G114" i="8"/>
  <c r="S114" i="8" s="1"/>
  <c r="E114" i="8"/>
  <c r="B114" i="8"/>
  <c r="F114" i="8"/>
  <c r="A115" i="8"/>
  <c r="Q289" i="1"/>
  <c r="D289" i="1"/>
  <c r="Q25" i="8"/>
  <c r="D25" i="8"/>
  <c r="F28" i="1"/>
  <c r="A29" i="1"/>
  <c r="G28" i="1"/>
  <c r="S28" i="1" s="1"/>
  <c r="E28" i="1"/>
  <c r="B28" i="1"/>
  <c r="F114" i="7"/>
  <c r="A115" i="7"/>
  <c r="E114" i="7"/>
  <c r="G114" i="7"/>
  <c r="S114" i="7" s="1"/>
  <c r="B114" i="7"/>
  <c r="D289" i="7"/>
  <c r="Q289" i="7"/>
  <c r="F290" i="1"/>
  <c r="G290" i="1"/>
  <c r="S290" i="1" s="1"/>
  <c r="B290" i="1"/>
  <c r="A291" i="1"/>
  <c r="E290" i="1"/>
  <c r="Q113" i="7"/>
  <c r="D113" i="7"/>
  <c r="A203" i="1"/>
  <c r="F202" i="1"/>
  <c r="E202" i="1"/>
  <c r="B202" i="1"/>
  <c r="G202" i="1"/>
  <c r="S202" i="1" s="1"/>
  <c r="O99" i="1"/>
  <c r="AI99" i="1" s="1"/>
  <c r="C12" i="7"/>
  <c r="J12" i="7" s="1"/>
  <c r="I12" i="7" s="1"/>
  <c r="H12" i="7"/>
  <c r="M275" i="7"/>
  <c r="M11" i="1"/>
  <c r="J11" i="1" s="1"/>
  <c r="I11" i="1" s="1"/>
  <c r="J275" i="7"/>
  <c r="I275" i="7" s="1"/>
  <c r="C11" i="8"/>
  <c r="H11" i="8"/>
  <c r="C187" i="1"/>
  <c r="H187" i="1"/>
  <c r="M99" i="8"/>
  <c r="M275" i="1"/>
  <c r="J275" i="1"/>
  <c r="I275" i="1" s="1"/>
  <c r="C187" i="7"/>
  <c r="H187" i="7"/>
  <c r="J187" i="8"/>
  <c r="O12" i="7"/>
  <c r="K99" i="1"/>
  <c r="L99" i="1"/>
  <c r="N100" i="7"/>
  <c r="P99" i="7"/>
  <c r="J275" i="8"/>
  <c r="L275" i="8" s="1"/>
  <c r="B205" i="7" l="1"/>
  <c r="E205" i="7"/>
  <c r="A206" i="7"/>
  <c r="F205" i="7"/>
  <c r="G205" i="7"/>
  <c r="S205" i="7" s="1"/>
  <c r="D204" i="7"/>
  <c r="Q204" i="7"/>
  <c r="G297" i="8"/>
  <c r="S297" i="8" s="1"/>
  <c r="B297" i="8"/>
  <c r="F297" i="8"/>
  <c r="E297" i="8"/>
  <c r="A298" i="8"/>
  <c r="G28" i="7"/>
  <c r="S28" i="7" s="1"/>
  <c r="B28" i="7"/>
  <c r="E28" i="7"/>
  <c r="A29" i="7"/>
  <c r="F28" i="7"/>
  <c r="Q296" i="8"/>
  <c r="D296" i="8"/>
  <c r="D27" i="7"/>
  <c r="Q27" i="7"/>
  <c r="D290" i="1"/>
  <c r="Q290" i="1"/>
  <c r="E115" i="7"/>
  <c r="A116" i="7"/>
  <c r="G115" i="7"/>
  <c r="S115" i="7" s="1"/>
  <c r="B115" i="7"/>
  <c r="F115" i="7"/>
  <c r="Q28" i="1"/>
  <c r="D28" i="1"/>
  <c r="A212" i="8"/>
  <c r="G211" i="8"/>
  <c r="S211" i="8" s="1"/>
  <c r="E211" i="8"/>
  <c r="F211" i="8"/>
  <c r="B211" i="8"/>
  <c r="B291" i="7"/>
  <c r="E291" i="7"/>
  <c r="A292" i="7"/>
  <c r="F291" i="7"/>
  <c r="G291" i="7"/>
  <c r="S291" i="7" s="1"/>
  <c r="D26" i="8"/>
  <c r="Q26" i="8"/>
  <c r="Q202" i="1"/>
  <c r="D202" i="1"/>
  <c r="F203" i="1"/>
  <c r="B203" i="1"/>
  <c r="G203" i="1"/>
  <c r="S203" i="1" s="1"/>
  <c r="A204" i="1"/>
  <c r="E203" i="1"/>
  <c r="F115" i="8"/>
  <c r="G115" i="8"/>
  <c r="S115" i="8" s="1"/>
  <c r="B115" i="8"/>
  <c r="A116" i="8"/>
  <c r="E115" i="8"/>
  <c r="Q290" i="7"/>
  <c r="D290" i="7"/>
  <c r="Q114" i="7"/>
  <c r="D114" i="7"/>
  <c r="A30" i="1"/>
  <c r="F29" i="1"/>
  <c r="G29" i="1"/>
  <c r="S29" i="1" s="1"/>
  <c r="B29" i="1"/>
  <c r="E29" i="1"/>
  <c r="Q210" i="8"/>
  <c r="D210" i="8"/>
  <c r="F115" i="1"/>
  <c r="E115" i="1"/>
  <c r="A116" i="1"/>
  <c r="G115" i="1"/>
  <c r="S115" i="1" s="1"/>
  <c r="B115" i="1"/>
  <c r="Q114" i="8"/>
  <c r="D114" i="8"/>
  <c r="E27" i="8"/>
  <c r="B27" i="8"/>
  <c r="F27" i="8"/>
  <c r="A28" i="8"/>
  <c r="G27" i="8"/>
  <c r="S27" i="8" s="1"/>
  <c r="D114" i="1"/>
  <c r="Q114" i="1"/>
  <c r="E291" i="1"/>
  <c r="F291" i="1"/>
  <c r="G291" i="1"/>
  <c r="S291" i="1" s="1"/>
  <c r="B291" i="1"/>
  <c r="A292" i="1"/>
  <c r="O11" i="1"/>
  <c r="AI11" i="1" s="1"/>
  <c r="K275" i="8"/>
  <c r="N276" i="8" s="1"/>
  <c r="O275" i="7"/>
  <c r="AI275" i="7" s="1"/>
  <c r="I187" i="8"/>
  <c r="O187" i="8"/>
  <c r="AI187" i="8" s="1"/>
  <c r="I275" i="8"/>
  <c r="O275" i="8"/>
  <c r="AI275" i="8" s="1"/>
  <c r="L187" i="8"/>
  <c r="K187" i="8"/>
  <c r="O275" i="1"/>
  <c r="AI275" i="1" s="1"/>
  <c r="K275" i="7"/>
  <c r="L275" i="7"/>
  <c r="K11" i="1"/>
  <c r="L11" i="1"/>
  <c r="R99" i="7"/>
  <c r="T99" i="7" s="1"/>
  <c r="N100" i="1"/>
  <c r="M187" i="1"/>
  <c r="M12" i="7"/>
  <c r="P275" i="8"/>
  <c r="K275" i="1"/>
  <c r="L275" i="1"/>
  <c r="M187" i="7"/>
  <c r="J187" i="7"/>
  <c r="I187" i="7" s="1"/>
  <c r="J99" i="8"/>
  <c r="K99" i="8" s="1"/>
  <c r="P187" i="8"/>
  <c r="M11" i="8"/>
  <c r="J11" i="8" s="1"/>
  <c r="I11" i="8" s="1"/>
  <c r="P99" i="1"/>
  <c r="Q28" i="7" l="1"/>
  <c r="D28" i="7"/>
  <c r="A30" i="7"/>
  <c r="G29" i="7"/>
  <c r="S29" i="7" s="1"/>
  <c r="F29" i="7"/>
  <c r="E29" i="7"/>
  <c r="B29" i="7"/>
  <c r="G298" i="8"/>
  <c r="S298" i="8" s="1"/>
  <c r="A299" i="8"/>
  <c r="B298" i="8"/>
  <c r="F298" i="8"/>
  <c r="E298" i="8"/>
  <c r="A207" i="7"/>
  <c r="G206" i="7"/>
  <c r="S206" i="7" s="1"/>
  <c r="E206" i="7"/>
  <c r="F206" i="7"/>
  <c r="B206" i="7"/>
  <c r="D297" i="8"/>
  <c r="Q297" i="8"/>
  <c r="D205" i="7"/>
  <c r="Q205" i="7"/>
  <c r="A293" i="1"/>
  <c r="F292" i="1"/>
  <c r="E292" i="1"/>
  <c r="B292" i="1"/>
  <c r="G292" i="1"/>
  <c r="S292" i="1" s="1"/>
  <c r="D115" i="8"/>
  <c r="Q115" i="8"/>
  <c r="D291" i="1"/>
  <c r="Q291" i="1"/>
  <c r="G28" i="8"/>
  <c r="S28" i="8" s="1"/>
  <c r="B28" i="8"/>
  <c r="A29" i="8"/>
  <c r="E28" i="8"/>
  <c r="F28" i="8"/>
  <c r="E116" i="1"/>
  <c r="G116" i="1"/>
  <c r="S116" i="1" s="1"/>
  <c r="F116" i="1"/>
  <c r="A117" i="1"/>
  <c r="B116" i="1"/>
  <c r="B30" i="1"/>
  <c r="F30" i="1"/>
  <c r="A31" i="1"/>
  <c r="G30" i="1"/>
  <c r="S30" i="1" s="1"/>
  <c r="E30" i="1"/>
  <c r="F212" i="8"/>
  <c r="G212" i="8"/>
  <c r="A213" i="8"/>
  <c r="E212" i="8"/>
  <c r="B212" i="8"/>
  <c r="D115" i="7"/>
  <c r="Q115" i="7"/>
  <c r="N188" i="8"/>
  <c r="D27" i="8"/>
  <c r="Q27" i="8"/>
  <c r="F292" i="7"/>
  <c r="B292" i="7"/>
  <c r="A293" i="7"/>
  <c r="G292" i="7"/>
  <c r="S292" i="7" s="1"/>
  <c r="E292" i="7"/>
  <c r="E204" i="1"/>
  <c r="A205" i="1"/>
  <c r="B204" i="1"/>
  <c r="F204" i="1"/>
  <c r="G204" i="1"/>
  <c r="S204" i="1" s="1"/>
  <c r="G116" i="7"/>
  <c r="S116" i="7" s="1"/>
  <c r="A117" i="7"/>
  <c r="B116" i="7"/>
  <c r="F116" i="7"/>
  <c r="E116" i="7"/>
  <c r="D291" i="7"/>
  <c r="Q291" i="7"/>
  <c r="Q203" i="1"/>
  <c r="D203" i="1"/>
  <c r="Q211" i="8"/>
  <c r="D211" i="8"/>
  <c r="D115" i="1"/>
  <c r="Q115" i="1"/>
  <c r="Q29" i="1"/>
  <c r="D29" i="1"/>
  <c r="B116" i="8"/>
  <c r="F116" i="8"/>
  <c r="E116" i="8"/>
  <c r="G116" i="8"/>
  <c r="S116" i="8" s="1"/>
  <c r="A117" i="8"/>
  <c r="L99" i="8"/>
  <c r="O187" i="7"/>
  <c r="AI187" i="7" s="1"/>
  <c r="I99" i="8"/>
  <c r="P99" i="8" s="1"/>
  <c r="O99" i="8"/>
  <c r="AI99" i="8" s="1"/>
  <c r="O11" i="8"/>
  <c r="AI11" i="8" s="1"/>
  <c r="R99" i="1"/>
  <c r="T99" i="1" s="1"/>
  <c r="N276" i="1"/>
  <c r="N276" i="7"/>
  <c r="C100" i="7"/>
  <c r="H100" i="7"/>
  <c r="R187" i="8"/>
  <c r="T187" i="8" s="1"/>
  <c r="K12" i="7"/>
  <c r="L12" i="7"/>
  <c r="N100" i="8"/>
  <c r="R99" i="8"/>
  <c r="T99" i="8" s="1"/>
  <c r="P275" i="1"/>
  <c r="K11" i="8"/>
  <c r="L11" i="8"/>
  <c r="R275" i="8"/>
  <c r="T275" i="8" s="1"/>
  <c r="N12" i="1"/>
  <c r="P11" i="1"/>
  <c r="K187" i="7"/>
  <c r="L187" i="7"/>
  <c r="J187" i="1"/>
  <c r="K187" i="1" s="1"/>
  <c r="P275" i="7"/>
  <c r="F207" i="7" l="1"/>
  <c r="A208" i="7"/>
  <c r="B207" i="7"/>
  <c r="G207" i="7"/>
  <c r="S207" i="7" s="1"/>
  <c r="E207" i="7"/>
  <c r="E30" i="7"/>
  <c r="B30" i="7"/>
  <c r="F30" i="7"/>
  <c r="G30" i="7"/>
  <c r="S30" i="7" s="1"/>
  <c r="A31" i="7"/>
  <c r="Q298" i="8"/>
  <c r="D298" i="8"/>
  <c r="Q29" i="7"/>
  <c r="D29" i="7"/>
  <c r="Q206" i="7"/>
  <c r="D206" i="7"/>
  <c r="F299" i="8"/>
  <c r="G299" i="8"/>
  <c r="S299" i="8" s="1"/>
  <c r="E299" i="8"/>
  <c r="B299" i="8"/>
  <c r="A300" i="8"/>
  <c r="B117" i="8"/>
  <c r="A118" i="8"/>
  <c r="E117" i="8"/>
  <c r="G117" i="8"/>
  <c r="S117" i="8" s="1"/>
  <c r="F117" i="8"/>
  <c r="G213" i="8"/>
  <c r="B213" i="8"/>
  <c r="A214" i="8"/>
  <c r="E213" i="8"/>
  <c r="F213" i="8"/>
  <c r="Q116" i="1"/>
  <c r="D116" i="1"/>
  <c r="D204" i="1"/>
  <c r="Q204" i="1"/>
  <c r="F117" i="1"/>
  <c r="A118" i="1"/>
  <c r="B117" i="1"/>
  <c r="G117" i="1"/>
  <c r="S117" i="1" s="1"/>
  <c r="E117" i="1"/>
  <c r="D116" i="7"/>
  <c r="Q116" i="7"/>
  <c r="G205" i="1"/>
  <c r="S205" i="1" s="1"/>
  <c r="A206" i="1"/>
  <c r="E205" i="1"/>
  <c r="B205" i="1"/>
  <c r="F205" i="1"/>
  <c r="E29" i="8"/>
  <c r="G29" i="8"/>
  <c r="S29" i="8" s="1"/>
  <c r="A30" i="8"/>
  <c r="F29" i="8"/>
  <c r="B29" i="8"/>
  <c r="G117" i="7"/>
  <c r="S117" i="7" s="1"/>
  <c r="E117" i="7"/>
  <c r="F117" i="7"/>
  <c r="A118" i="7"/>
  <c r="B117" i="7"/>
  <c r="D28" i="8"/>
  <c r="Q28" i="8"/>
  <c r="Q116" i="8"/>
  <c r="D116" i="8"/>
  <c r="Q292" i="1"/>
  <c r="D292" i="1"/>
  <c r="G31" i="1"/>
  <c r="S31" i="1" s="1"/>
  <c r="E31" i="1"/>
  <c r="B31" i="1"/>
  <c r="F31" i="1"/>
  <c r="A32" i="1"/>
  <c r="G293" i="7"/>
  <c r="S293" i="7" s="1"/>
  <c r="F293" i="7"/>
  <c r="A294" i="7"/>
  <c r="B293" i="7"/>
  <c r="E293" i="7"/>
  <c r="Q212" i="8"/>
  <c r="D212" i="8"/>
  <c r="Q292" i="7"/>
  <c r="D292" i="7"/>
  <c r="Q30" i="1"/>
  <c r="D30" i="1"/>
  <c r="F293" i="1"/>
  <c r="G293" i="1"/>
  <c r="S293" i="1" s="1"/>
  <c r="A294" i="1"/>
  <c r="E293" i="1"/>
  <c r="B293" i="1"/>
  <c r="J100" i="7"/>
  <c r="I100" i="7" s="1"/>
  <c r="I187" i="1"/>
  <c r="O187" i="1"/>
  <c r="AI187" i="1" s="1"/>
  <c r="L187" i="1"/>
  <c r="N188" i="1" s="1"/>
  <c r="R275" i="1"/>
  <c r="T275" i="1" s="1"/>
  <c r="R11" i="1"/>
  <c r="T11" i="1" s="1"/>
  <c r="C188" i="8"/>
  <c r="H188" i="8"/>
  <c r="C100" i="8"/>
  <c r="H100" i="8"/>
  <c r="R275" i="7"/>
  <c r="T275" i="7" s="1"/>
  <c r="M100" i="7"/>
  <c r="C276" i="8"/>
  <c r="H276" i="8"/>
  <c r="C100" i="1"/>
  <c r="H100" i="1"/>
  <c r="P187" i="1"/>
  <c r="N188" i="7"/>
  <c r="P187" i="7"/>
  <c r="N12" i="8"/>
  <c r="N13" i="7"/>
  <c r="AI12" i="7"/>
  <c r="P12" i="7"/>
  <c r="P11" i="8"/>
  <c r="D30" i="7" l="1"/>
  <c r="Q30" i="7"/>
  <c r="G300" i="8"/>
  <c r="E300" i="8"/>
  <c r="F300" i="8"/>
  <c r="B300" i="8"/>
  <c r="A301" i="8"/>
  <c r="Q299" i="8"/>
  <c r="D299" i="8"/>
  <c r="Q207" i="7"/>
  <c r="D207" i="7"/>
  <c r="G31" i="7"/>
  <c r="S31" i="7" s="1"/>
  <c r="E31" i="7"/>
  <c r="F31" i="7"/>
  <c r="B31" i="7"/>
  <c r="A32" i="7"/>
  <c r="E208" i="7"/>
  <c r="B208" i="7"/>
  <c r="F208" i="7"/>
  <c r="G208" i="7"/>
  <c r="S208" i="7" s="1"/>
  <c r="A209" i="7"/>
  <c r="Q117" i="7"/>
  <c r="D117" i="7"/>
  <c r="F214" i="8"/>
  <c r="E214" i="8"/>
  <c r="G214" i="8"/>
  <c r="A215" i="8"/>
  <c r="B214" i="8"/>
  <c r="B118" i="7"/>
  <c r="A119" i="7"/>
  <c r="G118" i="7"/>
  <c r="S118" i="7" s="1"/>
  <c r="E118" i="7"/>
  <c r="F118" i="7"/>
  <c r="G30" i="8"/>
  <c r="S30" i="8" s="1"/>
  <c r="A31" i="8"/>
  <c r="E30" i="8"/>
  <c r="F30" i="8"/>
  <c r="B30" i="8"/>
  <c r="D213" i="8"/>
  <c r="Q213" i="8"/>
  <c r="D117" i="1"/>
  <c r="Q117" i="1"/>
  <c r="D293" i="1"/>
  <c r="Q293" i="1"/>
  <c r="A119" i="1"/>
  <c r="E118" i="1"/>
  <c r="G118" i="1"/>
  <c r="S118" i="1" s="1"/>
  <c r="B118" i="1"/>
  <c r="F118" i="1"/>
  <c r="Q293" i="7"/>
  <c r="D293" i="7"/>
  <c r="B294" i="1"/>
  <c r="E294" i="1"/>
  <c r="A295" i="1"/>
  <c r="F294" i="1"/>
  <c r="G294" i="1"/>
  <c r="S294" i="1" s="1"/>
  <c r="G294" i="7"/>
  <c r="S294" i="7" s="1"/>
  <c r="A295" i="7"/>
  <c r="F294" i="7"/>
  <c r="B294" i="7"/>
  <c r="E294" i="7"/>
  <c r="B32" i="1"/>
  <c r="E32" i="1"/>
  <c r="F32" i="1"/>
  <c r="G32" i="1"/>
  <c r="S32" i="1" s="1"/>
  <c r="A33" i="1"/>
  <c r="D205" i="1"/>
  <c r="Q205" i="1"/>
  <c r="F118" i="8"/>
  <c r="G118" i="8"/>
  <c r="S118" i="8" s="1"/>
  <c r="B118" i="8"/>
  <c r="A119" i="8"/>
  <c r="E118" i="8"/>
  <c r="Q31" i="1"/>
  <c r="D31" i="1"/>
  <c r="Q29" i="8"/>
  <c r="D29" i="8"/>
  <c r="A207" i="1"/>
  <c r="E206" i="1"/>
  <c r="F206" i="1"/>
  <c r="B206" i="1"/>
  <c r="G206" i="1"/>
  <c r="S206" i="1" s="1"/>
  <c r="Q117" i="8"/>
  <c r="D117" i="8"/>
  <c r="O100" i="7"/>
  <c r="R187" i="7"/>
  <c r="T187" i="7" s="1"/>
  <c r="R11" i="8"/>
  <c r="T11" i="8" s="1"/>
  <c r="M100" i="1"/>
  <c r="M188" i="8"/>
  <c r="J188" i="8"/>
  <c r="I188" i="8" s="1"/>
  <c r="J100" i="1"/>
  <c r="I100" i="1" s="1"/>
  <c r="C276" i="7"/>
  <c r="H276" i="7"/>
  <c r="R187" i="1"/>
  <c r="T187" i="1" s="1"/>
  <c r="M276" i="8"/>
  <c r="J276" i="8"/>
  <c r="I276" i="8" s="1"/>
  <c r="C12" i="1"/>
  <c r="H12" i="1"/>
  <c r="M100" i="8"/>
  <c r="L100" i="7"/>
  <c r="K100" i="7"/>
  <c r="R12" i="7"/>
  <c r="T12" i="7" s="1"/>
  <c r="C276" i="1"/>
  <c r="H276" i="1"/>
  <c r="B301" i="8" l="1"/>
  <c r="G301" i="8"/>
  <c r="E301" i="8"/>
  <c r="F301" i="8"/>
  <c r="A302" i="8"/>
  <c r="E32" i="7"/>
  <c r="B32" i="7"/>
  <c r="F32" i="7"/>
  <c r="G32" i="7"/>
  <c r="S32" i="7" s="1"/>
  <c r="A33" i="7"/>
  <c r="Q300" i="8"/>
  <c r="D300" i="8"/>
  <c r="E209" i="7"/>
  <c r="B209" i="7"/>
  <c r="F209" i="7"/>
  <c r="A210" i="7"/>
  <c r="G209" i="7"/>
  <c r="S209" i="7" s="1"/>
  <c r="Q208" i="7"/>
  <c r="D208" i="7"/>
  <c r="Q31" i="7"/>
  <c r="D31" i="7"/>
  <c r="F119" i="8"/>
  <c r="B119" i="8"/>
  <c r="G119" i="8"/>
  <c r="S119" i="8" s="1"/>
  <c r="A120" i="8"/>
  <c r="E119" i="8"/>
  <c r="D118" i="1"/>
  <c r="Q118" i="1"/>
  <c r="B207" i="1"/>
  <c r="A208" i="1"/>
  <c r="F207" i="1"/>
  <c r="E207" i="1"/>
  <c r="G207" i="1"/>
  <c r="S207" i="1" s="1"/>
  <c r="Q32" i="1"/>
  <c r="D32" i="1"/>
  <c r="B295" i="1"/>
  <c r="E295" i="1"/>
  <c r="G295" i="1"/>
  <c r="S295" i="1" s="1"/>
  <c r="A296" i="1"/>
  <c r="F295" i="1"/>
  <c r="F215" i="8"/>
  <c r="E215" i="8"/>
  <c r="G215" i="8"/>
  <c r="B215" i="8"/>
  <c r="A216" i="8"/>
  <c r="A32" i="8"/>
  <c r="E31" i="8"/>
  <c r="G31" i="8"/>
  <c r="S31" i="8" s="1"/>
  <c r="B31" i="8"/>
  <c r="F31" i="8"/>
  <c r="G119" i="1"/>
  <c r="S119" i="1" s="1"/>
  <c r="A120" i="1"/>
  <c r="F119" i="1"/>
  <c r="B119" i="1"/>
  <c r="E119" i="1"/>
  <c r="D214" i="8"/>
  <c r="Q214" i="8"/>
  <c r="Q294" i="7"/>
  <c r="D294" i="7"/>
  <c r="Q294" i="1"/>
  <c r="D294" i="1"/>
  <c r="G33" i="1"/>
  <c r="S33" i="1" s="1"/>
  <c r="B33" i="1"/>
  <c r="F33" i="1"/>
  <c r="A34" i="1"/>
  <c r="E33" i="1"/>
  <c r="E295" i="7"/>
  <c r="B295" i="7"/>
  <c r="F295" i="7"/>
  <c r="G295" i="7"/>
  <c r="S295" i="7" s="1"/>
  <c r="A296" i="7"/>
  <c r="Q30" i="8"/>
  <c r="D30" i="8"/>
  <c r="F119" i="7"/>
  <c r="A120" i="7"/>
  <c r="E119" i="7"/>
  <c r="G119" i="7"/>
  <c r="S119" i="7" s="1"/>
  <c r="B119" i="7"/>
  <c r="Q118" i="8"/>
  <c r="D118" i="8"/>
  <c r="Q206" i="1"/>
  <c r="D206" i="1"/>
  <c r="D118" i="7"/>
  <c r="Q118" i="7"/>
  <c r="J276" i="7"/>
  <c r="I276" i="7" s="1"/>
  <c r="J12" i="1"/>
  <c r="I12" i="1" s="1"/>
  <c r="O100" i="1"/>
  <c r="O188" i="8"/>
  <c r="O276" i="8"/>
  <c r="M276" i="1"/>
  <c r="C188" i="1"/>
  <c r="H188" i="1"/>
  <c r="K100" i="1"/>
  <c r="L100" i="1"/>
  <c r="M12" i="1"/>
  <c r="M276" i="7"/>
  <c r="C13" i="7"/>
  <c r="H13" i="7"/>
  <c r="C12" i="8"/>
  <c r="H12" i="8"/>
  <c r="J100" i="8"/>
  <c r="C188" i="7"/>
  <c r="H188" i="7"/>
  <c r="AI100" i="7"/>
  <c r="N101" i="7"/>
  <c r="P100" i="7"/>
  <c r="K276" i="8"/>
  <c r="L276" i="8"/>
  <c r="K188" i="8"/>
  <c r="L188" i="8"/>
  <c r="A211" i="7" l="1"/>
  <c r="B210" i="7"/>
  <c r="G210" i="7"/>
  <c r="S210" i="7" s="1"/>
  <c r="F210" i="7"/>
  <c r="E210" i="7"/>
  <c r="D209" i="7"/>
  <c r="Q209" i="7"/>
  <c r="B302" i="8"/>
  <c r="E302" i="8"/>
  <c r="G302" i="8"/>
  <c r="A303" i="8"/>
  <c r="F302" i="8"/>
  <c r="D32" i="7"/>
  <c r="Q32" i="7"/>
  <c r="E33" i="7"/>
  <c r="G33" i="7"/>
  <c r="S33" i="7" s="1"/>
  <c r="A34" i="7"/>
  <c r="B33" i="7"/>
  <c r="F33" i="7"/>
  <c r="D301" i="8"/>
  <c r="Q301" i="8"/>
  <c r="F120" i="7"/>
  <c r="A121" i="7"/>
  <c r="B120" i="7"/>
  <c r="E120" i="7"/>
  <c r="G120" i="7"/>
  <c r="S120" i="7" s="1"/>
  <c r="F120" i="1"/>
  <c r="B120" i="1"/>
  <c r="G120" i="1"/>
  <c r="S120" i="1" s="1"/>
  <c r="A121" i="1"/>
  <c r="E120" i="1"/>
  <c r="B216" i="8"/>
  <c r="E216" i="8"/>
  <c r="F216" i="8"/>
  <c r="G216" i="8"/>
  <c r="A217" i="8"/>
  <c r="B296" i="1"/>
  <c r="E296" i="1"/>
  <c r="A297" i="1"/>
  <c r="G296" i="1"/>
  <c r="S296" i="1" s="1"/>
  <c r="F296" i="1"/>
  <c r="Q215" i="8"/>
  <c r="D215" i="8"/>
  <c r="G208" i="1"/>
  <c r="S208" i="1" s="1"/>
  <c r="E208" i="1"/>
  <c r="A209" i="1"/>
  <c r="F208" i="1"/>
  <c r="B208" i="1"/>
  <c r="B34" i="1"/>
  <c r="E34" i="1"/>
  <c r="F34" i="1"/>
  <c r="A35" i="1"/>
  <c r="G34" i="1"/>
  <c r="S34" i="1" s="1"/>
  <c r="Q207" i="1"/>
  <c r="D207" i="1"/>
  <c r="D295" i="1"/>
  <c r="Q295" i="1"/>
  <c r="F120" i="8"/>
  <c r="E120" i="8"/>
  <c r="G120" i="8"/>
  <c r="S120" i="8" s="1"/>
  <c r="A121" i="8"/>
  <c r="B120" i="8"/>
  <c r="E296" i="7"/>
  <c r="A297" i="7"/>
  <c r="F296" i="7"/>
  <c r="B296" i="7"/>
  <c r="G296" i="7"/>
  <c r="S296" i="7" s="1"/>
  <c r="Q33" i="1"/>
  <c r="D33" i="1"/>
  <c r="D31" i="8"/>
  <c r="Q31" i="8"/>
  <c r="D119" i="7"/>
  <c r="Q119" i="7"/>
  <c r="D119" i="8"/>
  <c r="Q119" i="8"/>
  <c r="Q119" i="1"/>
  <c r="D119" i="1"/>
  <c r="D295" i="7"/>
  <c r="Q295" i="7"/>
  <c r="B32" i="8"/>
  <c r="F32" i="8"/>
  <c r="G32" i="8"/>
  <c r="S32" i="8" s="1"/>
  <c r="A33" i="8"/>
  <c r="E32" i="8"/>
  <c r="O12" i="1"/>
  <c r="J188" i="7"/>
  <c r="I188" i="7" s="1"/>
  <c r="I100" i="8"/>
  <c r="O100" i="8"/>
  <c r="J12" i="8"/>
  <c r="I12" i="8" s="1"/>
  <c r="L100" i="8"/>
  <c r="J13" i="7"/>
  <c r="I13" i="7" s="1"/>
  <c r="K100" i="8"/>
  <c r="O276" i="7"/>
  <c r="AI276" i="8"/>
  <c r="N277" i="8"/>
  <c r="M12" i="8"/>
  <c r="M13" i="7"/>
  <c r="AI100" i="1"/>
  <c r="N101" i="1"/>
  <c r="M188" i="1"/>
  <c r="J188" i="1"/>
  <c r="I188" i="1" s="1"/>
  <c r="M188" i="7"/>
  <c r="K276" i="7"/>
  <c r="L276" i="7"/>
  <c r="P276" i="8"/>
  <c r="N189" i="8"/>
  <c r="AI188" i="8"/>
  <c r="J276" i="1"/>
  <c r="K276" i="1" s="1"/>
  <c r="P100" i="1"/>
  <c r="R100" i="7"/>
  <c r="T100" i="7" s="1"/>
  <c r="P100" i="8"/>
  <c r="K12" i="1"/>
  <c r="L12" i="1"/>
  <c r="P188" i="8"/>
  <c r="D302" i="8" l="1"/>
  <c r="Q302" i="8"/>
  <c r="G303" i="8"/>
  <c r="E303" i="8"/>
  <c r="B303" i="8"/>
  <c r="F303" i="8"/>
  <c r="A304" i="8"/>
  <c r="Q33" i="7"/>
  <c r="D33" i="7"/>
  <c r="D210" i="7"/>
  <c r="Q210" i="7"/>
  <c r="E34" i="7"/>
  <c r="B34" i="7"/>
  <c r="A35" i="7"/>
  <c r="G34" i="7"/>
  <c r="S34" i="7" s="1"/>
  <c r="F34" i="7"/>
  <c r="G211" i="7"/>
  <c r="S211" i="7" s="1"/>
  <c r="A212" i="7"/>
  <c r="B211" i="7"/>
  <c r="F211" i="7"/>
  <c r="E211" i="7"/>
  <c r="Q120" i="8"/>
  <c r="D120" i="8"/>
  <c r="D216" i="8"/>
  <c r="Q216" i="8"/>
  <c r="F33" i="8"/>
  <c r="G33" i="8"/>
  <c r="S33" i="8" s="1"/>
  <c r="A34" i="8"/>
  <c r="E33" i="8"/>
  <c r="B33" i="8"/>
  <c r="E121" i="8"/>
  <c r="G121" i="8"/>
  <c r="S121" i="8" s="1"/>
  <c r="B121" i="8"/>
  <c r="F121" i="8"/>
  <c r="A122" i="8"/>
  <c r="F297" i="1"/>
  <c r="E297" i="1"/>
  <c r="A298" i="1"/>
  <c r="B297" i="1"/>
  <c r="G297" i="1"/>
  <c r="S297" i="1" s="1"/>
  <c r="Q34" i="1"/>
  <c r="D34" i="1"/>
  <c r="G121" i="1"/>
  <c r="S121" i="1" s="1"/>
  <c r="F121" i="1"/>
  <c r="A122" i="1"/>
  <c r="E121" i="1"/>
  <c r="B121" i="1"/>
  <c r="Q120" i="7"/>
  <c r="D120" i="7"/>
  <c r="E35" i="1"/>
  <c r="B35" i="1"/>
  <c r="G35" i="1"/>
  <c r="S35" i="1" s="1"/>
  <c r="F35" i="1"/>
  <c r="A36" i="1"/>
  <c r="Q208" i="1"/>
  <c r="D208" i="1"/>
  <c r="Q296" i="1"/>
  <c r="D296" i="1"/>
  <c r="G121" i="7"/>
  <c r="S121" i="7" s="1"/>
  <c r="B121" i="7"/>
  <c r="F121" i="7"/>
  <c r="A122" i="7"/>
  <c r="E121" i="7"/>
  <c r="Q32" i="8"/>
  <c r="D32" i="8"/>
  <c r="Q296" i="7"/>
  <c r="D296" i="7"/>
  <c r="E217" i="8"/>
  <c r="B217" i="8"/>
  <c r="F217" i="8"/>
  <c r="A218" i="8"/>
  <c r="G217" i="8"/>
  <c r="D120" i="1"/>
  <c r="Q120" i="1"/>
  <c r="G209" i="1"/>
  <c r="S209" i="1" s="1"/>
  <c r="B209" i="1"/>
  <c r="F209" i="1"/>
  <c r="E209" i="1"/>
  <c r="A210" i="1"/>
  <c r="G297" i="7"/>
  <c r="S297" i="7" s="1"/>
  <c r="A298" i="7"/>
  <c r="F297" i="7"/>
  <c r="E297" i="7"/>
  <c r="B297" i="7"/>
  <c r="O12" i="8"/>
  <c r="N101" i="8"/>
  <c r="I276" i="1"/>
  <c r="O276" i="1"/>
  <c r="O188" i="1"/>
  <c r="AI100" i="8"/>
  <c r="O13" i="7"/>
  <c r="O188" i="7"/>
  <c r="L276" i="1"/>
  <c r="N277" i="1" s="1"/>
  <c r="C101" i="7"/>
  <c r="H101" i="7"/>
  <c r="AI276" i="7"/>
  <c r="N277" i="7"/>
  <c r="P276" i="7"/>
  <c r="R188" i="8"/>
  <c r="T188" i="8" s="1"/>
  <c r="P276" i="1"/>
  <c r="L13" i="7"/>
  <c r="K13" i="7"/>
  <c r="L12" i="8"/>
  <c r="K12" i="8"/>
  <c r="R100" i="1"/>
  <c r="T100" i="1" s="1"/>
  <c r="AI12" i="1"/>
  <c r="N13" i="1"/>
  <c r="P12" i="1"/>
  <c r="R100" i="8"/>
  <c r="T100" i="8" s="1"/>
  <c r="L188" i="1"/>
  <c r="K188" i="1"/>
  <c r="L188" i="7"/>
  <c r="K188" i="7"/>
  <c r="R276" i="8"/>
  <c r="T276" i="8" s="1"/>
  <c r="B35" i="7" l="1"/>
  <c r="A36" i="7"/>
  <c r="G35" i="7"/>
  <c r="S35" i="7" s="1"/>
  <c r="F35" i="7"/>
  <c r="E35" i="7"/>
  <c r="G304" i="8"/>
  <c r="A305" i="8"/>
  <c r="B304" i="8"/>
  <c r="E304" i="8"/>
  <c r="F304" i="8"/>
  <c r="D34" i="7"/>
  <c r="Q34" i="7"/>
  <c r="D303" i="8"/>
  <c r="Q303" i="8"/>
  <c r="Q211" i="7"/>
  <c r="D211" i="7"/>
  <c r="E212" i="7"/>
  <c r="A213" i="7"/>
  <c r="F212" i="7"/>
  <c r="G212" i="7"/>
  <c r="B212" i="7"/>
  <c r="AI276" i="1"/>
  <c r="E122" i="7"/>
  <c r="G122" i="7"/>
  <c r="S122" i="7" s="1"/>
  <c r="B122" i="7"/>
  <c r="A123" i="7"/>
  <c r="F122" i="7"/>
  <c r="F36" i="1"/>
  <c r="A37" i="1"/>
  <c r="B36" i="1"/>
  <c r="G36" i="1"/>
  <c r="E36" i="1"/>
  <c r="Q209" i="1"/>
  <c r="D209" i="1"/>
  <c r="A123" i="1"/>
  <c r="F122" i="1"/>
  <c r="E122" i="1"/>
  <c r="B122" i="1"/>
  <c r="G122" i="1"/>
  <c r="S122" i="1" s="1"/>
  <c r="D297" i="1"/>
  <c r="Q297" i="1"/>
  <c r="F34" i="8"/>
  <c r="G34" i="8"/>
  <c r="S34" i="8" s="1"/>
  <c r="B34" i="8"/>
  <c r="A35" i="8"/>
  <c r="E34" i="8"/>
  <c r="D121" i="7"/>
  <c r="Q121" i="7"/>
  <c r="E298" i="1"/>
  <c r="F298" i="1"/>
  <c r="A299" i="1"/>
  <c r="G298" i="1"/>
  <c r="S298" i="1" s="1"/>
  <c r="B298" i="1"/>
  <c r="A123" i="8"/>
  <c r="E122" i="8"/>
  <c r="B122" i="8"/>
  <c r="F122" i="8"/>
  <c r="G122" i="8"/>
  <c r="S122" i="8" s="1"/>
  <c r="G218" i="8"/>
  <c r="F218" i="8"/>
  <c r="A219" i="8"/>
  <c r="E218" i="8"/>
  <c r="B218" i="8"/>
  <c r="D35" i="1"/>
  <c r="Q35" i="1"/>
  <c r="D297" i="7"/>
  <c r="Q297" i="7"/>
  <c r="Q121" i="8"/>
  <c r="D121" i="8"/>
  <c r="Q217" i="8"/>
  <c r="D217" i="8"/>
  <c r="E210" i="1"/>
  <c r="G210" i="1"/>
  <c r="S210" i="1" s="1"/>
  <c r="F210" i="1"/>
  <c r="A211" i="1"/>
  <c r="B210" i="1"/>
  <c r="E298" i="7"/>
  <c r="B298" i="7"/>
  <c r="G298" i="7"/>
  <c r="S298" i="7" s="1"/>
  <c r="A299" i="7"/>
  <c r="F298" i="7"/>
  <c r="D121" i="1"/>
  <c r="Q121" i="1"/>
  <c r="Q33" i="8"/>
  <c r="D33" i="8"/>
  <c r="J101" i="7"/>
  <c r="I101" i="7" s="1"/>
  <c r="AI188" i="7"/>
  <c r="N189" i="7"/>
  <c r="P188" i="7"/>
  <c r="R276" i="7"/>
  <c r="T276" i="7" s="1"/>
  <c r="R276" i="1"/>
  <c r="T276" i="1" s="1"/>
  <c r="C277" i="8"/>
  <c r="H277" i="8"/>
  <c r="N189" i="1"/>
  <c r="AI188" i="1"/>
  <c r="C101" i="1"/>
  <c r="H101" i="1"/>
  <c r="AI12" i="8"/>
  <c r="N13" i="8"/>
  <c r="P12" i="8"/>
  <c r="C189" i="8"/>
  <c r="H189" i="8"/>
  <c r="M101" i="7"/>
  <c r="N14" i="7"/>
  <c r="AI13" i="7"/>
  <c r="P13" i="7"/>
  <c r="C101" i="8"/>
  <c r="H101" i="8"/>
  <c r="R12" i="1"/>
  <c r="T12" i="1" s="1"/>
  <c r="P188" i="1"/>
  <c r="F305" i="8" l="1"/>
  <c r="E305" i="8"/>
  <c r="G305" i="8"/>
  <c r="A306" i="8"/>
  <c r="B305" i="8"/>
  <c r="Q212" i="7"/>
  <c r="D212" i="7"/>
  <c r="G213" i="7"/>
  <c r="E213" i="7"/>
  <c r="F213" i="7"/>
  <c r="A214" i="7"/>
  <c r="B213" i="7"/>
  <c r="F36" i="7"/>
  <c r="A37" i="7"/>
  <c r="B36" i="7"/>
  <c r="E36" i="7"/>
  <c r="G36" i="7"/>
  <c r="Q304" i="8"/>
  <c r="D304" i="8"/>
  <c r="Q35" i="7"/>
  <c r="D35" i="7"/>
  <c r="D298" i="1"/>
  <c r="Q298" i="1"/>
  <c r="D36" i="1"/>
  <c r="Q36" i="1"/>
  <c r="A300" i="7"/>
  <c r="G299" i="7"/>
  <c r="S299" i="7" s="1"/>
  <c r="B299" i="7"/>
  <c r="E299" i="7"/>
  <c r="F299" i="7"/>
  <c r="D218" i="8"/>
  <c r="Q218" i="8"/>
  <c r="A38" i="1"/>
  <c r="F37" i="1"/>
  <c r="G37" i="1"/>
  <c r="B37" i="1"/>
  <c r="E37" i="1"/>
  <c r="O101" i="7"/>
  <c r="Q210" i="1"/>
  <c r="D210" i="1"/>
  <c r="B299" i="1"/>
  <c r="G299" i="1"/>
  <c r="S299" i="1" s="1"/>
  <c r="A300" i="1"/>
  <c r="E299" i="1"/>
  <c r="F299" i="1"/>
  <c r="Q298" i="7"/>
  <c r="D298" i="7"/>
  <c r="B211" i="1"/>
  <c r="E211" i="1"/>
  <c r="G211" i="1"/>
  <c r="S211" i="1" s="1"/>
  <c r="F211" i="1"/>
  <c r="A212" i="1"/>
  <c r="F219" i="8"/>
  <c r="E219" i="8"/>
  <c r="B219" i="8"/>
  <c r="A220" i="8"/>
  <c r="G219" i="8"/>
  <c r="Q122" i="1"/>
  <c r="D122" i="1"/>
  <c r="F123" i="7"/>
  <c r="A124" i="7"/>
  <c r="G123" i="7"/>
  <c r="S123" i="7" s="1"/>
  <c r="E123" i="7"/>
  <c r="B123" i="7"/>
  <c r="Q122" i="8"/>
  <c r="D122" i="8"/>
  <c r="E35" i="8"/>
  <c r="G35" i="8"/>
  <c r="S35" i="8" s="1"/>
  <c r="A36" i="8"/>
  <c r="B35" i="8"/>
  <c r="F35" i="8"/>
  <c r="Q122" i="7"/>
  <c r="D122" i="7"/>
  <c r="D34" i="8"/>
  <c r="Q34" i="8"/>
  <c r="E123" i="8"/>
  <c r="G123" i="8"/>
  <c r="S123" i="8" s="1"/>
  <c r="A124" i="8"/>
  <c r="B123" i="8"/>
  <c r="F123" i="8"/>
  <c r="G123" i="1"/>
  <c r="S123" i="1" s="1"/>
  <c r="B123" i="1"/>
  <c r="A124" i="1"/>
  <c r="E123" i="1"/>
  <c r="F123" i="1"/>
  <c r="J101" i="1"/>
  <c r="I101" i="1" s="1"/>
  <c r="J189" i="8"/>
  <c r="I189" i="8" s="1"/>
  <c r="J101" i="8"/>
  <c r="I101" i="8" s="1"/>
  <c r="R188" i="1"/>
  <c r="T188" i="1" s="1"/>
  <c r="C13" i="1"/>
  <c r="H13" i="1"/>
  <c r="C277" i="7"/>
  <c r="H277" i="7"/>
  <c r="L101" i="7"/>
  <c r="K101" i="7"/>
  <c r="M277" i="8"/>
  <c r="R188" i="7"/>
  <c r="T188" i="7" s="1"/>
  <c r="M101" i="8"/>
  <c r="M189" i="8"/>
  <c r="M101" i="1"/>
  <c r="J277" i="8"/>
  <c r="I277" i="8" s="1"/>
  <c r="R13" i="7"/>
  <c r="T13" i="7" s="1"/>
  <c r="R12" i="8"/>
  <c r="T12" i="8" s="1"/>
  <c r="C277" i="1"/>
  <c r="H277" i="1"/>
  <c r="E37" i="7" l="1"/>
  <c r="G37" i="7"/>
  <c r="A38" i="7"/>
  <c r="F37" i="7"/>
  <c r="B37" i="7"/>
  <c r="D305" i="8"/>
  <c r="Q305" i="8"/>
  <c r="D213" i="7"/>
  <c r="Q213" i="7"/>
  <c r="F306" i="8"/>
  <c r="E306" i="8"/>
  <c r="B306" i="8"/>
  <c r="G306" i="8"/>
  <c r="A307" i="8"/>
  <c r="D36" i="7"/>
  <c r="Q36" i="7"/>
  <c r="A215" i="7"/>
  <c r="F214" i="7"/>
  <c r="B214" i="7"/>
  <c r="G214" i="7"/>
  <c r="E214" i="7"/>
  <c r="Q123" i="8"/>
  <c r="D123" i="8"/>
  <c r="A213" i="1"/>
  <c r="E212" i="1"/>
  <c r="B212" i="1"/>
  <c r="F212" i="1"/>
  <c r="G212" i="1"/>
  <c r="Q37" i="1"/>
  <c r="D37" i="1"/>
  <c r="D123" i="7"/>
  <c r="Q123" i="7"/>
  <c r="B124" i="8"/>
  <c r="F124" i="8"/>
  <c r="A125" i="8"/>
  <c r="G124" i="8"/>
  <c r="E124" i="8"/>
  <c r="Q35" i="8"/>
  <c r="D35" i="8"/>
  <c r="D299" i="1"/>
  <c r="Q299" i="1"/>
  <c r="B38" i="1"/>
  <c r="E38" i="1"/>
  <c r="A39" i="1"/>
  <c r="G38" i="1"/>
  <c r="F38" i="1"/>
  <c r="F300" i="1"/>
  <c r="G300" i="1"/>
  <c r="B300" i="1"/>
  <c r="A301" i="1"/>
  <c r="E300" i="1"/>
  <c r="E124" i="1"/>
  <c r="F124" i="1"/>
  <c r="B124" i="1"/>
  <c r="A125" i="1"/>
  <c r="G124" i="1"/>
  <c r="G36" i="8"/>
  <c r="E36" i="8"/>
  <c r="F36" i="8"/>
  <c r="B36" i="8"/>
  <c r="A37" i="8"/>
  <c r="B220" i="8"/>
  <c r="E220" i="8"/>
  <c r="F220" i="8"/>
  <c r="A221" i="8"/>
  <c r="G220" i="8"/>
  <c r="D211" i="1"/>
  <c r="Q211" i="1"/>
  <c r="D299" i="7"/>
  <c r="Q299" i="7"/>
  <c r="Q123" i="1"/>
  <c r="D123" i="1"/>
  <c r="E124" i="7"/>
  <c r="A125" i="7"/>
  <c r="B124" i="7"/>
  <c r="F124" i="7"/>
  <c r="G124" i="7"/>
  <c r="Q219" i="8"/>
  <c r="D219" i="8"/>
  <c r="G300" i="7"/>
  <c r="E300" i="7"/>
  <c r="F300" i="7"/>
  <c r="B300" i="7"/>
  <c r="A301" i="7"/>
  <c r="O101" i="8"/>
  <c r="J277" i="7"/>
  <c r="I277" i="7" s="1"/>
  <c r="O277" i="7"/>
  <c r="O277" i="8"/>
  <c r="J277" i="1"/>
  <c r="I277" i="1" s="1"/>
  <c r="O189" i="8"/>
  <c r="J13" i="1"/>
  <c r="I13" i="1" s="1"/>
  <c r="O101" i="1"/>
  <c r="K101" i="8"/>
  <c r="L101" i="8"/>
  <c r="M277" i="7"/>
  <c r="C14" i="7"/>
  <c r="H14" i="7"/>
  <c r="M13" i="1"/>
  <c r="C189" i="7"/>
  <c r="H189" i="7"/>
  <c r="M277" i="1"/>
  <c r="K101" i="1"/>
  <c r="L101" i="1"/>
  <c r="L277" i="8"/>
  <c r="K277" i="8"/>
  <c r="L189" i="8"/>
  <c r="K189" i="8"/>
  <c r="N102" i="7"/>
  <c r="AI101" i="7"/>
  <c r="P101" i="7"/>
  <c r="C13" i="8"/>
  <c r="H13" i="8"/>
  <c r="C189" i="1"/>
  <c r="H189" i="1"/>
  <c r="F307" i="8" l="1"/>
  <c r="B307" i="8"/>
  <c r="A308" i="8"/>
  <c r="E307" i="8"/>
  <c r="G307" i="8"/>
  <c r="Q37" i="7"/>
  <c r="D37" i="7"/>
  <c r="Q306" i="8"/>
  <c r="D306" i="8"/>
  <c r="D214" i="7"/>
  <c r="Q214" i="7"/>
  <c r="E38" i="7"/>
  <c r="G38" i="7"/>
  <c r="B38" i="7"/>
  <c r="A39" i="7"/>
  <c r="F38" i="7"/>
  <c r="F215" i="7"/>
  <c r="B215" i="7"/>
  <c r="A216" i="7"/>
  <c r="G215" i="7"/>
  <c r="E215" i="7"/>
  <c r="G125" i="7"/>
  <c r="A126" i="7"/>
  <c r="B125" i="7"/>
  <c r="F125" i="7"/>
  <c r="E125" i="7"/>
  <c r="D36" i="8"/>
  <c r="Q36" i="8"/>
  <c r="G213" i="1"/>
  <c r="F213" i="1"/>
  <c r="A214" i="1"/>
  <c r="B213" i="1"/>
  <c r="E213" i="1"/>
  <c r="G301" i="1"/>
  <c r="F301" i="1"/>
  <c r="E301" i="1"/>
  <c r="B301" i="1"/>
  <c r="A302" i="1"/>
  <c r="A40" i="1"/>
  <c r="E39" i="1"/>
  <c r="F39" i="1"/>
  <c r="B39" i="1"/>
  <c r="G39" i="1"/>
  <c r="G221" i="8"/>
  <c r="E221" i="8"/>
  <c r="A222" i="8"/>
  <c r="F221" i="8"/>
  <c r="B221" i="8"/>
  <c r="D300" i="1"/>
  <c r="Q300" i="1"/>
  <c r="F125" i="8"/>
  <c r="B125" i="8"/>
  <c r="G125" i="8"/>
  <c r="E125" i="8"/>
  <c r="A126" i="8"/>
  <c r="Q38" i="1"/>
  <c r="D38" i="1"/>
  <c r="E125" i="1"/>
  <c r="A126" i="1"/>
  <c r="F125" i="1"/>
  <c r="B125" i="1"/>
  <c r="G125" i="1"/>
  <c r="Q124" i="8"/>
  <c r="D124" i="8"/>
  <c r="G301" i="7"/>
  <c r="B301" i="7"/>
  <c r="F301" i="7"/>
  <c r="E301" i="7"/>
  <c r="A302" i="7"/>
  <c r="Q220" i="8"/>
  <c r="D220" i="8"/>
  <c r="Q124" i="1"/>
  <c r="D124" i="1"/>
  <c r="D212" i="1"/>
  <c r="Q212" i="1"/>
  <c r="Q300" i="7"/>
  <c r="D300" i="7"/>
  <c r="Q124" i="7"/>
  <c r="D124" i="7"/>
  <c r="G37" i="8"/>
  <c r="B37" i="8"/>
  <c r="A38" i="8"/>
  <c r="F37" i="8"/>
  <c r="E37" i="8"/>
  <c r="J189" i="1"/>
  <c r="I189" i="1" s="1"/>
  <c r="J14" i="7"/>
  <c r="I14" i="7" s="1"/>
  <c r="O277" i="1"/>
  <c r="J13" i="8"/>
  <c r="I13" i="8" s="1"/>
  <c r="J189" i="7"/>
  <c r="I189" i="7" s="1"/>
  <c r="O13" i="1"/>
  <c r="M189" i="1"/>
  <c r="N102" i="1"/>
  <c r="AI101" i="1"/>
  <c r="P101" i="1"/>
  <c r="M14" i="7"/>
  <c r="N190" i="8"/>
  <c r="AI189" i="8"/>
  <c r="P189" i="8"/>
  <c r="L277" i="7"/>
  <c r="K277" i="7"/>
  <c r="M13" i="8"/>
  <c r="M189" i="7"/>
  <c r="L277" i="1"/>
  <c r="K277" i="1"/>
  <c r="N278" i="8"/>
  <c r="AI277" i="8"/>
  <c r="L13" i="1"/>
  <c r="K13" i="1"/>
  <c r="N102" i="8"/>
  <c r="AI101" i="8"/>
  <c r="P101" i="8"/>
  <c r="R101" i="7"/>
  <c r="T101" i="7" s="1"/>
  <c r="P277" i="8"/>
  <c r="B39" i="7" l="1"/>
  <c r="F39" i="7"/>
  <c r="E39" i="7"/>
  <c r="A40" i="7"/>
  <c r="G39" i="7"/>
  <c r="Q38" i="7"/>
  <c r="D38" i="7"/>
  <c r="E216" i="7"/>
  <c r="B216" i="7"/>
  <c r="A217" i="7"/>
  <c r="F216" i="7"/>
  <c r="G216" i="7"/>
  <c r="E308" i="8"/>
  <c r="B308" i="8"/>
  <c r="G308" i="8"/>
  <c r="A309" i="8"/>
  <c r="F308" i="8"/>
  <c r="D215" i="7"/>
  <c r="Q215" i="7"/>
  <c r="Q307" i="8"/>
  <c r="D307" i="8"/>
  <c r="G126" i="8"/>
  <c r="B126" i="8"/>
  <c r="F126" i="8"/>
  <c r="A127" i="8"/>
  <c r="E126" i="8"/>
  <c r="Q301" i="1"/>
  <c r="D301" i="1"/>
  <c r="E222" i="8"/>
  <c r="A223" i="8"/>
  <c r="B222" i="8"/>
  <c r="G222" i="8"/>
  <c r="F222" i="8"/>
  <c r="E302" i="7"/>
  <c r="F302" i="7"/>
  <c r="G302" i="7"/>
  <c r="A303" i="7"/>
  <c r="B302" i="7"/>
  <c r="D125" i="1"/>
  <c r="Q125" i="1"/>
  <c r="D125" i="8"/>
  <c r="Q125" i="8"/>
  <c r="D39" i="1"/>
  <c r="Q39" i="1"/>
  <c r="B126" i="1"/>
  <c r="F126" i="1"/>
  <c r="A127" i="1"/>
  <c r="E126" i="1"/>
  <c r="G126" i="1"/>
  <c r="D213" i="1"/>
  <c r="Q213" i="1"/>
  <c r="Q125" i="7"/>
  <c r="D125" i="7"/>
  <c r="B38" i="8"/>
  <c r="F38" i="8"/>
  <c r="A39" i="8"/>
  <c r="G38" i="8"/>
  <c r="E38" i="8"/>
  <c r="Q301" i="7"/>
  <c r="D301" i="7"/>
  <c r="E40" i="1"/>
  <c r="G40" i="1"/>
  <c r="B40" i="1"/>
  <c r="A41" i="1"/>
  <c r="F40" i="1"/>
  <c r="F214" i="1"/>
  <c r="E214" i="1"/>
  <c r="B214" i="1"/>
  <c r="G214" i="1"/>
  <c r="A215" i="1"/>
  <c r="B126" i="7"/>
  <c r="A127" i="7"/>
  <c r="G126" i="7"/>
  <c r="E126" i="7"/>
  <c r="F126" i="7"/>
  <c r="Q37" i="8"/>
  <c r="D37" i="8"/>
  <c r="Q221" i="8"/>
  <c r="D221" i="8"/>
  <c r="A303" i="1"/>
  <c r="F302" i="1"/>
  <c r="G302" i="1"/>
  <c r="E302" i="1"/>
  <c r="B302" i="1"/>
  <c r="O13" i="8"/>
  <c r="O14" i="7"/>
  <c r="O189" i="1"/>
  <c r="O189" i="7"/>
  <c r="C102" i="7"/>
  <c r="H102" i="7"/>
  <c r="L13" i="8"/>
  <c r="K13" i="8"/>
  <c r="L14" i="7"/>
  <c r="K14" i="7"/>
  <c r="R101" i="8"/>
  <c r="T101" i="8" s="1"/>
  <c r="AI277" i="7"/>
  <c r="N278" i="7"/>
  <c r="P277" i="7"/>
  <c r="R101" i="1"/>
  <c r="T101" i="1" s="1"/>
  <c r="N278" i="1"/>
  <c r="AI277" i="1"/>
  <c r="P277" i="1"/>
  <c r="R277" i="8"/>
  <c r="T277" i="8" s="1"/>
  <c r="R189" i="8"/>
  <c r="T189" i="8" s="1"/>
  <c r="N14" i="1"/>
  <c r="AI13" i="1"/>
  <c r="P13" i="1"/>
  <c r="K189" i="7"/>
  <c r="L189" i="7"/>
  <c r="L189" i="1"/>
  <c r="K189" i="1"/>
  <c r="D308" i="8" l="1"/>
  <c r="Q308" i="8"/>
  <c r="F309" i="8"/>
  <c r="A310" i="8"/>
  <c r="B309" i="8"/>
  <c r="G309" i="8"/>
  <c r="E309" i="8"/>
  <c r="A41" i="7"/>
  <c r="B40" i="7"/>
  <c r="E40" i="7"/>
  <c r="F40" i="7"/>
  <c r="G40" i="7"/>
  <c r="G217" i="7"/>
  <c r="E217" i="7"/>
  <c r="A218" i="7"/>
  <c r="B217" i="7"/>
  <c r="F217" i="7"/>
  <c r="D216" i="7"/>
  <c r="Q216" i="7"/>
  <c r="Q39" i="7"/>
  <c r="D39" i="7"/>
  <c r="A304" i="1"/>
  <c r="B303" i="1"/>
  <c r="G303" i="1"/>
  <c r="E303" i="1"/>
  <c r="F303" i="1"/>
  <c r="B127" i="7"/>
  <c r="A128" i="7"/>
  <c r="F127" i="7"/>
  <c r="G127" i="7"/>
  <c r="E127" i="7"/>
  <c r="E41" i="1"/>
  <c r="B41" i="1"/>
  <c r="G41" i="1"/>
  <c r="A42" i="1"/>
  <c r="F41" i="1"/>
  <c r="G127" i="8"/>
  <c r="F127" i="8"/>
  <c r="B127" i="8"/>
  <c r="A128" i="8"/>
  <c r="E127" i="8"/>
  <c r="Q126" i="7"/>
  <c r="D126" i="7"/>
  <c r="Q40" i="1"/>
  <c r="D40" i="1"/>
  <c r="Q302" i="1"/>
  <c r="D302" i="1"/>
  <c r="E215" i="1"/>
  <c r="F215" i="1"/>
  <c r="A216" i="1"/>
  <c r="B215" i="1"/>
  <c r="G215" i="1"/>
  <c r="F39" i="8"/>
  <c r="B39" i="8"/>
  <c r="A40" i="8"/>
  <c r="E39" i="8"/>
  <c r="G39" i="8"/>
  <c r="D222" i="8"/>
  <c r="Q222" i="8"/>
  <c r="D126" i="8"/>
  <c r="Q126" i="8"/>
  <c r="E127" i="1"/>
  <c r="F127" i="1"/>
  <c r="B127" i="1"/>
  <c r="G127" i="1"/>
  <c r="A128" i="1"/>
  <c r="D302" i="7"/>
  <c r="Q302" i="7"/>
  <c r="A224" i="8"/>
  <c r="E223" i="8"/>
  <c r="F223" i="8"/>
  <c r="B223" i="8"/>
  <c r="G223" i="8"/>
  <c r="Q214" i="1"/>
  <c r="D214" i="1"/>
  <c r="Q38" i="8"/>
  <c r="D38" i="8"/>
  <c r="A304" i="7"/>
  <c r="G303" i="7"/>
  <c r="B303" i="7"/>
  <c r="F303" i="7"/>
  <c r="E303" i="7"/>
  <c r="Q126" i="1"/>
  <c r="D126" i="1"/>
  <c r="J102" i="7"/>
  <c r="I102" i="7" s="1"/>
  <c r="C102" i="8"/>
  <c r="H102" i="8"/>
  <c r="N15" i="7"/>
  <c r="AI14" i="7"/>
  <c r="P14" i="7"/>
  <c r="C102" i="1"/>
  <c r="H102" i="1"/>
  <c r="C278" i="8"/>
  <c r="H278" i="8"/>
  <c r="R277" i="7"/>
  <c r="T277" i="7" s="1"/>
  <c r="AI13" i="8"/>
  <c r="N14" i="8"/>
  <c r="P13" i="8"/>
  <c r="N190" i="7"/>
  <c r="AI189" i="7"/>
  <c r="P189" i="7"/>
  <c r="R277" i="1"/>
  <c r="T277" i="1" s="1"/>
  <c r="M102" i="7"/>
  <c r="C190" i="8"/>
  <c r="H190" i="8"/>
  <c r="R13" i="1"/>
  <c r="T13" i="1" s="1"/>
  <c r="N190" i="1"/>
  <c r="AI189" i="1"/>
  <c r="P189" i="1"/>
  <c r="D217" i="7" l="1"/>
  <c r="Q217" i="7"/>
  <c r="A42" i="7"/>
  <c r="B41" i="7"/>
  <c r="F41" i="7"/>
  <c r="G41" i="7"/>
  <c r="E41" i="7"/>
  <c r="G218" i="7"/>
  <c r="A219" i="7"/>
  <c r="E218" i="7"/>
  <c r="F218" i="7"/>
  <c r="B218" i="7"/>
  <c r="Q309" i="8"/>
  <c r="D309" i="8"/>
  <c r="F310" i="8"/>
  <c r="G310" i="8"/>
  <c r="B310" i="8"/>
  <c r="A311" i="8"/>
  <c r="E310" i="8"/>
  <c r="D40" i="7"/>
  <c r="Q40" i="7"/>
  <c r="F224" i="8"/>
  <c r="G224" i="8"/>
  <c r="A225" i="8"/>
  <c r="E224" i="8"/>
  <c r="B224" i="8"/>
  <c r="Q39" i="8"/>
  <c r="D39" i="8"/>
  <c r="G42" i="1"/>
  <c r="B42" i="1"/>
  <c r="E42" i="1"/>
  <c r="A43" i="1"/>
  <c r="F42" i="1"/>
  <c r="D127" i="7"/>
  <c r="Q127" i="7"/>
  <c r="D41" i="1"/>
  <c r="Q41" i="1"/>
  <c r="D303" i="7"/>
  <c r="Q303" i="7"/>
  <c r="B128" i="1"/>
  <c r="E128" i="1"/>
  <c r="F128" i="1"/>
  <c r="A129" i="1"/>
  <c r="G128" i="1"/>
  <c r="Q215" i="1"/>
  <c r="D215" i="1"/>
  <c r="B216" i="1"/>
  <c r="E216" i="1"/>
  <c r="G216" i="1"/>
  <c r="A217" i="1"/>
  <c r="F216" i="1"/>
  <c r="B304" i="7"/>
  <c r="A305" i="7"/>
  <c r="E304" i="7"/>
  <c r="F304" i="7"/>
  <c r="G304" i="7"/>
  <c r="D223" i="8"/>
  <c r="Q223" i="8"/>
  <c r="Q127" i="1"/>
  <c r="D127" i="1"/>
  <c r="G128" i="8"/>
  <c r="B128" i="8"/>
  <c r="F128" i="8"/>
  <c r="A129" i="8"/>
  <c r="E128" i="8"/>
  <c r="D303" i="1"/>
  <c r="Q303" i="1"/>
  <c r="G40" i="8"/>
  <c r="A41" i="8"/>
  <c r="B40" i="8"/>
  <c r="E40" i="8"/>
  <c r="F40" i="8"/>
  <c r="D127" i="8"/>
  <c r="Q127" i="8"/>
  <c r="A129" i="7"/>
  <c r="B128" i="7"/>
  <c r="E128" i="7"/>
  <c r="G128" i="7"/>
  <c r="F128" i="7"/>
  <c r="B304" i="1"/>
  <c r="E304" i="1"/>
  <c r="G304" i="1"/>
  <c r="A305" i="1"/>
  <c r="F304" i="1"/>
  <c r="J102" i="1"/>
  <c r="I102" i="1" s="1"/>
  <c r="J190" i="8"/>
  <c r="I190" i="8" s="1"/>
  <c r="J102" i="8"/>
  <c r="I102" i="8" s="1"/>
  <c r="J278" i="8"/>
  <c r="I278" i="8" s="1"/>
  <c r="O102" i="7"/>
  <c r="R189" i="1"/>
  <c r="T189" i="1" s="1"/>
  <c r="K102" i="7"/>
  <c r="L102" i="7"/>
  <c r="R13" i="8"/>
  <c r="T13" i="8" s="1"/>
  <c r="M102" i="1"/>
  <c r="C278" i="1"/>
  <c r="H278" i="1"/>
  <c r="M102" i="8"/>
  <c r="C14" i="1"/>
  <c r="H14" i="1"/>
  <c r="R189" i="7"/>
  <c r="T189" i="7" s="1"/>
  <c r="R14" i="7"/>
  <c r="T14" i="7" s="1"/>
  <c r="M190" i="8"/>
  <c r="C278" i="7"/>
  <c r="H278" i="7"/>
  <c r="M278" i="8"/>
  <c r="Q218" i="7" l="1"/>
  <c r="D218" i="7"/>
  <c r="D41" i="7"/>
  <c r="Q41" i="7"/>
  <c r="E42" i="7"/>
  <c r="G42" i="7"/>
  <c r="B42" i="7"/>
  <c r="F42" i="7"/>
  <c r="A43" i="7"/>
  <c r="F311" i="8"/>
  <c r="B311" i="8"/>
  <c r="G311" i="8"/>
  <c r="E311" i="8"/>
  <c r="A312" i="8"/>
  <c r="Q310" i="8"/>
  <c r="D310" i="8"/>
  <c r="B219" i="7"/>
  <c r="A220" i="7"/>
  <c r="G219" i="7"/>
  <c r="F219" i="7"/>
  <c r="E219" i="7"/>
  <c r="E129" i="1"/>
  <c r="A130" i="1"/>
  <c r="B129" i="1"/>
  <c r="F129" i="1"/>
  <c r="G129" i="1"/>
  <c r="D40" i="8"/>
  <c r="Q40" i="8"/>
  <c r="D128" i="8"/>
  <c r="Q128" i="8"/>
  <c r="G41" i="8"/>
  <c r="A42" i="8"/>
  <c r="B41" i="8"/>
  <c r="E41" i="8"/>
  <c r="F41" i="8"/>
  <c r="D216" i="1"/>
  <c r="Q216" i="1"/>
  <c r="Q128" i="7"/>
  <c r="D128" i="7"/>
  <c r="Q128" i="1"/>
  <c r="D128" i="1"/>
  <c r="Q224" i="8"/>
  <c r="D224" i="8"/>
  <c r="G305" i="1"/>
  <c r="E305" i="1"/>
  <c r="F305" i="1"/>
  <c r="A306" i="1"/>
  <c r="B305" i="1"/>
  <c r="F129" i="7"/>
  <c r="G129" i="7"/>
  <c r="A130" i="7"/>
  <c r="E129" i="7"/>
  <c r="B129" i="7"/>
  <c r="A306" i="7"/>
  <c r="B305" i="7"/>
  <c r="E305" i="7"/>
  <c r="G305" i="7"/>
  <c r="F305" i="7"/>
  <c r="D304" i="7"/>
  <c r="Q304" i="7"/>
  <c r="G43" i="1"/>
  <c r="E43" i="1"/>
  <c r="B43" i="1"/>
  <c r="A44" i="1"/>
  <c r="F43" i="1"/>
  <c r="G225" i="8"/>
  <c r="A226" i="8"/>
  <c r="F225" i="8"/>
  <c r="B225" i="8"/>
  <c r="E225" i="8"/>
  <c r="Q304" i="1"/>
  <c r="D304" i="1"/>
  <c r="B129" i="8"/>
  <c r="F129" i="8"/>
  <c r="E129" i="8"/>
  <c r="A130" i="8"/>
  <c r="G129" i="8"/>
  <c r="E217" i="1"/>
  <c r="A218" i="1"/>
  <c r="B217" i="1"/>
  <c r="F217" i="1"/>
  <c r="G217" i="1"/>
  <c r="D42" i="1"/>
  <c r="Q42" i="1"/>
  <c r="O278" i="8"/>
  <c r="O102" i="8"/>
  <c r="J278" i="7"/>
  <c r="I278" i="7" s="1"/>
  <c r="O190" i="8"/>
  <c r="J14" i="1"/>
  <c r="I14" i="1" s="1"/>
  <c r="O102" i="1"/>
  <c r="J278" i="1"/>
  <c r="I278" i="1" s="1"/>
  <c r="C15" i="7"/>
  <c r="H15" i="7"/>
  <c r="K278" i="8"/>
  <c r="L278" i="8"/>
  <c r="L102" i="8"/>
  <c r="K102" i="8"/>
  <c r="C14" i="8"/>
  <c r="H14" i="8"/>
  <c r="M278" i="7"/>
  <c r="C190" i="7"/>
  <c r="H190" i="7"/>
  <c r="M278" i="1"/>
  <c r="N103" i="7"/>
  <c r="AI102" i="7"/>
  <c r="P102" i="7"/>
  <c r="M14" i="1"/>
  <c r="L190" i="8"/>
  <c r="K190" i="8"/>
  <c r="L102" i="1"/>
  <c r="K102" i="1"/>
  <c r="C190" i="1"/>
  <c r="H190" i="1"/>
  <c r="A313" i="8" l="1"/>
  <c r="E312" i="8"/>
  <c r="F312" i="8"/>
  <c r="G312" i="8"/>
  <c r="B312" i="8"/>
  <c r="Q42" i="7"/>
  <c r="D42" i="7"/>
  <c r="D311" i="8"/>
  <c r="Q311" i="8"/>
  <c r="A221" i="7"/>
  <c r="E220" i="7"/>
  <c r="B220" i="7"/>
  <c r="G220" i="7"/>
  <c r="F220" i="7"/>
  <c r="D219" i="7"/>
  <c r="Q219" i="7"/>
  <c r="G43" i="7"/>
  <c r="E43" i="7"/>
  <c r="B43" i="7"/>
  <c r="A44" i="7"/>
  <c r="F43" i="7"/>
  <c r="B218" i="1"/>
  <c r="E218" i="1"/>
  <c r="A219" i="1"/>
  <c r="F218" i="1"/>
  <c r="G218" i="1"/>
  <c r="Q129" i="7"/>
  <c r="D129" i="7"/>
  <c r="E42" i="8"/>
  <c r="B42" i="8"/>
  <c r="A43" i="8"/>
  <c r="F42" i="8"/>
  <c r="G42" i="8"/>
  <c r="F44" i="1"/>
  <c r="A45" i="1"/>
  <c r="G44" i="1"/>
  <c r="E44" i="1"/>
  <c r="B44" i="1"/>
  <c r="Q43" i="1"/>
  <c r="D43" i="1"/>
  <c r="B130" i="7"/>
  <c r="A131" i="7"/>
  <c r="E130" i="7"/>
  <c r="F130" i="7"/>
  <c r="G130" i="7"/>
  <c r="F130" i="8"/>
  <c r="A131" i="8"/>
  <c r="B130" i="8"/>
  <c r="G130" i="8"/>
  <c r="E130" i="8"/>
  <c r="Q225" i="8"/>
  <c r="D225" i="8"/>
  <c r="D305" i="1"/>
  <c r="Q305" i="1"/>
  <c r="Q129" i="1"/>
  <c r="D129" i="1"/>
  <c r="O278" i="7"/>
  <c r="Q129" i="8"/>
  <c r="D129" i="8"/>
  <c r="G226" i="8"/>
  <c r="B226" i="8"/>
  <c r="E226" i="8"/>
  <c r="A227" i="8"/>
  <c r="F226" i="8"/>
  <c r="Q305" i="7"/>
  <c r="D305" i="7"/>
  <c r="G306" i="1"/>
  <c r="F306" i="1"/>
  <c r="E306" i="1"/>
  <c r="A307" i="1"/>
  <c r="B306" i="1"/>
  <c r="G130" i="1"/>
  <c r="F130" i="1"/>
  <c r="B130" i="1"/>
  <c r="E130" i="1"/>
  <c r="A131" i="1"/>
  <c r="Q217" i="1"/>
  <c r="D217" i="1"/>
  <c r="A307" i="7"/>
  <c r="B306" i="7"/>
  <c r="E306" i="7"/>
  <c r="F306" i="7"/>
  <c r="G306" i="7"/>
  <c r="Q41" i="8"/>
  <c r="D41" i="8"/>
  <c r="O14" i="1"/>
  <c r="J15" i="7"/>
  <c r="I15" i="7" s="1"/>
  <c r="J190" i="7"/>
  <c r="I190" i="7" s="1"/>
  <c r="J190" i="1"/>
  <c r="I190" i="1" s="1"/>
  <c r="J14" i="8"/>
  <c r="I14" i="8" s="1"/>
  <c r="O278" i="1"/>
  <c r="K14" i="1"/>
  <c r="L14" i="1"/>
  <c r="M190" i="7"/>
  <c r="N103" i="8"/>
  <c r="AI102" i="8"/>
  <c r="P102" i="8"/>
  <c r="R102" i="7"/>
  <c r="T102" i="7" s="1"/>
  <c r="K278" i="7"/>
  <c r="L278" i="7"/>
  <c r="N191" i="8"/>
  <c r="AI190" i="8"/>
  <c r="P190" i="8"/>
  <c r="N279" i="8"/>
  <c r="AI278" i="8"/>
  <c r="P278" i="8"/>
  <c r="AI102" i="1"/>
  <c r="N103" i="1"/>
  <c r="P102" i="1"/>
  <c r="M15" i="7"/>
  <c r="K278" i="1"/>
  <c r="L278" i="1"/>
  <c r="M14" i="8"/>
  <c r="M190" i="1"/>
  <c r="D312" i="8" l="1"/>
  <c r="Q312" i="8"/>
  <c r="G44" i="7"/>
  <c r="E44" i="7"/>
  <c r="B44" i="7"/>
  <c r="A45" i="7"/>
  <c r="F44" i="7"/>
  <c r="Q220" i="7"/>
  <c r="D220" i="7"/>
  <c r="D43" i="7"/>
  <c r="Q43" i="7"/>
  <c r="E221" i="7"/>
  <c r="A222" i="7"/>
  <c r="B221" i="7"/>
  <c r="F221" i="7"/>
  <c r="G221" i="7"/>
  <c r="A314" i="8"/>
  <c r="B313" i="8"/>
  <c r="E313" i="8"/>
  <c r="G313" i="8"/>
  <c r="F313" i="8"/>
  <c r="O15" i="7"/>
  <c r="D306" i="7"/>
  <c r="Q306" i="7"/>
  <c r="D130" i="7"/>
  <c r="Q130" i="7"/>
  <c r="D44" i="1"/>
  <c r="Q44" i="1"/>
  <c r="Q42" i="8"/>
  <c r="D42" i="8"/>
  <c r="B219" i="1"/>
  <c r="E219" i="1"/>
  <c r="F219" i="1"/>
  <c r="G219" i="1"/>
  <c r="A220" i="1"/>
  <c r="A308" i="7"/>
  <c r="B307" i="7"/>
  <c r="G307" i="7"/>
  <c r="F307" i="7"/>
  <c r="E307" i="7"/>
  <c r="Q218" i="1"/>
  <c r="D218" i="1"/>
  <c r="Q306" i="1"/>
  <c r="D306" i="1"/>
  <c r="E227" i="8"/>
  <c r="A228" i="8"/>
  <c r="B227" i="8"/>
  <c r="F227" i="8"/>
  <c r="G227" i="8"/>
  <c r="B45" i="1"/>
  <c r="A46" i="1"/>
  <c r="E45" i="1"/>
  <c r="F45" i="1"/>
  <c r="G45" i="1"/>
  <c r="A132" i="1"/>
  <c r="E131" i="1"/>
  <c r="F131" i="1"/>
  <c r="G131" i="1"/>
  <c r="B131" i="1"/>
  <c r="B307" i="1"/>
  <c r="A308" i="1"/>
  <c r="E307" i="1"/>
  <c r="F307" i="1"/>
  <c r="G307" i="1"/>
  <c r="D130" i="8"/>
  <c r="Q130" i="8"/>
  <c r="D226" i="8"/>
  <c r="Q226" i="8"/>
  <c r="E131" i="8"/>
  <c r="G131" i="8"/>
  <c r="A132" i="8"/>
  <c r="B131" i="8"/>
  <c r="F131" i="8"/>
  <c r="D130" i="1"/>
  <c r="Q130" i="1"/>
  <c r="B131" i="7"/>
  <c r="E131" i="7"/>
  <c r="F131" i="7"/>
  <c r="A132" i="7"/>
  <c r="G131" i="7"/>
  <c r="G43" i="8"/>
  <c r="A44" i="8"/>
  <c r="B43" i="8"/>
  <c r="F43" i="8"/>
  <c r="E43" i="8"/>
  <c r="O190" i="7"/>
  <c r="O190" i="1"/>
  <c r="O14" i="8"/>
  <c r="R102" i="8"/>
  <c r="T102" i="8" s="1"/>
  <c r="R278" i="8"/>
  <c r="T278" i="8" s="1"/>
  <c r="L190" i="1"/>
  <c r="K190" i="1"/>
  <c r="K15" i="7"/>
  <c r="L15" i="7"/>
  <c r="L14" i="8"/>
  <c r="K14" i="8"/>
  <c r="N279" i="7"/>
  <c r="AI278" i="7"/>
  <c r="P278" i="7"/>
  <c r="K190" i="7"/>
  <c r="L190" i="7"/>
  <c r="R102" i="1"/>
  <c r="T102" i="1" s="1"/>
  <c r="R190" i="8"/>
  <c r="T190" i="8" s="1"/>
  <c r="C103" i="7"/>
  <c r="H103" i="7"/>
  <c r="AI278" i="1"/>
  <c r="N279" i="1"/>
  <c r="P278" i="1"/>
  <c r="N15" i="1"/>
  <c r="AI14" i="1"/>
  <c r="P14" i="1"/>
  <c r="D221" i="7" l="1"/>
  <c r="Q221" i="7"/>
  <c r="F45" i="7"/>
  <c r="B45" i="7"/>
  <c r="G45" i="7"/>
  <c r="A46" i="7"/>
  <c r="E45" i="7"/>
  <c r="G222" i="7"/>
  <c r="A223" i="7"/>
  <c r="B222" i="7"/>
  <c r="E222" i="7"/>
  <c r="F222" i="7"/>
  <c r="Q44" i="7"/>
  <c r="D44" i="7"/>
  <c r="Q313" i="8"/>
  <c r="D313" i="8"/>
  <c r="G314" i="8"/>
  <c r="E314" i="8"/>
  <c r="B314" i="8"/>
  <c r="F314" i="8"/>
  <c r="A315" i="8"/>
  <c r="Q307" i="7"/>
  <c r="D307" i="7"/>
  <c r="D131" i="7"/>
  <c r="Q131" i="7"/>
  <c r="B308" i="1"/>
  <c r="E308" i="1"/>
  <c r="F308" i="1"/>
  <c r="G308" i="1"/>
  <c r="A309" i="1"/>
  <c r="A309" i="7"/>
  <c r="G308" i="7"/>
  <c r="E308" i="7"/>
  <c r="B308" i="7"/>
  <c r="F308" i="7"/>
  <c r="Q43" i="8"/>
  <c r="D43" i="8"/>
  <c r="Q307" i="1"/>
  <c r="D307" i="1"/>
  <c r="E220" i="1"/>
  <c r="G220" i="1"/>
  <c r="B220" i="1"/>
  <c r="A221" i="1"/>
  <c r="F220" i="1"/>
  <c r="A45" i="8"/>
  <c r="B44" i="8"/>
  <c r="G44" i="8"/>
  <c r="E44" i="8"/>
  <c r="F44" i="8"/>
  <c r="D131" i="1"/>
  <c r="Q131" i="1"/>
  <c r="B46" i="1"/>
  <c r="A47" i="1"/>
  <c r="F46" i="1"/>
  <c r="G46" i="1"/>
  <c r="E46" i="1"/>
  <c r="Q45" i="1"/>
  <c r="D45" i="1"/>
  <c r="Q227" i="8"/>
  <c r="D227" i="8"/>
  <c r="G228" i="8"/>
  <c r="A229" i="8"/>
  <c r="F228" i="8"/>
  <c r="E228" i="8"/>
  <c r="B228" i="8"/>
  <c r="E132" i="7"/>
  <c r="G132" i="7"/>
  <c r="A133" i="7"/>
  <c r="F132" i="7"/>
  <c r="B132" i="7"/>
  <c r="Q131" i="8"/>
  <c r="D131" i="8"/>
  <c r="D219" i="1"/>
  <c r="Q219" i="1"/>
  <c r="E132" i="8"/>
  <c r="A133" i="8"/>
  <c r="B132" i="8"/>
  <c r="F132" i="8"/>
  <c r="G132" i="8"/>
  <c r="B132" i="1"/>
  <c r="E132" i="1"/>
  <c r="F132" i="1"/>
  <c r="A133" i="1"/>
  <c r="G132" i="1"/>
  <c r="J103" i="7"/>
  <c r="I103" i="7" s="1"/>
  <c r="N191" i="7"/>
  <c r="AI190" i="7"/>
  <c r="P190" i="7"/>
  <c r="R278" i="7"/>
  <c r="T278" i="7" s="1"/>
  <c r="R278" i="1"/>
  <c r="T278" i="1" s="1"/>
  <c r="N191" i="1"/>
  <c r="AI190" i="1"/>
  <c r="P190" i="1"/>
  <c r="AI15" i="7"/>
  <c r="N16" i="7"/>
  <c r="P15" i="7"/>
  <c r="C191" i="8"/>
  <c r="H191" i="8"/>
  <c r="N15" i="8"/>
  <c r="AI14" i="8"/>
  <c r="P14" i="8"/>
  <c r="C279" i="8"/>
  <c r="H279" i="8"/>
  <c r="R14" i="1"/>
  <c r="T14" i="1" s="1"/>
  <c r="C103" i="1"/>
  <c r="H103" i="1"/>
  <c r="M103" i="7"/>
  <c r="C103" i="8"/>
  <c r="H103" i="8"/>
  <c r="A47" i="7" l="1"/>
  <c r="E46" i="7"/>
  <c r="B46" i="7"/>
  <c r="G46" i="7"/>
  <c r="F46" i="7"/>
  <c r="F315" i="8"/>
  <c r="B315" i="8"/>
  <c r="A316" i="8"/>
  <c r="E315" i="8"/>
  <c r="G315" i="8"/>
  <c r="Q45" i="7"/>
  <c r="D45" i="7"/>
  <c r="D314" i="8"/>
  <c r="Q314" i="8"/>
  <c r="Q222" i="7"/>
  <c r="D222" i="7"/>
  <c r="B223" i="7"/>
  <c r="F223" i="7"/>
  <c r="E223" i="7"/>
  <c r="G223" i="7"/>
  <c r="A224" i="7"/>
  <c r="A46" i="8"/>
  <c r="G45" i="8"/>
  <c r="B45" i="8"/>
  <c r="F45" i="8"/>
  <c r="E45" i="8"/>
  <c r="D132" i="8"/>
  <c r="Q132" i="8"/>
  <c r="E221" i="1"/>
  <c r="G221" i="1"/>
  <c r="A222" i="1"/>
  <c r="B221" i="1"/>
  <c r="F221" i="1"/>
  <c r="F133" i="8"/>
  <c r="G133" i="8"/>
  <c r="B133" i="8"/>
  <c r="A134" i="8"/>
  <c r="E133" i="8"/>
  <c r="Q228" i="8"/>
  <c r="D228" i="8"/>
  <c r="Q220" i="1"/>
  <c r="D220" i="1"/>
  <c r="D308" i="7"/>
  <c r="Q308" i="7"/>
  <c r="D308" i="1"/>
  <c r="Q308" i="1"/>
  <c r="F133" i="1"/>
  <c r="B133" i="1"/>
  <c r="G133" i="1"/>
  <c r="E133" i="1"/>
  <c r="A134" i="1"/>
  <c r="D132" i="7"/>
  <c r="Q132" i="7"/>
  <c r="E133" i="7"/>
  <c r="G133" i="7"/>
  <c r="A134" i="7"/>
  <c r="F133" i="7"/>
  <c r="B133" i="7"/>
  <c r="A230" i="8"/>
  <c r="B229" i="8"/>
  <c r="G229" i="8"/>
  <c r="E229" i="8"/>
  <c r="F229" i="8"/>
  <c r="A48" i="1"/>
  <c r="E47" i="1"/>
  <c r="G47" i="1"/>
  <c r="B47" i="1"/>
  <c r="F47" i="1"/>
  <c r="A310" i="7"/>
  <c r="F309" i="7"/>
  <c r="G309" i="7"/>
  <c r="E309" i="7"/>
  <c r="B309" i="7"/>
  <c r="D132" i="1"/>
  <c r="Q132" i="1"/>
  <c r="Q46" i="1"/>
  <c r="D46" i="1"/>
  <c r="Q44" i="8"/>
  <c r="D44" i="8"/>
  <c r="E309" i="1"/>
  <c r="G309" i="1"/>
  <c r="F309" i="1"/>
  <c r="B309" i="1"/>
  <c r="A310" i="1"/>
  <c r="J279" i="8"/>
  <c r="I279" i="8" s="1"/>
  <c r="J103" i="8"/>
  <c r="I103" i="8" s="1"/>
  <c r="O103" i="7"/>
  <c r="J191" i="8"/>
  <c r="I191" i="8" s="1"/>
  <c r="J103" i="1"/>
  <c r="I103" i="1" s="1"/>
  <c r="M103" i="1"/>
  <c r="C279" i="1"/>
  <c r="H279" i="1"/>
  <c r="M103" i="8"/>
  <c r="C279" i="7"/>
  <c r="H279" i="7"/>
  <c r="C15" i="1"/>
  <c r="H15" i="1"/>
  <c r="M191" i="8"/>
  <c r="R190" i="1"/>
  <c r="T190" i="1" s="1"/>
  <c r="L103" i="7"/>
  <c r="K103" i="7"/>
  <c r="M279" i="8"/>
  <c r="R190" i="7"/>
  <c r="T190" i="7" s="1"/>
  <c r="R14" i="8"/>
  <c r="T14" i="8" s="1"/>
  <c r="R15" i="7"/>
  <c r="T15" i="7" s="1"/>
  <c r="G316" i="8" l="1"/>
  <c r="F316" i="8"/>
  <c r="A317" i="8"/>
  <c r="B316" i="8"/>
  <c r="E316" i="8"/>
  <c r="Q315" i="8"/>
  <c r="D315" i="8"/>
  <c r="G224" i="7"/>
  <c r="F224" i="7"/>
  <c r="E224" i="7"/>
  <c r="B224" i="7"/>
  <c r="A225" i="7"/>
  <c r="D46" i="7"/>
  <c r="Q46" i="7"/>
  <c r="Q223" i="7"/>
  <c r="D223" i="7"/>
  <c r="F47" i="7"/>
  <c r="G47" i="7"/>
  <c r="B47" i="7"/>
  <c r="E47" i="7"/>
  <c r="A48" i="7"/>
  <c r="B134" i="7"/>
  <c r="G134" i="7"/>
  <c r="E134" i="7"/>
  <c r="F134" i="7"/>
  <c r="A135" i="7"/>
  <c r="Q133" i="1"/>
  <c r="D133" i="1"/>
  <c r="D45" i="8"/>
  <c r="Q45" i="8"/>
  <c r="E310" i="7"/>
  <c r="F310" i="7"/>
  <c r="A311" i="7"/>
  <c r="B310" i="7"/>
  <c r="G310" i="7"/>
  <c r="Q221" i="1"/>
  <c r="D221" i="1"/>
  <c r="A223" i="1"/>
  <c r="G222" i="1"/>
  <c r="B222" i="1"/>
  <c r="F222" i="1"/>
  <c r="E222" i="1"/>
  <c r="G46" i="8"/>
  <c r="F46" i="8"/>
  <c r="B46" i="8"/>
  <c r="A47" i="8"/>
  <c r="E46" i="8"/>
  <c r="F310" i="1"/>
  <c r="G310" i="1"/>
  <c r="A311" i="1"/>
  <c r="E310" i="1"/>
  <c r="B310" i="1"/>
  <c r="Q47" i="1"/>
  <c r="D47" i="1"/>
  <c r="D309" i="1"/>
  <c r="Q309" i="1"/>
  <c r="Q229" i="8"/>
  <c r="D229" i="8"/>
  <c r="F134" i="8"/>
  <c r="A135" i="8"/>
  <c r="B134" i="8"/>
  <c r="E134" i="8"/>
  <c r="G134" i="8"/>
  <c r="Q309" i="7"/>
  <c r="D309" i="7"/>
  <c r="A231" i="8"/>
  <c r="B230" i="8"/>
  <c r="G230" i="8"/>
  <c r="F230" i="8"/>
  <c r="E230" i="8"/>
  <c r="A135" i="1"/>
  <c r="B134" i="1"/>
  <c r="G134" i="1"/>
  <c r="E134" i="1"/>
  <c r="F134" i="1"/>
  <c r="D133" i="8"/>
  <c r="Q133" i="8"/>
  <c r="G48" i="1"/>
  <c r="E48" i="1"/>
  <c r="B48" i="1"/>
  <c r="F48" i="1"/>
  <c r="A49" i="1"/>
  <c r="Q133" i="7"/>
  <c r="D133" i="7"/>
  <c r="J279" i="7"/>
  <c r="I279" i="7" s="1"/>
  <c r="O191" i="8"/>
  <c r="J279" i="1"/>
  <c r="I279" i="1" s="1"/>
  <c r="O103" i="8"/>
  <c r="O279" i="8"/>
  <c r="J15" i="1"/>
  <c r="I15" i="1" s="1"/>
  <c r="O103" i="1"/>
  <c r="C191" i="1"/>
  <c r="H191" i="1"/>
  <c r="K191" i="8"/>
  <c r="L191" i="8"/>
  <c r="K103" i="8"/>
  <c r="L103" i="8"/>
  <c r="C191" i="7"/>
  <c r="H191" i="7"/>
  <c r="L279" i="8"/>
  <c r="K279" i="8"/>
  <c r="M15" i="1"/>
  <c r="M279" i="1"/>
  <c r="C15" i="8"/>
  <c r="H15" i="8"/>
  <c r="AI103" i="7"/>
  <c r="N104" i="7"/>
  <c r="P103" i="7"/>
  <c r="M279" i="7"/>
  <c r="L103" i="1"/>
  <c r="K103" i="1"/>
  <c r="C16" i="7"/>
  <c r="H16" i="7"/>
  <c r="A49" i="7" l="1"/>
  <c r="B48" i="7"/>
  <c r="E48" i="7"/>
  <c r="F48" i="7"/>
  <c r="G48" i="7"/>
  <c r="A226" i="7"/>
  <c r="G225" i="7"/>
  <c r="B225" i="7"/>
  <c r="F225" i="7"/>
  <c r="E225" i="7"/>
  <c r="Q316" i="8"/>
  <c r="D316" i="8"/>
  <c r="Q47" i="7"/>
  <c r="D47" i="7"/>
  <c r="D224" i="7"/>
  <c r="Q224" i="7"/>
  <c r="A318" i="8"/>
  <c r="B317" i="8"/>
  <c r="E317" i="8"/>
  <c r="F317" i="8"/>
  <c r="G317" i="8"/>
  <c r="F311" i="1"/>
  <c r="E311" i="1"/>
  <c r="A312" i="1"/>
  <c r="B311" i="1"/>
  <c r="G311" i="1"/>
  <c r="Q48" i="1"/>
  <c r="D48" i="1"/>
  <c r="D310" i="7"/>
  <c r="Q310" i="7"/>
  <c r="F135" i="7"/>
  <c r="B135" i="7"/>
  <c r="G135" i="7"/>
  <c r="E135" i="7"/>
  <c r="A136" i="7"/>
  <c r="B49" i="1"/>
  <c r="F49" i="1"/>
  <c r="A50" i="1"/>
  <c r="G49" i="1"/>
  <c r="E49" i="1"/>
  <c r="G135" i="1"/>
  <c r="B135" i="1"/>
  <c r="F135" i="1"/>
  <c r="A136" i="1"/>
  <c r="E135" i="1"/>
  <c r="F135" i="8"/>
  <c r="G135" i="8"/>
  <c r="B135" i="8"/>
  <c r="E135" i="8"/>
  <c r="A136" i="8"/>
  <c r="Q230" i="8"/>
  <c r="D230" i="8"/>
  <c r="G311" i="7"/>
  <c r="E311" i="7"/>
  <c r="A312" i="7"/>
  <c r="B311" i="7"/>
  <c r="F311" i="7"/>
  <c r="E231" i="8"/>
  <c r="B231" i="8"/>
  <c r="A232" i="8"/>
  <c r="G231" i="8"/>
  <c r="F231" i="8"/>
  <c r="B47" i="8"/>
  <c r="F47" i="8"/>
  <c r="A48" i="8"/>
  <c r="G47" i="8"/>
  <c r="E47" i="8"/>
  <c r="Q222" i="1"/>
  <c r="D222" i="1"/>
  <c r="D46" i="8"/>
  <c r="Q46" i="8"/>
  <c r="Q134" i="1"/>
  <c r="D134" i="1"/>
  <c r="D134" i="8"/>
  <c r="Q134" i="8"/>
  <c r="Q310" i="1"/>
  <c r="D310" i="1"/>
  <c r="B223" i="1"/>
  <c r="F223" i="1"/>
  <c r="A224" i="1"/>
  <c r="G223" i="1"/>
  <c r="E223" i="1"/>
  <c r="Q134" i="7"/>
  <c r="D134" i="7"/>
  <c r="O279" i="1"/>
  <c r="O279" i="7"/>
  <c r="O15" i="1"/>
  <c r="J191" i="1"/>
  <c r="I191" i="1" s="1"/>
  <c r="J191" i="7"/>
  <c r="I191" i="7" s="1"/>
  <c r="J16" i="7"/>
  <c r="I16" i="7" s="1"/>
  <c r="J15" i="8"/>
  <c r="I15" i="8" s="1"/>
  <c r="R103" i="7"/>
  <c r="T103" i="7" s="1"/>
  <c r="N104" i="8"/>
  <c r="AI103" i="8"/>
  <c r="P103" i="8"/>
  <c r="K15" i="1"/>
  <c r="L15" i="1"/>
  <c r="M16" i="7"/>
  <c r="AI191" i="8"/>
  <c r="N192" i="8"/>
  <c r="P191" i="8"/>
  <c r="AI279" i="8"/>
  <c r="N280" i="8"/>
  <c r="P279" i="8"/>
  <c r="N104" i="1"/>
  <c r="AI103" i="1"/>
  <c r="P103" i="1"/>
  <c r="R103" i="1" s="1"/>
  <c r="T103" i="1" s="1"/>
  <c r="M191" i="1"/>
  <c r="M15" i="8"/>
  <c r="M191" i="7"/>
  <c r="L279" i="7"/>
  <c r="K279" i="7"/>
  <c r="L279" i="1"/>
  <c r="K279" i="1"/>
  <c r="Q225" i="7" l="1"/>
  <c r="D225" i="7"/>
  <c r="F226" i="7"/>
  <c r="G226" i="7"/>
  <c r="E226" i="7"/>
  <c r="A227" i="7"/>
  <c r="B226" i="7"/>
  <c r="Q317" i="8"/>
  <c r="D317" i="8"/>
  <c r="D48" i="7"/>
  <c r="Q48" i="7"/>
  <c r="B318" i="8"/>
  <c r="F318" i="8"/>
  <c r="E318" i="8"/>
  <c r="G318" i="8"/>
  <c r="A319" i="8"/>
  <c r="B49" i="7"/>
  <c r="F49" i="7"/>
  <c r="G49" i="7"/>
  <c r="E49" i="7"/>
  <c r="A50" i="7"/>
  <c r="G232" i="8"/>
  <c r="B232" i="8"/>
  <c r="F232" i="8"/>
  <c r="E232" i="8"/>
  <c r="A233" i="8"/>
  <c r="B136" i="7"/>
  <c r="F136" i="7"/>
  <c r="G136" i="7"/>
  <c r="E136" i="7"/>
  <c r="A137" i="7"/>
  <c r="Q223" i="1"/>
  <c r="D223" i="1"/>
  <c r="Q231" i="8"/>
  <c r="D231" i="8"/>
  <c r="B136" i="8"/>
  <c r="G136" i="8"/>
  <c r="E136" i="8"/>
  <c r="A137" i="8"/>
  <c r="F136" i="8"/>
  <c r="Q135" i="1"/>
  <c r="D135" i="1"/>
  <c r="D311" i="1"/>
  <c r="Q311" i="1"/>
  <c r="E48" i="8"/>
  <c r="A49" i="8"/>
  <c r="B48" i="8"/>
  <c r="G48" i="8"/>
  <c r="F48" i="8"/>
  <c r="Q135" i="8"/>
  <c r="D135" i="8"/>
  <c r="Q135" i="7"/>
  <c r="D135" i="7"/>
  <c r="A313" i="1"/>
  <c r="F312" i="1"/>
  <c r="B312" i="1"/>
  <c r="E312" i="1"/>
  <c r="G312" i="1"/>
  <c r="Q47" i="8"/>
  <c r="D47" i="8"/>
  <c r="A51" i="1"/>
  <c r="E50" i="1"/>
  <c r="F50" i="1"/>
  <c r="B50" i="1"/>
  <c r="G50" i="1"/>
  <c r="O191" i="1"/>
  <c r="D311" i="7"/>
  <c r="Q311" i="7"/>
  <c r="E224" i="1"/>
  <c r="G224" i="1"/>
  <c r="A225" i="1"/>
  <c r="B224" i="1"/>
  <c r="F224" i="1"/>
  <c r="E312" i="7"/>
  <c r="F312" i="7"/>
  <c r="A313" i="7"/>
  <c r="B312" i="7"/>
  <c r="G312" i="7"/>
  <c r="G136" i="1"/>
  <c r="B136" i="1"/>
  <c r="E136" i="1"/>
  <c r="A137" i="1"/>
  <c r="F136" i="1"/>
  <c r="D49" i="1"/>
  <c r="Q49" i="1"/>
  <c r="O191" i="7"/>
  <c r="O16" i="7"/>
  <c r="O15" i="8"/>
  <c r="C104" i="1"/>
  <c r="H104" i="1"/>
  <c r="R191" i="8"/>
  <c r="T191" i="8" s="1"/>
  <c r="N16" i="1"/>
  <c r="AI15" i="1"/>
  <c r="P15" i="1"/>
  <c r="L191" i="7"/>
  <c r="K191" i="7"/>
  <c r="R103" i="8"/>
  <c r="T103" i="8" s="1"/>
  <c r="K15" i="8"/>
  <c r="L15" i="8"/>
  <c r="N280" i="1"/>
  <c r="AI279" i="1"/>
  <c r="P279" i="1"/>
  <c r="R279" i="8"/>
  <c r="T279" i="8" s="1"/>
  <c r="L16" i="7"/>
  <c r="K16" i="7"/>
  <c r="L191" i="1"/>
  <c r="K191" i="1"/>
  <c r="AI279" i="7"/>
  <c r="N280" i="7"/>
  <c r="P279" i="7"/>
  <c r="C104" i="7"/>
  <c r="H104" i="7"/>
  <c r="E319" i="8" l="1"/>
  <c r="F319" i="8"/>
  <c r="B319" i="8"/>
  <c r="A320" i="8"/>
  <c r="G319" i="8"/>
  <c r="B227" i="7"/>
  <c r="F227" i="7"/>
  <c r="G227" i="7"/>
  <c r="A228" i="7"/>
  <c r="E227" i="7"/>
  <c r="E50" i="7"/>
  <c r="B50" i="7"/>
  <c r="F50" i="7"/>
  <c r="A51" i="7"/>
  <c r="G50" i="7"/>
  <c r="Q318" i="8"/>
  <c r="D318" i="8"/>
  <c r="D226" i="7"/>
  <c r="Q226" i="7"/>
  <c r="Q49" i="7"/>
  <c r="D49" i="7"/>
  <c r="Q136" i="1"/>
  <c r="D136" i="1"/>
  <c r="D224" i="1"/>
  <c r="Q224" i="1"/>
  <c r="Q50" i="1"/>
  <c r="D50" i="1"/>
  <c r="A314" i="1"/>
  <c r="E313" i="1"/>
  <c r="G313" i="1"/>
  <c r="B313" i="1"/>
  <c r="F313" i="1"/>
  <c r="E49" i="8"/>
  <c r="A50" i="8"/>
  <c r="B49" i="8"/>
  <c r="F49" i="8"/>
  <c r="G49" i="8"/>
  <c r="B225" i="1"/>
  <c r="E225" i="1"/>
  <c r="A226" i="1"/>
  <c r="F225" i="1"/>
  <c r="G225" i="1"/>
  <c r="G137" i="8"/>
  <c r="A138" i="8"/>
  <c r="F137" i="8"/>
  <c r="B137" i="8"/>
  <c r="E137" i="8"/>
  <c r="Q312" i="7"/>
  <c r="D312" i="7"/>
  <c r="B51" i="1"/>
  <c r="E51" i="1"/>
  <c r="F51" i="1"/>
  <c r="A52" i="1"/>
  <c r="G51" i="1"/>
  <c r="A138" i="7"/>
  <c r="B137" i="7"/>
  <c r="G137" i="7"/>
  <c r="E137" i="7"/>
  <c r="F137" i="7"/>
  <c r="E313" i="7"/>
  <c r="B313" i="7"/>
  <c r="G313" i="7"/>
  <c r="A314" i="7"/>
  <c r="F313" i="7"/>
  <c r="Q136" i="8"/>
  <c r="D136" i="8"/>
  <c r="D136" i="7"/>
  <c r="Q136" i="7"/>
  <c r="D232" i="8"/>
  <c r="Q232" i="8"/>
  <c r="F137" i="1"/>
  <c r="B137" i="1"/>
  <c r="A138" i="1"/>
  <c r="E137" i="1"/>
  <c r="G137" i="1"/>
  <c r="D312" i="1"/>
  <c r="Q312" i="1"/>
  <c r="G233" i="8"/>
  <c r="A234" i="8"/>
  <c r="E233" i="8"/>
  <c r="F233" i="8"/>
  <c r="B233" i="8"/>
  <c r="Q48" i="8"/>
  <c r="D48" i="8"/>
  <c r="J104" i="1"/>
  <c r="I104" i="1" s="1"/>
  <c r="J104" i="7"/>
  <c r="I104" i="7" s="1"/>
  <c r="AI16" i="7"/>
  <c r="N17" i="7"/>
  <c r="P16" i="7"/>
  <c r="R279" i="7"/>
  <c r="T279" i="7" s="1"/>
  <c r="N16" i="8"/>
  <c r="AI15" i="8"/>
  <c r="P15" i="8"/>
  <c r="C104" i="8"/>
  <c r="H104" i="8"/>
  <c r="C192" i="8"/>
  <c r="H192" i="8"/>
  <c r="R279" i="1"/>
  <c r="T279" i="1" s="1"/>
  <c r="N192" i="7"/>
  <c r="AI191" i="7"/>
  <c r="P191" i="7"/>
  <c r="M104" i="1"/>
  <c r="N192" i="1"/>
  <c r="AI191" i="1"/>
  <c r="P191" i="1"/>
  <c r="C280" i="8"/>
  <c r="H280" i="8"/>
  <c r="R15" i="1"/>
  <c r="T15" i="1" s="1"/>
  <c r="M104" i="7"/>
  <c r="A52" i="7" l="1"/>
  <c r="G51" i="7"/>
  <c r="B51" i="7"/>
  <c r="E51" i="7"/>
  <c r="F51" i="7"/>
  <c r="Q227" i="7"/>
  <c r="D227" i="7"/>
  <c r="Q50" i="7"/>
  <c r="D50" i="7"/>
  <c r="E320" i="8"/>
  <c r="G320" i="8"/>
  <c r="B320" i="8"/>
  <c r="F320" i="8"/>
  <c r="A321" i="8"/>
  <c r="Q319" i="8"/>
  <c r="D319" i="8"/>
  <c r="E228" i="7"/>
  <c r="F228" i="7"/>
  <c r="B228" i="7"/>
  <c r="A229" i="7"/>
  <c r="G228" i="7"/>
  <c r="B138" i="8"/>
  <c r="A139" i="8"/>
  <c r="F138" i="8"/>
  <c r="G138" i="8"/>
  <c r="E138" i="8"/>
  <c r="D51" i="1"/>
  <c r="Q51" i="1"/>
  <c r="D49" i="8"/>
  <c r="Q49" i="8"/>
  <c r="D233" i="8"/>
  <c r="Q233" i="8"/>
  <c r="B50" i="8"/>
  <c r="F50" i="8"/>
  <c r="A51" i="8"/>
  <c r="G50" i="8"/>
  <c r="E50" i="8"/>
  <c r="G138" i="1"/>
  <c r="B138" i="1"/>
  <c r="A139" i="1"/>
  <c r="E138" i="1"/>
  <c r="F138" i="1"/>
  <c r="Q137" i="7"/>
  <c r="D137" i="7"/>
  <c r="F226" i="1"/>
  <c r="G226" i="1"/>
  <c r="B226" i="1"/>
  <c r="E226" i="1"/>
  <c r="A227" i="1"/>
  <c r="D137" i="1"/>
  <c r="Q137" i="1"/>
  <c r="G314" i="7"/>
  <c r="A315" i="7"/>
  <c r="B314" i="7"/>
  <c r="F314" i="7"/>
  <c r="E314" i="7"/>
  <c r="F138" i="7"/>
  <c r="B138" i="7"/>
  <c r="G138" i="7"/>
  <c r="A139" i="7"/>
  <c r="E138" i="7"/>
  <c r="B314" i="1"/>
  <c r="E314" i="1"/>
  <c r="F314" i="1"/>
  <c r="G314" i="1"/>
  <c r="A315" i="1"/>
  <c r="E234" i="8"/>
  <c r="A235" i="8"/>
  <c r="F234" i="8"/>
  <c r="G234" i="8"/>
  <c r="B234" i="8"/>
  <c r="Q137" i="8"/>
  <c r="D137" i="8"/>
  <c r="Q225" i="1"/>
  <c r="D225" i="1"/>
  <c r="D313" i="1"/>
  <c r="Q313" i="1"/>
  <c r="Q313" i="7"/>
  <c r="D313" i="7"/>
  <c r="B52" i="1"/>
  <c r="E52" i="1"/>
  <c r="G52" i="1"/>
  <c r="A53" i="1"/>
  <c r="F52" i="1"/>
  <c r="O104" i="7"/>
  <c r="J104" i="8"/>
  <c r="I104" i="8" s="1"/>
  <c r="J192" i="8"/>
  <c r="I192" i="8" s="1"/>
  <c r="J280" i="8"/>
  <c r="I280" i="8" s="1"/>
  <c r="O104" i="1"/>
  <c r="K104" i="7"/>
  <c r="L104" i="7"/>
  <c r="R191" i="1"/>
  <c r="T191" i="1" s="1"/>
  <c r="C280" i="7"/>
  <c r="H280" i="7"/>
  <c r="C16" i="1"/>
  <c r="H16" i="1"/>
  <c r="C280" i="1"/>
  <c r="H280" i="1"/>
  <c r="R15" i="8"/>
  <c r="T15" i="8" s="1"/>
  <c r="R16" i="7"/>
  <c r="T16" i="7" s="1"/>
  <c r="M280" i="8"/>
  <c r="L104" i="1"/>
  <c r="K104" i="1"/>
  <c r="M192" i="8"/>
  <c r="R191" i="7"/>
  <c r="T191" i="7" s="1"/>
  <c r="M104" i="8"/>
  <c r="A322" i="8" l="1"/>
  <c r="B321" i="8"/>
  <c r="E321" i="8"/>
  <c r="F321" i="8"/>
  <c r="G321" i="8"/>
  <c r="G229" i="7"/>
  <c r="F229" i="7"/>
  <c r="B229" i="7"/>
  <c r="A230" i="7"/>
  <c r="E229" i="7"/>
  <c r="Q320" i="8"/>
  <c r="D320" i="8"/>
  <c r="Q228" i="7"/>
  <c r="D228" i="7"/>
  <c r="Q51" i="7"/>
  <c r="D51" i="7"/>
  <c r="B52" i="7"/>
  <c r="F52" i="7"/>
  <c r="E52" i="7"/>
  <c r="G52" i="7"/>
  <c r="A53" i="7"/>
  <c r="G51" i="8"/>
  <c r="F51" i="8"/>
  <c r="A52" i="8"/>
  <c r="B51" i="8"/>
  <c r="E51" i="8"/>
  <c r="G235" i="8"/>
  <c r="A236" i="8"/>
  <c r="E235" i="8"/>
  <c r="F235" i="8"/>
  <c r="B235" i="8"/>
  <c r="B227" i="1"/>
  <c r="F227" i="1"/>
  <c r="E227" i="1"/>
  <c r="A228" i="1"/>
  <c r="G227" i="1"/>
  <c r="Q50" i="8"/>
  <c r="D50" i="8"/>
  <c r="D138" i="7"/>
  <c r="Q138" i="7"/>
  <c r="B139" i="1"/>
  <c r="A140" i="1"/>
  <c r="G139" i="1"/>
  <c r="F139" i="1"/>
  <c r="E139" i="1"/>
  <c r="E139" i="8"/>
  <c r="A140" i="8"/>
  <c r="B139" i="8"/>
  <c r="F139" i="8"/>
  <c r="G139" i="8"/>
  <c r="A54" i="1"/>
  <c r="F53" i="1"/>
  <c r="G53" i="1"/>
  <c r="B53" i="1"/>
  <c r="E53" i="1"/>
  <c r="D226" i="1"/>
  <c r="Q226" i="1"/>
  <c r="Q138" i="1"/>
  <c r="D138" i="1"/>
  <c r="Q138" i="8"/>
  <c r="D138" i="8"/>
  <c r="B315" i="1"/>
  <c r="A316" i="1"/>
  <c r="E315" i="1"/>
  <c r="G315" i="1"/>
  <c r="F315" i="1"/>
  <c r="O280" i="8"/>
  <c r="D314" i="1"/>
  <c r="Q314" i="1"/>
  <c r="Q314" i="7"/>
  <c r="D314" i="7"/>
  <c r="B315" i="7"/>
  <c r="A316" i="7"/>
  <c r="F315" i="7"/>
  <c r="G315" i="7"/>
  <c r="E315" i="7"/>
  <c r="Q52" i="1"/>
  <c r="D52" i="1"/>
  <c r="Q234" i="8"/>
  <c r="D234" i="8"/>
  <c r="F139" i="7"/>
  <c r="A140" i="7"/>
  <c r="B139" i="7"/>
  <c r="E139" i="7"/>
  <c r="G139" i="7"/>
  <c r="O192" i="8"/>
  <c r="O104" i="8"/>
  <c r="J16" i="1"/>
  <c r="I16" i="1" s="1"/>
  <c r="O16" i="1"/>
  <c r="J280" i="7"/>
  <c r="I280" i="7" s="1"/>
  <c r="J280" i="1"/>
  <c r="I280" i="1" s="1"/>
  <c r="C17" i="7"/>
  <c r="H17" i="7"/>
  <c r="M280" i="7"/>
  <c r="L192" i="8"/>
  <c r="K192" i="8"/>
  <c r="C16" i="8"/>
  <c r="H16" i="8"/>
  <c r="AI104" i="1"/>
  <c r="N105" i="1"/>
  <c r="P104" i="1"/>
  <c r="M280" i="1"/>
  <c r="K104" i="8"/>
  <c r="L104" i="8"/>
  <c r="K280" i="8"/>
  <c r="L280" i="8"/>
  <c r="C192" i="1"/>
  <c r="H192" i="1"/>
  <c r="C192" i="7"/>
  <c r="H192" i="7"/>
  <c r="M16" i="1"/>
  <c r="N105" i="7"/>
  <c r="AI104" i="7"/>
  <c r="P104" i="7"/>
  <c r="R104" i="7" s="1"/>
  <c r="T104" i="7" s="1"/>
  <c r="Q229" i="7" l="1"/>
  <c r="D229" i="7"/>
  <c r="A54" i="7"/>
  <c r="E53" i="7"/>
  <c r="G53" i="7"/>
  <c r="B53" i="7"/>
  <c r="F53" i="7"/>
  <c r="Q321" i="8"/>
  <c r="D321" i="8"/>
  <c r="Q52" i="7"/>
  <c r="D52" i="7"/>
  <c r="G230" i="7"/>
  <c r="A231" i="7"/>
  <c r="E230" i="7"/>
  <c r="B230" i="7"/>
  <c r="F230" i="7"/>
  <c r="F322" i="8"/>
  <c r="E322" i="8"/>
  <c r="G322" i="8"/>
  <c r="A323" i="8"/>
  <c r="B322" i="8"/>
  <c r="Q315" i="1"/>
  <c r="D315" i="1"/>
  <c r="E54" i="1"/>
  <c r="G54" i="1"/>
  <c r="B54" i="1"/>
  <c r="F54" i="1"/>
  <c r="A55" i="1"/>
  <c r="E228" i="1"/>
  <c r="F228" i="1"/>
  <c r="A229" i="1"/>
  <c r="B228" i="1"/>
  <c r="G228" i="1"/>
  <c r="A317" i="7"/>
  <c r="B316" i="7"/>
  <c r="F316" i="7"/>
  <c r="G316" i="7"/>
  <c r="E316" i="7"/>
  <c r="B140" i="1"/>
  <c r="G140" i="1"/>
  <c r="E140" i="1"/>
  <c r="F140" i="1"/>
  <c r="A141" i="1"/>
  <c r="Q315" i="7"/>
  <c r="D315" i="7"/>
  <c r="D139" i="1"/>
  <c r="Q139" i="1"/>
  <c r="Q51" i="8"/>
  <c r="D51" i="8"/>
  <c r="Q139" i="8"/>
  <c r="D139" i="8"/>
  <c r="Q227" i="1"/>
  <c r="D227" i="1"/>
  <c r="E52" i="8"/>
  <c r="F52" i="8"/>
  <c r="G52" i="8"/>
  <c r="B52" i="8"/>
  <c r="A53" i="8"/>
  <c r="A141" i="8"/>
  <c r="E140" i="8"/>
  <c r="F140" i="8"/>
  <c r="G140" i="8"/>
  <c r="B140" i="8"/>
  <c r="Q235" i="8"/>
  <c r="D235" i="8"/>
  <c r="Q139" i="7"/>
  <c r="D139" i="7"/>
  <c r="D53" i="1"/>
  <c r="Q53" i="1"/>
  <c r="B140" i="7"/>
  <c r="A141" i="7"/>
  <c r="E140" i="7"/>
  <c r="G140" i="7"/>
  <c r="F140" i="7"/>
  <c r="B316" i="1"/>
  <c r="F316" i="1"/>
  <c r="E316" i="1"/>
  <c r="A317" i="1"/>
  <c r="G316" i="1"/>
  <c r="E236" i="8"/>
  <c r="F236" i="8"/>
  <c r="G236" i="8"/>
  <c r="A237" i="8"/>
  <c r="B236" i="8"/>
  <c r="O280" i="1"/>
  <c r="O280" i="7"/>
  <c r="J17" i="7"/>
  <c r="I17" i="7" s="1"/>
  <c r="J192" i="1"/>
  <c r="I192" i="1" s="1"/>
  <c r="J16" i="8"/>
  <c r="I16" i="8" s="1"/>
  <c r="J192" i="7"/>
  <c r="I192" i="7" s="1"/>
  <c r="M192" i="1"/>
  <c r="L280" i="1"/>
  <c r="K280" i="1"/>
  <c r="AI192" i="8"/>
  <c r="N193" i="8"/>
  <c r="P192" i="8"/>
  <c r="R104" i="1"/>
  <c r="T104" i="1" s="1"/>
  <c r="AI280" i="8"/>
  <c r="N281" i="8"/>
  <c r="P280" i="8"/>
  <c r="L280" i="7"/>
  <c r="K280" i="7"/>
  <c r="K16" i="1"/>
  <c r="L16" i="1"/>
  <c r="C105" i="7"/>
  <c r="H105" i="7"/>
  <c r="AI104" i="8"/>
  <c r="N105" i="8"/>
  <c r="P104" i="8"/>
  <c r="M17" i="7"/>
  <c r="M192" i="7"/>
  <c r="M16" i="8"/>
  <c r="Q53" i="7" l="1"/>
  <c r="D53" i="7"/>
  <c r="D322" i="8"/>
  <c r="Q322" i="8"/>
  <c r="A232" i="7"/>
  <c r="B231" i="7"/>
  <c r="G231" i="7"/>
  <c r="E231" i="7"/>
  <c r="F231" i="7"/>
  <c r="Q230" i="7"/>
  <c r="D230" i="7"/>
  <c r="F323" i="8"/>
  <c r="G323" i="8"/>
  <c r="A324" i="8"/>
  <c r="B323" i="8"/>
  <c r="E323" i="8"/>
  <c r="E54" i="7"/>
  <c r="F54" i="7"/>
  <c r="G54" i="7"/>
  <c r="B54" i="7"/>
  <c r="A55" i="7"/>
  <c r="A142" i="7"/>
  <c r="B141" i="7"/>
  <c r="E141" i="7"/>
  <c r="F141" i="7"/>
  <c r="G141" i="7"/>
  <c r="G317" i="1"/>
  <c r="F317" i="1"/>
  <c r="A318" i="1"/>
  <c r="B317" i="1"/>
  <c r="E317" i="1"/>
  <c r="Q316" i="7"/>
  <c r="D316" i="7"/>
  <c r="Q140" i="1"/>
  <c r="D140" i="1"/>
  <c r="A318" i="7"/>
  <c r="B317" i="7"/>
  <c r="G317" i="7"/>
  <c r="E317" i="7"/>
  <c r="F317" i="7"/>
  <c r="Q54" i="1"/>
  <c r="D54" i="1"/>
  <c r="Q140" i="7"/>
  <c r="D140" i="7"/>
  <c r="Q236" i="8"/>
  <c r="D236" i="8"/>
  <c r="F53" i="8"/>
  <c r="E53" i="8"/>
  <c r="A54" i="8"/>
  <c r="B53" i="8"/>
  <c r="G53" i="8"/>
  <c r="G141" i="8"/>
  <c r="A142" i="8"/>
  <c r="B141" i="8"/>
  <c r="E141" i="8"/>
  <c r="F141" i="8"/>
  <c r="B55" i="1"/>
  <c r="A56" i="1"/>
  <c r="E55" i="1"/>
  <c r="G55" i="1"/>
  <c r="F55" i="1"/>
  <c r="A238" i="8"/>
  <c r="F237" i="8"/>
  <c r="E237" i="8"/>
  <c r="B237" i="8"/>
  <c r="G237" i="8"/>
  <c r="Q316" i="1"/>
  <c r="D316" i="1"/>
  <c r="Q140" i="8"/>
  <c r="D140" i="8"/>
  <c r="D52" i="8"/>
  <c r="Q52" i="8"/>
  <c r="F141" i="1"/>
  <c r="A142" i="1"/>
  <c r="G141" i="1"/>
  <c r="E141" i="1"/>
  <c r="B141" i="1"/>
  <c r="Q228" i="1"/>
  <c r="D228" i="1"/>
  <c r="E229" i="1"/>
  <c r="A230" i="1"/>
  <c r="B229" i="1"/>
  <c r="F229" i="1"/>
  <c r="G229" i="1"/>
  <c r="O16" i="8"/>
  <c r="O192" i="1"/>
  <c r="J105" i="7"/>
  <c r="I105" i="7" s="1"/>
  <c r="O192" i="7"/>
  <c r="O17" i="7"/>
  <c r="R280" i="8"/>
  <c r="T280" i="8" s="1"/>
  <c r="R192" i="8"/>
  <c r="T192" i="8" s="1"/>
  <c r="K192" i="7"/>
  <c r="L192" i="7"/>
  <c r="M105" i="7"/>
  <c r="K17" i="7"/>
  <c r="L17" i="7"/>
  <c r="AI280" i="1"/>
  <c r="N281" i="1"/>
  <c r="P280" i="1"/>
  <c r="R104" i="8"/>
  <c r="T104" i="8" s="1"/>
  <c r="N17" i="1"/>
  <c r="AI16" i="1"/>
  <c r="P16" i="1"/>
  <c r="N281" i="7"/>
  <c r="P280" i="7"/>
  <c r="C105" i="1"/>
  <c r="H105" i="1"/>
  <c r="L192" i="1"/>
  <c r="K192" i="1"/>
  <c r="K16" i="8"/>
  <c r="L16" i="8"/>
  <c r="AI280" i="7"/>
  <c r="D323" i="8" l="1"/>
  <c r="Q323" i="8"/>
  <c r="E324" i="8"/>
  <c r="F324" i="8"/>
  <c r="G324" i="8"/>
  <c r="B324" i="8"/>
  <c r="A325" i="8"/>
  <c r="Q231" i="7"/>
  <c r="D231" i="7"/>
  <c r="E55" i="7"/>
  <c r="B55" i="7"/>
  <c r="F55" i="7"/>
  <c r="A56" i="7"/>
  <c r="G55" i="7"/>
  <c r="G232" i="7"/>
  <c r="E232" i="7"/>
  <c r="F232" i="7"/>
  <c r="B232" i="7"/>
  <c r="A233" i="7"/>
  <c r="D54" i="7"/>
  <c r="Q54" i="7"/>
  <c r="E230" i="1"/>
  <c r="G230" i="1"/>
  <c r="B230" i="1"/>
  <c r="A231" i="1"/>
  <c r="F230" i="1"/>
  <c r="A143" i="8"/>
  <c r="E142" i="8"/>
  <c r="G142" i="8"/>
  <c r="B142" i="8"/>
  <c r="F142" i="8"/>
  <c r="E318" i="1"/>
  <c r="A319" i="1"/>
  <c r="B318" i="1"/>
  <c r="F318" i="1"/>
  <c r="G318" i="1"/>
  <c r="G56" i="1"/>
  <c r="A57" i="1"/>
  <c r="F56" i="1"/>
  <c r="E56" i="1"/>
  <c r="B56" i="1"/>
  <c r="D237" i="8"/>
  <c r="Q237" i="8"/>
  <c r="Q55" i="1"/>
  <c r="D55" i="1"/>
  <c r="Q53" i="8"/>
  <c r="D53" i="8"/>
  <c r="E54" i="8"/>
  <c r="A55" i="8"/>
  <c r="G54" i="8"/>
  <c r="F54" i="8"/>
  <c r="B54" i="8"/>
  <c r="E142" i="1"/>
  <c r="F142" i="1"/>
  <c r="A143" i="1"/>
  <c r="G142" i="1"/>
  <c r="B142" i="1"/>
  <c r="Q141" i="1"/>
  <c r="D141" i="1"/>
  <c r="Q317" i="7"/>
  <c r="D317" i="7"/>
  <c r="Q141" i="7"/>
  <c r="D141" i="7"/>
  <c r="Q229" i="1"/>
  <c r="D229" i="1"/>
  <c r="B238" i="8"/>
  <c r="F238" i="8"/>
  <c r="E238" i="8"/>
  <c r="A239" i="8"/>
  <c r="G238" i="8"/>
  <c r="D141" i="8"/>
  <c r="Q141" i="8"/>
  <c r="F318" i="7"/>
  <c r="G318" i="7"/>
  <c r="A319" i="7"/>
  <c r="B318" i="7"/>
  <c r="E318" i="7"/>
  <c r="D317" i="1"/>
  <c r="Q317" i="1"/>
  <c r="F142" i="7"/>
  <c r="A143" i="7"/>
  <c r="B142" i="7"/>
  <c r="G142" i="7"/>
  <c r="E142" i="7"/>
  <c r="O105" i="7"/>
  <c r="J105" i="1"/>
  <c r="I105" i="1" s="1"/>
  <c r="AI16" i="8"/>
  <c r="N17" i="8"/>
  <c r="P16" i="8"/>
  <c r="R280" i="1"/>
  <c r="T280" i="1" s="1"/>
  <c r="K105" i="7"/>
  <c r="L105" i="7"/>
  <c r="AI192" i="1"/>
  <c r="N193" i="1"/>
  <c r="P192" i="1"/>
  <c r="R16" i="1"/>
  <c r="T16" i="1" s="1"/>
  <c r="M105" i="1"/>
  <c r="N193" i="7"/>
  <c r="AI192" i="7"/>
  <c r="P192" i="7"/>
  <c r="C193" i="8"/>
  <c r="H193" i="8"/>
  <c r="R280" i="7"/>
  <c r="T280" i="7" s="1"/>
  <c r="N18" i="7"/>
  <c r="AI17" i="7"/>
  <c r="P17" i="7"/>
  <c r="C105" i="8"/>
  <c r="H105" i="8"/>
  <c r="C281" i="8"/>
  <c r="H281" i="8"/>
  <c r="F325" i="8" l="1"/>
  <c r="B325" i="8"/>
  <c r="G325" i="8"/>
  <c r="A326" i="8"/>
  <c r="E325" i="8"/>
  <c r="G56" i="7"/>
  <c r="B56" i="7"/>
  <c r="A57" i="7"/>
  <c r="F56" i="7"/>
  <c r="E56" i="7"/>
  <c r="B233" i="7"/>
  <c r="F233" i="7"/>
  <c r="G233" i="7"/>
  <c r="E233" i="7"/>
  <c r="A234" i="7"/>
  <c r="Q55" i="7"/>
  <c r="D55" i="7"/>
  <c r="Q324" i="8"/>
  <c r="D324" i="8"/>
  <c r="Q232" i="7"/>
  <c r="D232" i="7"/>
  <c r="F239" i="8"/>
  <c r="E239" i="8"/>
  <c r="B239" i="8"/>
  <c r="G239" i="8"/>
  <c r="A240" i="8"/>
  <c r="F143" i="1"/>
  <c r="E143" i="1"/>
  <c r="B143" i="1"/>
  <c r="G143" i="1"/>
  <c r="A144" i="1"/>
  <c r="A56" i="8"/>
  <c r="E55" i="8"/>
  <c r="G55" i="8"/>
  <c r="B55" i="8"/>
  <c r="F55" i="8"/>
  <c r="B57" i="1"/>
  <c r="G57" i="1"/>
  <c r="F57" i="1"/>
  <c r="A58" i="1"/>
  <c r="E57" i="1"/>
  <c r="B319" i="7"/>
  <c r="G319" i="7"/>
  <c r="F319" i="7"/>
  <c r="A320" i="7"/>
  <c r="E319" i="7"/>
  <c r="G143" i="8"/>
  <c r="A144" i="8"/>
  <c r="B143" i="8"/>
  <c r="F143" i="8"/>
  <c r="E143" i="8"/>
  <c r="Q238" i="8"/>
  <c r="D238" i="8"/>
  <c r="Q318" i="1"/>
  <c r="D318" i="1"/>
  <c r="E319" i="1"/>
  <c r="F319" i="1"/>
  <c r="G319" i="1"/>
  <c r="B319" i="1"/>
  <c r="A320" i="1"/>
  <c r="F231" i="1"/>
  <c r="G231" i="1"/>
  <c r="B231" i="1"/>
  <c r="E231" i="1"/>
  <c r="A232" i="1"/>
  <c r="Q54" i="8"/>
  <c r="D54" i="8"/>
  <c r="Q56" i="1"/>
  <c r="D56" i="1"/>
  <c r="D230" i="1"/>
  <c r="Q230" i="1"/>
  <c r="Q142" i="7"/>
  <c r="D142" i="7"/>
  <c r="Q142" i="1"/>
  <c r="D142" i="1"/>
  <c r="Q318" i="7"/>
  <c r="D318" i="7"/>
  <c r="E143" i="7"/>
  <c r="A144" i="7"/>
  <c r="B143" i="7"/>
  <c r="F143" i="7"/>
  <c r="G143" i="7"/>
  <c r="Q142" i="8"/>
  <c r="D142" i="8"/>
  <c r="O105" i="1"/>
  <c r="J281" i="8"/>
  <c r="I281" i="8" s="1"/>
  <c r="J105" i="8"/>
  <c r="I105" i="8" s="1"/>
  <c r="J193" i="8"/>
  <c r="I193" i="8" s="1"/>
  <c r="N106" i="7"/>
  <c r="AI105" i="7"/>
  <c r="P105" i="7"/>
  <c r="R192" i="7"/>
  <c r="T192" i="7" s="1"/>
  <c r="C17" i="1"/>
  <c r="H17" i="1"/>
  <c r="M281" i="8"/>
  <c r="M105" i="8"/>
  <c r="C281" i="1"/>
  <c r="H281" i="1"/>
  <c r="R192" i="1"/>
  <c r="T192" i="1" s="1"/>
  <c r="R16" i="8"/>
  <c r="T16" i="8" s="1"/>
  <c r="C281" i="7"/>
  <c r="H281" i="7"/>
  <c r="M193" i="8"/>
  <c r="K105" i="1"/>
  <c r="L105" i="1"/>
  <c r="R17" i="7"/>
  <c r="T17" i="7" s="1"/>
  <c r="G57" i="7" l="1"/>
  <c r="E57" i="7"/>
  <c r="A58" i="7"/>
  <c r="F57" i="7"/>
  <c r="B57" i="7"/>
  <c r="Q56" i="7"/>
  <c r="D56" i="7"/>
  <c r="E326" i="8"/>
  <c r="G326" i="8"/>
  <c r="F326" i="8"/>
  <c r="A327" i="8"/>
  <c r="B326" i="8"/>
  <c r="Q233" i="7"/>
  <c r="D233" i="7"/>
  <c r="B234" i="7"/>
  <c r="E234" i="7"/>
  <c r="F234" i="7"/>
  <c r="A235" i="7"/>
  <c r="G234" i="7"/>
  <c r="Q325" i="8"/>
  <c r="D325" i="8"/>
  <c r="Q143" i="1"/>
  <c r="D143" i="1"/>
  <c r="B320" i="7"/>
  <c r="F320" i="7"/>
  <c r="G320" i="7"/>
  <c r="A321" i="7"/>
  <c r="E320" i="7"/>
  <c r="Q57" i="1"/>
  <c r="D57" i="1"/>
  <c r="D55" i="8"/>
  <c r="Q55" i="8"/>
  <c r="A145" i="7"/>
  <c r="F144" i="7"/>
  <c r="G144" i="7"/>
  <c r="B144" i="7"/>
  <c r="E144" i="7"/>
  <c r="G240" i="8"/>
  <c r="E240" i="8"/>
  <c r="B240" i="8"/>
  <c r="A241" i="8"/>
  <c r="F240" i="8"/>
  <c r="B320" i="1"/>
  <c r="G320" i="1"/>
  <c r="A321" i="1"/>
  <c r="F320" i="1"/>
  <c r="E320" i="1"/>
  <c r="D319" i="1"/>
  <c r="Q319" i="1"/>
  <c r="Q319" i="7"/>
  <c r="D319" i="7"/>
  <c r="B56" i="8"/>
  <c r="A57" i="8"/>
  <c r="G56" i="8"/>
  <c r="E56" i="8"/>
  <c r="F56" i="8"/>
  <c r="Q239" i="8"/>
  <c r="D239" i="8"/>
  <c r="D231" i="1"/>
  <c r="Q231" i="1"/>
  <c r="D143" i="8"/>
  <c r="Q143" i="8"/>
  <c r="E144" i="1"/>
  <c r="A145" i="1"/>
  <c r="G144" i="1"/>
  <c r="F144" i="1"/>
  <c r="B144" i="1"/>
  <c r="Q143" i="7"/>
  <c r="D143" i="7"/>
  <c r="B232" i="1"/>
  <c r="A233" i="1"/>
  <c r="F232" i="1"/>
  <c r="E232" i="1"/>
  <c r="G232" i="1"/>
  <c r="B144" i="8"/>
  <c r="F144" i="8"/>
  <c r="G144" i="8"/>
  <c r="A145" i="8"/>
  <c r="E144" i="8"/>
  <c r="G58" i="1"/>
  <c r="E58" i="1"/>
  <c r="F58" i="1"/>
  <c r="B58" i="1"/>
  <c r="A59" i="1"/>
  <c r="J281" i="1"/>
  <c r="I281" i="1" s="1"/>
  <c r="J281" i="7"/>
  <c r="I281" i="7" s="1"/>
  <c r="O193" i="8"/>
  <c r="J17" i="1"/>
  <c r="I17" i="1" s="1"/>
  <c r="O105" i="8"/>
  <c r="O281" i="8"/>
  <c r="M281" i="7"/>
  <c r="M281" i="1"/>
  <c r="K105" i="8"/>
  <c r="L105" i="8"/>
  <c r="C193" i="7"/>
  <c r="H193" i="7"/>
  <c r="C18" i="7"/>
  <c r="H18" i="7"/>
  <c r="C17" i="8"/>
  <c r="H17" i="8"/>
  <c r="L281" i="8"/>
  <c r="K281" i="8"/>
  <c r="R105" i="7"/>
  <c r="T105" i="7" s="1"/>
  <c r="N106" i="1"/>
  <c r="AI105" i="1"/>
  <c r="P105" i="1"/>
  <c r="L193" i="8"/>
  <c r="K193" i="8"/>
  <c r="C193" i="1"/>
  <c r="H193" i="1"/>
  <c r="M17" i="1"/>
  <c r="Q234" i="7" l="1"/>
  <c r="D234" i="7"/>
  <c r="D57" i="7"/>
  <c r="Q57" i="7"/>
  <c r="Q326" i="8"/>
  <c r="D326" i="8"/>
  <c r="B327" i="8"/>
  <c r="A328" i="8"/>
  <c r="F327" i="8"/>
  <c r="E327" i="8"/>
  <c r="G327" i="8"/>
  <c r="F58" i="7"/>
  <c r="G58" i="7"/>
  <c r="B58" i="7"/>
  <c r="A59" i="7"/>
  <c r="E58" i="7"/>
  <c r="B235" i="7"/>
  <c r="A236" i="7"/>
  <c r="G235" i="7"/>
  <c r="E235" i="7"/>
  <c r="F235" i="7"/>
  <c r="D56" i="8"/>
  <c r="Q56" i="8"/>
  <c r="A242" i="8"/>
  <c r="F241" i="8"/>
  <c r="E241" i="8"/>
  <c r="G241" i="8"/>
  <c r="B241" i="8"/>
  <c r="B59" i="1"/>
  <c r="F59" i="1"/>
  <c r="E59" i="1"/>
  <c r="A60" i="1"/>
  <c r="G59" i="1"/>
  <c r="Q240" i="8"/>
  <c r="D240" i="8"/>
  <c r="Q144" i="7"/>
  <c r="D144" i="7"/>
  <c r="O281" i="1"/>
  <c r="Q58" i="1"/>
  <c r="D58" i="1"/>
  <c r="Q144" i="8"/>
  <c r="D144" i="8"/>
  <c r="D144" i="1"/>
  <c r="Q144" i="1"/>
  <c r="F321" i="7"/>
  <c r="B321" i="7"/>
  <c r="G321" i="7"/>
  <c r="A322" i="7"/>
  <c r="E321" i="7"/>
  <c r="G321" i="1"/>
  <c r="B321" i="1"/>
  <c r="A322" i="1"/>
  <c r="E321" i="1"/>
  <c r="F321" i="1"/>
  <c r="B145" i="7"/>
  <c r="A146" i="7"/>
  <c r="F145" i="7"/>
  <c r="G145" i="7"/>
  <c r="E145" i="7"/>
  <c r="A146" i="1"/>
  <c r="E145" i="1"/>
  <c r="F145" i="1"/>
  <c r="B145" i="1"/>
  <c r="G145" i="1"/>
  <c r="Q320" i="7"/>
  <c r="D320" i="7"/>
  <c r="O17" i="1"/>
  <c r="E233" i="1"/>
  <c r="G233" i="1"/>
  <c r="B233" i="1"/>
  <c r="A234" i="1"/>
  <c r="F233" i="1"/>
  <c r="D320" i="1"/>
  <c r="Q320" i="1"/>
  <c r="E145" i="8"/>
  <c r="F145" i="8"/>
  <c r="B145" i="8"/>
  <c r="G145" i="8"/>
  <c r="A146" i="8"/>
  <c r="D232" i="1"/>
  <c r="Q232" i="1"/>
  <c r="E57" i="8"/>
  <c r="F57" i="8"/>
  <c r="B57" i="8"/>
  <c r="G57" i="8"/>
  <c r="A58" i="8"/>
  <c r="J193" i="7"/>
  <c r="I193" i="7" s="1"/>
  <c r="J17" i="8"/>
  <c r="I17" i="8" s="1"/>
  <c r="O281" i="7"/>
  <c r="J193" i="1"/>
  <c r="I193" i="1" s="1"/>
  <c r="J18" i="7"/>
  <c r="I18" i="7" s="1"/>
  <c r="R105" i="1"/>
  <c r="T105" i="1" s="1"/>
  <c r="N106" i="8"/>
  <c r="AI105" i="8"/>
  <c r="P105" i="8"/>
  <c r="L17" i="1"/>
  <c r="K17" i="1"/>
  <c r="M193" i="1"/>
  <c r="K281" i="1"/>
  <c r="L281" i="1"/>
  <c r="N194" i="8"/>
  <c r="AI193" i="8"/>
  <c r="P193" i="8"/>
  <c r="M18" i="7"/>
  <c r="M17" i="8"/>
  <c r="C106" i="7"/>
  <c r="H106" i="7"/>
  <c r="K281" i="7"/>
  <c r="L281" i="7"/>
  <c r="N282" i="8"/>
  <c r="AI281" i="8"/>
  <c r="P281" i="8"/>
  <c r="M193" i="7"/>
  <c r="Q327" i="8" l="1"/>
  <c r="D327" i="8"/>
  <c r="F328" i="8"/>
  <c r="G328" i="8"/>
  <c r="A329" i="8"/>
  <c r="B328" i="8"/>
  <c r="E328" i="8"/>
  <c r="D58" i="7"/>
  <c r="Q58" i="7"/>
  <c r="F59" i="7"/>
  <c r="G59" i="7"/>
  <c r="E59" i="7"/>
  <c r="B59" i="7"/>
  <c r="A60" i="7"/>
  <c r="F236" i="7"/>
  <c r="G236" i="7"/>
  <c r="E236" i="7"/>
  <c r="B236" i="7"/>
  <c r="A237" i="7"/>
  <c r="D235" i="7"/>
  <c r="Q235" i="7"/>
  <c r="B146" i="1"/>
  <c r="A147" i="1"/>
  <c r="G146" i="1"/>
  <c r="E146" i="1"/>
  <c r="F146" i="1"/>
  <c r="F322" i="1"/>
  <c r="G322" i="1"/>
  <c r="B322" i="1"/>
  <c r="A323" i="1"/>
  <c r="E322" i="1"/>
  <c r="B322" i="7"/>
  <c r="E322" i="7"/>
  <c r="G322" i="7"/>
  <c r="A323" i="7"/>
  <c r="F322" i="7"/>
  <c r="E60" i="1"/>
  <c r="B60" i="1"/>
  <c r="A61" i="1"/>
  <c r="F60" i="1"/>
  <c r="G60" i="1"/>
  <c r="B242" i="8"/>
  <c r="A243" i="8"/>
  <c r="F242" i="8"/>
  <c r="E242" i="8"/>
  <c r="G242" i="8"/>
  <c r="E146" i="8"/>
  <c r="G146" i="8"/>
  <c r="F146" i="8"/>
  <c r="B146" i="8"/>
  <c r="A147" i="8"/>
  <c r="Q321" i="1"/>
  <c r="D321" i="1"/>
  <c r="A59" i="8"/>
  <c r="F58" i="8"/>
  <c r="B58" i="8"/>
  <c r="E58" i="8"/>
  <c r="G58" i="8"/>
  <c r="D321" i="7"/>
  <c r="Q321" i="7"/>
  <c r="Q145" i="8"/>
  <c r="D145" i="8"/>
  <c r="E234" i="1"/>
  <c r="B234" i="1"/>
  <c r="A235" i="1"/>
  <c r="F234" i="1"/>
  <c r="G234" i="1"/>
  <c r="Q59" i="1"/>
  <c r="D59" i="1"/>
  <c r="Q57" i="8"/>
  <c r="D57" i="8"/>
  <c r="Q233" i="1"/>
  <c r="D233" i="1"/>
  <c r="B146" i="7"/>
  <c r="E146" i="7"/>
  <c r="G146" i="7"/>
  <c r="F146" i="7"/>
  <c r="A147" i="7"/>
  <c r="Q241" i="8"/>
  <c r="D241" i="8"/>
  <c r="O193" i="1"/>
  <c r="Q145" i="1"/>
  <c r="D145" i="1"/>
  <c r="Q145" i="7"/>
  <c r="D145" i="7"/>
  <c r="O17" i="8"/>
  <c r="J106" i="7"/>
  <c r="I106" i="7" s="1"/>
  <c r="O18" i="7"/>
  <c r="O193" i="7"/>
  <c r="R281" i="8"/>
  <c r="T281" i="8" s="1"/>
  <c r="K17" i="8"/>
  <c r="L17" i="8"/>
  <c r="R105" i="8"/>
  <c r="T105" i="8" s="1"/>
  <c r="L18" i="7"/>
  <c r="K18" i="7"/>
  <c r="AI281" i="1"/>
  <c r="N282" i="1"/>
  <c r="P281" i="1"/>
  <c r="K193" i="1"/>
  <c r="L193" i="1"/>
  <c r="K193" i="7"/>
  <c r="L193" i="7"/>
  <c r="N282" i="7"/>
  <c r="AI281" i="7"/>
  <c r="P281" i="7"/>
  <c r="R193" i="8"/>
  <c r="T193" i="8" s="1"/>
  <c r="M106" i="7"/>
  <c r="N18" i="1"/>
  <c r="AI17" i="1"/>
  <c r="P17" i="1"/>
  <c r="C106" i="1"/>
  <c r="H106" i="1"/>
  <c r="B60" i="7" l="1"/>
  <c r="E60" i="7"/>
  <c r="G60" i="7"/>
  <c r="F60" i="7"/>
  <c r="A61" i="7"/>
  <c r="D328" i="8"/>
  <c r="Q328" i="8"/>
  <c r="D59" i="7"/>
  <c r="Q59" i="7"/>
  <c r="G329" i="8"/>
  <c r="A330" i="8"/>
  <c r="E329" i="8"/>
  <c r="F329" i="8"/>
  <c r="B329" i="8"/>
  <c r="B237" i="7"/>
  <c r="G237" i="7"/>
  <c r="F237" i="7"/>
  <c r="E237" i="7"/>
  <c r="A238" i="7"/>
  <c r="Q236" i="7"/>
  <c r="D236" i="7"/>
  <c r="Q322" i="1"/>
  <c r="D322" i="1"/>
  <c r="D146" i="7"/>
  <c r="Q146" i="7"/>
  <c r="G147" i="8"/>
  <c r="E147" i="8"/>
  <c r="F147" i="8"/>
  <c r="A148" i="8"/>
  <c r="B147" i="8"/>
  <c r="E243" i="8"/>
  <c r="B243" i="8"/>
  <c r="F243" i="8"/>
  <c r="A244" i="8"/>
  <c r="G243" i="8"/>
  <c r="B323" i="7"/>
  <c r="F323" i="7"/>
  <c r="E323" i="7"/>
  <c r="A324" i="7"/>
  <c r="G323" i="7"/>
  <c r="Q146" i="8"/>
  <c r="D146" i="8"/>
  <c r="D242" i="8"/>
  <c r="Q242" i="8"/>
  <c r="A236" i="1"/>
  <c r="F235" i="1"/>
  <c r="E235" i="1"/>
  <c r="B235" i="1"/>
  <c r="G235" i="1"/>
  <c r="G147" i="7"/>
  <c r="F147" i="7"/>
  <c r="B147" i="7"/>
  <c r="A148" i="7"/>
  <c r="E147" i="7"/>
  <c r="D234" i="1"/>
  <c r="Q234" i="1"/>
  <c r="D58" i="8"/>
  <c r="Q58" i="8"/>
  <c r="Q322" i="7"/>
  <c r="D322" i="7"/>
  <c r="G61" i="1"/>
  <c r="A62" i="1"/>
  <c r="E61" i="1"/>
  <c r="F61" i="1"/>
  <c r="B61" i="1"/>
  <c r="B147" i="1"/>
  <c r="E147" i="1"/>
  <c r="G147" i="1"/>
  <c r="A148" i="1"/>
  <c r="F147" i="1"/>
  <c r="E59" i="8"/>
  <c r="B59" i="8"/>
  <c r="F59" i="8"/>
  <c r="G59" i="8"/>
  <c r="A60" i="8"/>
  <c r="Q60" i="1"/>
  <c r="D60" i="1"/>
  <c r="G323" i="1"/>
  <c r="B323" i="1"/>
  <c r="E323" i="1"/>
  <c r="F323" i="1"/>
  <c r="A324" i="1"/>
  <c r="Q146" i="1"/>
  <c r="D146" i="1"/>
  <c r="O106" i="7"/>
  <c r="J106" i="1"/>
  <c r="I106" i="1" s="1"/>
  <c r="R17" i="1"/>
  <c r="T17" i="1" s="1"/>
  <c r="C194" i="8"/>
  <c r="H194" i="8"/>
  <c r="N194" i="1"/>
  <c r="AI193" i="1"/>
  <c r="P193" i="1"/>
  <c r="R193" i="1" s="1"/>
  <c r="T193" i="1" s="1"/>
  <c r="R281" i="1"/>
  <c r="T281" i="1" s="1"/>
  <c r="C106" i="8"/>
  <c r="H106" i="8"/>
  <c r="K106" i="7"/>
  <c r="L106" i="7"/>
  <c r="N18" i="8"/>
  <c r="AI17" i="8"/>
  <c r="P17" i="8"/>
  <c r="R281" i="7"/>
  <c r="T281" i="7" s="1"/>
  <c r="M106" i="1"/>
  <c r="N194" i="7"/>
  <c r="AI193" i="7"/>
  <c r="P193" i="7"/>
  <c r="N19" i="7"/>
  <c r="AI18" i="7"/>
  <c r="P18" i="7"/>
  <c r="C282" i="8"/>
  <c r="H282" i="8"/>
  <c r="D329" i="8" l="1"/>
  <c r="Q329" i="8"/>
  <c r="Q237" i="7"/>
  <c r="D237" i="7"/>
  <c r="A62" i="7"/>
  <c r="G61" i="7"/>
  <c r="F61" i="7"/>
  <c r="E61" i="7"/>
  <c r="B61" i="7"/>
  <c r="A239" i="7"/>
  <c r="F238" i="7"/>
  <c r="G238" i="7"/>
  <c r="E238" i="7"/>
  <c r="B238" i="7"/>
  <c r="E330" i="8"/>
  <c r="A331" i="8"/>
  <c r="F330" i="8"/>
  <c r="B330" i="8"/>
  <c r="G330" i="8"/>
  <c r="Q60" i="7"/>
  <c r="D60" i="7"/>
  <c r="D59" i="8"/>
  <c r="Q59" i="8"/>
  <c r="F148" i="7"/>
  <c r="G148" i="7"/>
  <c r="A149" i="7"/>
  <c r="E148" i="7"/>
  <c r="B148" i="7"/>
  <c r="O106" i="1"/>
  <c r="Q323" i="1"/>
  <c r="D323" i="1"/>
  <c r="D147" i="7"/>
  <c r="Q147" i="7"/>
  <c r="G244" i="8"/>
  <c r="B244" i="8"/>
  <c r="A245" i="8"/>
  <c r="E244" i="8"/>
  <c r="F244" i="8"/>
  <c r="F62" i="1"/>
  <c r="G62" i="1"/>
  <c r="B62" i="1"/>
  <c r="E62" i="1"/>
  <c r="A63" i="1"/>
  <c r="Q235" i="1"/>
  <c r="D235" i="1"/>
  <c r="F148" i="1"/>
  <c r="E148" i="1"/>
  <c r="B148" i="1"/>
  <c r="A149" i="1"/>
  <c r="G148" i="1"/>
  <c r="D243" i="8"/>
  <c r="Q243" i="8"/>
  <c r="F324" i="7"/>
  <c r="G324" i="7"/>
  <c r="A325" i="7"/>
  <c r="E324" i="7"/>
  <c r="B324" i="7"/>
  <c r="F60" i="8"/>
  <c r="B60" i="8"/>
  <c r="A61" i="8"/>
  <c r="G60" i="8"/>
  <c r="E60" i="8"/>
  <c r="F236" i="1"/>
  <c r="B236" i="1"/>
  <c r="G236" i="1"/>
  <c r="A237" i="1"/>
  <c r="E236" i="1"/>
  <c r="Q147" i="8"/>
  <c r="D147" i="8"/>
  <c r="F324" i="1"/>
  <c r="E324" i="1"/>
  <c r="B324" i="1"/>
  <c r="G324" i="1"/>
  <c r="A325" i="1"/>
  <c r="D147" i="1"/>
  <c r="Q147" i="1"/>
  <c r="E148" i="8"/>
  <c r="G148" i="8"/>
  <c r="B148" i="8"/>
  <c r="A149" i="8"/>
  <c r="F148" i="8"/>
  <c r="Q61" i="1"/>
  <c r="D61" i="1"/>
  <c r="Q323" i="7"/>
  <c r="D323" i="7"/>
  <c r="J194" i="8"/>
  <c r="I194" i="8" s="1"/>
  <c r="J282" i="8"/>
  <c r="I282" i="8" s="1"/>
  <c r="J106" i="8"/>
  <c r="I106" i="8" s="1"/>
  <c r="AI106" i="7"/>
  <c r="N107" i="7"/>
  <c r="P106" i="7"/>
  <c r="C194" i="1"/>
  <c r="H194" i="1"/>
  <c r="M282" i="8"/>
  <c r="R193" i="7"/>
  <c r="T193" i="7" s="1"/>
  <c r="C282" i="7"/>
  <c r="H282" i="7"/>
  <c r="R18" i="7"/>
  <c r="T18" i="7" s="1"/>
  <c r="R17" i="8"/>
  <c r="T17" i="8" s="1"/>
  <c r="M106" i="8"/>
  <c r="M194" i="8"/>
  <c r="L106" i="1"/>
  <c r="K106" i="1"/>
  <c r="C282" i="1"/>
  <c r="H282" i="1"/>
  <c r="C18" i="1"/>
  <c r="H18" i="1"/>
  <c r="B331" i="8" l="1"/>
  <c r="A332" i="8"/>
  <c r="F331" i="8"/>
  <c r="G331" i="8"/>
  <c r="E331" i="8"/>
  <c r="D238" i="7"/>
  <c r="Q238" i="7"/>
  <c r="O282" i="8"/>
  <c r="E62" i="7"/>
  <c r="A63" i="7"/>
  <c r="G62" i="7"/>
  <c r="B62" i="7"/>
  <c r="F62" i="7"/>
  <c r="D330" i="8"/>
  <c r="Q330" i="8"/>
  <c r="G239" i="7"/>
  <c r="A240" i="7"/>
  <c r="B239" i="7"/>
  <c r="F239" i="7"/>
  <c r="E239" i="7"/>
  <c r="Q61" i="7"/>
  <c r="D61" i="7"/>
  <c r="Q236" i="1"/>
  <c r="D236" i="1"/>
  <c r="D148" i="8"/>
  <c r="Q148" i="8"/>
  <c r="Q60" i="8"/>
  <c r="D60" i="8"/>
  <c r="D148" i="1"/>
  <c r="Q148" i="1"/>
  <c r="Q324" i="1"/>
  <c r="D324" i="1"/>
  <c r="G149" i="1"/>
  <c r="E149" i="1"/>
  <c r="F149" i="1"/>
  <c r="B149" i="1"/>
  <c r="A150" i="1"/>
  <c r="A246" i="8"/>
  <c r="G245" i="8"/>
  <c r="E245" i="8"/>
  <c r="F245" i="8"/>
  <c r="B245" i="8"/>
  <c r="A150" i="8"/>
  <c r="B149" i="8"/>
  <c r="E149" i="8"/>
  <c r="G149" i="8"/>
  <c r="F149" i="8"/>
  <c r="G61" i="8"/>
  <c r="A62" i="8"/>
  <c r="B61" i="8"/>
  <c r="F61" i="8"/>
  <c r="E61" i="8"/>
  <c r="Q324" i="7"/>
  <c r="D324" i="7"/>
  <c r="E63" i="1"/>
  <c r="B63" i="1"/>
  <c r="A64" i="1"/>
  <c r="G63" i="1"/>
  <c r="F63" i="1"/>
  <c r="D244" i="8"/>
  <c r="Q244" i="8"/>
  <c r="Q148" i="7"/>
  <c r="D148" i="7"/>
  <c r="E325" i="7"/>
  <c r="G325" i="7"/>
  <c r="F325" i="7"/>
  <c r="B325" i="7"/>
  <c r="A326" i="7"/>
  <c r="D62" i="1"/>
  <c r="Q62" i="1"/>
  <c r="G325" i="1"/>
  <c r="A326" i="1"/>
  <c r="B325" i="1"/>
  <c r="F325" i="1"/>
  <c r="E325" i="1"/>
  <c r="A238" i="1"/>
  <c r="B237" i="1"/>
  <c r="E237" i="1"/>
  <c r="G237" i="1"/>
  <c r="F237" i="1"/>
  <c r="A150" i="7"/>
  <c r="E149" i="7"/>
  <c r="F149" i="7"/>
  <c r="G149" i="7"/>
  <c r="B149" i="7"/>
  <c r="O194" i="8"/>
  <c r="J282" i="7"/>
  <c r="I282" i="7" s="1"/>
  <c r="O106" i="8"/>
  <c r="J18" i="1"/>
  <c r="I18" i="1" s="1"/>
  <c r="J194" i="1"/>
  <c r="I194" i="1" s="1"/>
  <c r="J282" i="1"/>
  <c r="I282" i="1" s="1"/>
  <c r="C18" i="8"/>
  <c r="H18" i="8"/>
  <c r="L282" i="8"/>
  <c r="K282" i="8"/>
  <c r="C19" i="7"/>
  <c r="H19" i="7"/>
  <c r="M194" i="1"/>
  <c r="K194" i="8"/>
  <c r="L194" i="8"/>
  <c r="M282" i="7"/>
  <c r="R106" i="7"/>
  <c r="T106" i="7" s="1"/>
  <c r="N107" i="1"/>
  <c r="AI106" i="1"/>
  <c r="P106" i="1"/>
  <c r="M18" i="1"/>
  <c r="K106" i="8"/>
  <c r="L106" i="8"/>
  <c r="C194" i="7"/>
  <c r="H194" i="7"/>
  <c r="M282" i="1"/>
  <c r="Q62" i="7" l="1"/>
  <c r="D62" i="7"/>
  <c r="D239" i="7"/>
  <c r="Q239" i="7"/>
  <c r="B63" i="7"/>
  <c r="E63" i="7"/>
  <c r="A64" i="7"/>
  <c r="G63" i="7"/>
  <c r="F63" i="7"/>
  <c r="A333" i="8"/>
  <c r="B332" i="8"/>
  <c r="G332" i="8"/>
  <c r="E332" i="8"/>
  <c r="F332" i="8"/>
  <c r="F240" i="7"/>
  <c r="G240" i="7"/>
  <c r="E240" i="7"/>
  <c r="B240" i="7"/>
  <c r="A241" i="7"/>
  <c r="Q331" i="8"/>
  <c r="D331" i="8"/>
  <c r="Q325" i="7"/>
  <c r="D325" i="7"/>
  <c r="A63" i="8"/>
  <c r="B62" i="8"/>
  <c r="E62" i="8"/>
  <c r="F62" i="8"/>
  <c r="G62" i="8"/>
  <c r="E150" i="7"/>
  <c r="G150" i="7"/>
  <c r="B150" i="7"/>
  <c r="A151" i="7"/>
  <c r="F150" i="7"/>
  <c r="D325" i="1"/>
  <c r="Q325" i="1"/>
  <c r="A327" i="1"/>
  <c r="B326" i="1"/>
  <c r="E326" i="1"/>
  <c r="F326" i="1"/>
  <c r="G326" i="1"/>
  <c r="A65" i="1"/>
  <c r="E64" i="1"/>
  <c r="B64" i="1"/>
  <c r="F64" i="1"/>
  <c r="G64" i="1"/>
  <c r="F246" i="8"/>
  <c r="G246" i="8"/>
  <c r="A247" i="8"/>
  <c r="B246" i="8"/>
  <c r="E246" i="8"/>
  <c r="Q63" i="1"/>
  <c r="D63" i="1"/>
  <c r="E150" i="1"/>
  <c r="A151" i="1"/>
  <c r="G150" i="1"/>
  <c r="F150" i="1"/>
  <c r="B150" i="1"/>
  <c r="D149" i="8"/>
  <c r="Q149" i="8"/>
  <c r="Q149" i="1"/>
  <c r="D149" i="1"/>
  <c r="D149" i="7"/>
  <c r="Q149" i="7"/>
  <c r="D237" i="1"/>
  <c r="Q237" i="1"/>
  <c r="E150" i="8"/>
  <c r="G150" i="8"/>
  <c r="F150" i="8"/>
  <c r="B150" i="8"/>
  <c r="A151" i="8"/>
  <c r="B238" i="1"/>
  <c r="F238" i="1"/>
  <c r="A239" i="1"/>
  <c r="G238" i="1"/>
  <c r="E238" i="1"/>
  <c r="B326" i="7"/>
  <c r="A327" i="7"/>
  <c r="E326" i="7"/>
  <c r="F326" i="7"/>
  <c r="G326" i="7"/>
  <c r="Q61" i="8"/>
  <c r="D61" i="8"/>
  <c r="D245" i="8"/>
  <c r="Q245" i="8"/>
  <c r="O194" i="1"/>
  <c r="O282" i="7"/>
  <c r="J194" i="7"/>
  <c r="I194" i="7" s="1"/>
  <c r="J18" i="8"/>
  <c r="I18" i="8" s="1"/>
  <c r="O18" i="1"/>
  <c r="O282" i="1"/>
  <c r="J19" i="7"/>
  <c r="I19" i="7" s="1"/>
  <c r="AI106" i="8"/>
  <c r="N107" i="8"/>
  <c r="P106" i="8"/>
  <c r="C107" i="7"/>
  <c r="H107" i="7"/>
  <c r="M19" i="7"/>
  <c r="L18" i="1"/>
  <c r="K18" i="1"/>
  <c r="L282" i="1"/>
  <c r="K282" i="1"/>
  <c r="K282" i="7"/>
  <c r="L282" i="7"/>
  <c r="R106" i="1"/>
  <c r="T106" i="1" s="1"/>
  <c r="M194" i="7"/>
  <c r="N283" i="8"/>
  <c r="AI282" i="8"/>
  <c r="P282" i="8"/>
  <c r="AI194" i="8"/>
  <c r="N195" i="8"/>
  <c r="P194" i="8"/>
  <c r="L194" i="1"/>
  <c r="K194" i="1"/>
  <c r="M18" i="8"/>
  <c r="O194" i="7" l="1"/>
  <c r="Q63" i="7"/>
  <c r="D63" i="7"/>
  <c r="B241" i="7"/>
  <c r="F241" i="7"/>
  <c r="E241" i="7"/>
  <c r="A242" i="7"/>
  <c r="G241" i="7"/>
  <c r="D332" i="8"/>
  <c r="Q332" i="8"/>
  <c r="D240" i="7"/>
  <c r="Q240" i="7"/>
  <c r="A334" i="8"/>
  <c r="G333" i="8"/>
  <c r="B333" i="8"/>
  <c r="E333" i="8"/>
  <c r="F333" i="8"/>
  <c r="G64" i="7"/>
  <c r="A65" i="7"/>
  <c r="F64" i="7"/>
  <c r="E64" i="7"/>
  <c r="B64" i="7"/>
  <c r="Q238" i="1"/>
  <c r="D238" i="1"/>
  <c r="E151" i="1"/>
  <c r="F151" i="1"/>
  <c r="B151" i="1"/>
  <c r="A152" i="1"/>
  <c r="G151" i="1"/>
  <c r="A152" i="7"/>
  <c r="B151" i="7"/>
  <c r="F151" i="7"/>
  <c r="G151" i="7"/>
  <c r="E151" i="7"/>
  <c r="Q326" i="1"/>
  <c r="D326" i="1"/>
  <c r="D150" i="7"/>
  <c r="Q150" i="7"/>
  <c r="F327" i="7"/>
  <c r="G327" i="7"/>
  <c r="E327" i="7"/>
  <c r="B327" i="7"/>
  <c r="A328" i="7"/>
  <c r="A328" i="1"/>
  <c r="E327" i="1"/>
  <c r="B327" i="1"/>
  <c r="F327" i="1"/>
  <c r="G327" i="1"/>
  <c r="D326" i="7"/>
  <c r="Q326" i="7"/>
  <c r="A152" i="8"/>
  <c r="B151" i="8"/>
  <c r="E151" i="8"/>
  <c r="F151" i="8"/>
  <c r="G151" i="8"/>
  <c r="Q64" i="1"/>
  <c r="D64" i="1"/>
  <c r="Q150" i="8"/>
  <c r="D150" i="8"/>
  <c r="Q62" i="8"/>
  <c r="D62" i="8"/>
  <c r="D150" i="1"/>
  <c r="Q150" i="1"/>
  <c r="Q246" i="8"/>
  <c r="D246" i="8"/>
  <c r="G65" i="1"/>
  <c r="A66" i="1"/>
  <c r="B65" i="1"/>
  <c r="E65" i="1"/>
  <c r="F65" i="1"/>
  <c r="E63" i="8"/>
  <c r="B63" i="8"/>
  <c r="A64" i="8"/>
  <c r="G63" i="8"/>
  <c r="F63" i="8"/>
  <c r="B239" i="1"/>
  <c r="A240" i="1"/>
  <c r="E239" i="1"/>
  <c r="F239" i="1"/>
  <c r="G239" i="1"/>
  <c r="B247" i="8"/>
  <c r="A248" i="8"/>
  <c r="F247" i="8"/>
  <c r="E247" i="8"/>
  <c r="G247" i="8"/>
  <c r="O18" i="8"/>
  <c r="O19" i="7"/>
  <c r="J107" i="7"/>
  <c r="I107" i="7" s="1"/>
  <c r="R282" i="8"/>
  <c r="T282" i="8" s="1"/>
  <c r="C107" i="1"/>
  <c r="H107" i="1"/>
  <c r="M107" i="7"/>
  <c r="R194" i="8"/>
  <c r="T194" i="8" s="1"/>
  <c r="N283" i="7"/>
  <c r="AI282" i="7"/>
  <c r="P282" i="7"/>
  <c r="AI282" i="1"/>
  <c r="N283" i="1"/>
  <c r="P282" i="1"/>
  <c r="R106" i="8"/>
  <c r="T106" i="8" s="1"/>
  <c r="N195" i="1"/>
  <c r="AI194" i="1"/>
  <c r="P194" i="1"/>
  <c r="K18" i="8"/>
  <c r="L18" i="8"/>
  <c r="K194" i="7"/>
  <c r="L194" i="7"/>
  <c r="AI18" i="1"/>
  <c r="N19" i="1"/>
  <c r="P18" i="1"/>
  <c r="L19" i="7"/>
  <c r="K19" i="7"/>
  <c r="F242" i="7" l="1"/>
  <c r="E242" i="7"/>
  <c r="A243" i="7"/>
  <c r="B242" i="7"/>
  <c r="G242" i="7"/>
  <c r="Q64" i="7"/>
  <c r="D64" i="7"/>
  <c r="A335" i="8"/>
  <c r="B334" i="8"/>
  <c r="E334" i="8"/>
  <c r="F334" i="8"/>
  <c r="G334" i="8"/>
  <c r="D333" i="8"/>
  <c r="Q333" i="8"/>
  <c r="D241" i="7"/>
  <c r="Q241" i="7"/>
  <c r="B65" i="7"/>
  <c r="G65" i="7"/>
  <c r="E65" i="7"/>
  <c r="A66" i="7"/>
  <c r="F65" i="7"/>
  <c r="D247" i="8"/>
  <c r="Q247" i="8"/>
  <c r="B64" i="8"/>
  <c r="E64" i="8"/>
  <c r="G64" i="8"/>
  <c r="A65" i="8"/>
  <c r="F64" i="8"/>
  <c r="Q327" i="7"/>
  <c r="D327" i="7"/>
  <c r="B152" i="1"/>
  <c r="E152" i="1"/>
  <c r="A153" i="1"/>
  <c r="G152" i="1"/>
  <c r="F152" i="1"/>
  <c r="D63" i="8"/>
  <c r="Q63" i="8"/>
  <c r="Q151" i="8"/>
  <c r="D151" i="8"/>
  <c r="D151" i="1"/>
  <c r="Q151" i="1"/>
  <c r="Q65" i="1"/>
  <c r="D65" i="1"/>
  <c r="G152" i="8"/>
  <c r="B152" i="8"/>
  <c r="F152" i="8"/>
  <c r="E152" i="8"/>
  <c r="A153" i="8"/>
  <c r="B66" i="1"/>
  <c r="E66" i="1"/>
  <c r="F66" i="1"/>
  <c r="A67" i="1"/>
  <c r="G66" i="1"/>
  <c r="G240" i="1"/>
  <c r="B240" i="1"/>
  <c r="A241" i="1"/>
  <c r="F240" i="1"/>
  <c r="E240" i="1"/>
  <c r="Q327" i="1"/>
  <c r="D327" i="1"/>
  <c r="D239" i="1"/>
  <c r="Q239" i="1"/>
  <c r="D151" i="7"/>
  <c r="Q151" i="7"/>
  <c r="E328" i="1"/>
  <c r="A329" i="1"/>
  <c r="F328" i="1"/>
  <c r="G328" i="1"/>
  <c r="B328" i="1"/>
  <c r="B152" i="7"/>
  <c r="A153" i="7"/>
  <c r="E152" i="7"/>
  <c r="F152" i="7"/>
  <c r="G152" i="7"/>
  <c r="B248" i="8"/>
  <c r="F248" i="8"/>
  <c r="G248" i="8"/>
  <c r="E248" i="8"/>
  <c r="A249" i="8"/>
  <c r="B328" i="7"/>
  <c r="F328" i="7"/>
  <c r="G328" i="7"/>
  <c r="A329" i="7"/>
  <c r="E328" i="7"/>
  <c r="J107" i="1"/>
  <c r="I107" i="1" s="1"/>
  <c r="O107" i="7"/>
  <c r="C195" i="8"/>
  <c r="H195" i="8"/>
  <c r="AI19" i="7"/>
  <c r="N20" i="7"/>
  <c r="P19" i="7"/>
  <c r="C107" i="8"/>
  <c r="H107" i="8"/>
  <c r="R282" i="7"/>
  <c r="T282" i="7" s="1"/>
  <c r="R18" i="1"/>
  <c r="T18" i="1" s="1"/>
  <c r="R194" i="1"/>
  <c r="T194" i="1" s="1"/>
  <c r="R282" i="1"/>
  <c r="T282" i="1" s="1"/>
  <c r="M107" i="1"/>
  <c r="K107" i="7"/>
  <c r="L107" i="7"/>
  <c r="AI18" i="8"/>
  <c r="N19" i="8"/>
  <c r="P18" i="8"/>
  <c r="AI194" i="7"/>
  <c r="N195" i="7"/>
  <c r="P194" i="7"/>
  <c r="C283" i="8"/>
  <c r="H283" i="8"/>
  <c r="A336" i="8" l="1"/>
  <c r="F335" i="8"/>
  <c r="B335" i="8"/>
  <c r="G335" i="8"/>
  <c r="E335" i="8"/>
  <c r="A67" i="7"/>
  <c r="G66" i="7"/>
  <c r="F66" i="7"/>
  <c r="E66" i="7"/>
  <c r="B66" i="7"/>
  <c r="Q242" i="7"/>
  <c r="D242" i="7"/>
  <c r="B243" i="7"/>
  <c r="F243" i="7"/>
  <c r="G243" i="7"/>
  <c r="A244" i="7"/>
  <c r="E243" i="7"/>
  <c r="D65" i="7"/>
  <c r="Q65" i="7"/>
  <c r="D334" i="8"/>
  <c r="Q334" i="8"/>
  <c r="D328" i="7"/>
  <c r="Q328" i="7"/>
  <c r="D240" i="1"/>
  <c r="Q240" i="1"/>
  <c r="E249" i="8"/>
  <c r="A250" i="8"/>
  <c r="B249" i="8"/>
  <c r="F249" i="8"/>
  <c r="G249" i="8"/>
  <c r="A154" i="7"/>
  <c r="E153" i="7"/>
  <c r="G153" i="7"/>
  <c r="B153" i="7"/>
  <c r="F153" i="7"/>
  <c r="F153" i="8"/>
  <c r="A154" i="8"/>
  <c r="E153" i="8"/>
  <c r="B153" i="8"/>
  <c r="G153" i="8"/>
  <c r="D152" i="7"/>
  <c r="Q152" i="7"/>
  <c r="E153" i="1"/>
  <c r="F153" i="1"/>
  <c r="B153" i="1"/>
  <c r="A154" i="1"/>
  <c r="G153" i="1"/>
  <c r="A66" i="8"/>
  <c r="F65" i="8"/>
  <c r="B65" i="8"/>
  <c r="E65" i="8"/>
  <c r="G65" i="8"/>
  <c r="Q328" i="1"/>
  <c r="D328" i="1"/>
  <c r="F67" i="1"/>
  <c r="A68" i="1"/>
  <c r="E67" i="1"/>
  <c r="B67" i="1"/>
  <c r="G67" i="1"/>
  <c r="D152" i="8"/>
  <c r="Q152" i="8"/>
  <c r="D152" i="1"/>
  <c r="Q152" i="1"/>
  <c r="B329" i="7"/>
  <c r="G329" i="7"/>
  <c r="A330" i="7"/>
  <c r="E329" i="7"/>
  <c r="F329" i="7"/>
  <c r="Q248" i="8"/>
  <c r="D248" i="8"/>
  <c r="D64" i="8"/>
  <c r="Q64" i="8"/>
  <c r="B329" i="1"/>
  <c r="F329" i="1"/>
  <c r="A330" i="1"/>
  <c r="G329" i="1"/>
  <c r="E329" i="1"/>
  <c r="D66" i="1"/>
  <c r="Q66" i="1"/>
  <c r="B241" i="1"/>
  <c r="F241" i="1"/>
  <c r="A242" i="1"/>
  <c r="E241" i="1"/>
  <c r="G241" i="1"/>
  <c r="O107" i="1"/>
  <c r="J195" i="8"/>
  <c r="I195" i="8" s="1"/>
  <c r="J107" i="8"/>
  <c r="I107" i="8" s="1"/>
  <c r="J283" i="8"/>
  <c r="I283" i="8" s="1"/>
  <c r="R194" i="7"/>
  <c r="T194" i="7" s="1"/>
  <c r="AI107" i="7"/>
  <c r="N108" i="7"/>
  <c r="P107" i="7"/>
  <c r="C19" i="1"/>
  <c r="H19" i="1"/>
  <c r="R19" i="7"/>
  <c r="T19" i="7" s="1"/>
  <c r="K107" i="1"/>
  <c r="L107" i="1"/>
  <c r="R18" i="8"/>
  <c r="T18" i="8" s="1"/>
  <c r="C283" i="7"/>
  <c r="H283" i="7"/>
  <c r="C283" i="1"/>
  <c r="H283" i="1"/>
  <c r="M107" i="8"/>
  <c r="M195" i="8"/>
  <c r="M283" i="8"/>
  <c r="C195" i="1"/>
  <c r="H195" i="1"/>
  <c r="G244" i="7" l="1"/>
  <c r="B244" i="7"/>
  <c r="F244" i="7"/>
  <c r="E244" i="7"/>
  <c r="A245" i="7"/>
  <c r="B67" i="7"/>
  <c r="G67" i="7"/>
  <c r="F67" i="7"/>
  <c r="E67" i="7"/>
  <c r="A68" i="7"/>
  <c r="Q243" i="7"/>
  <c r="D243" i="7"/>
  <c r="Q335" i="8"/>
  <c r="D335" i="8"/>
  <c r="D66" i="7"/>
  <c r="Q66" i="7"/>
  <c r="A337" i="8"/>
  <c r="F336" i="8"/>
  <c r="G336" i="8"/>
  <c r="B336" i="8"/>
  <c r="E336" i="8"/>
  <c r="G330" i="1"/>
  <c r="A331" i="1"/>
  <c r="B330" i="1"/>
  <c r="F330" i="1"/>
  <c r="E330" i="1"/>
  <c r="Q153" i="1"/>
  <c r="D153" i="1"/>
  <c r="Q153" i="8"/>
  <c r="D153" i="8"/>
  <c r="B154" i="7"/>
  <c r="E154" i="7"/>
  <c r="F154" i="7"/>
  <c r="A155" i="7"/>
  <c r="G154" i="7"/>
  <c r="A155" i="1"/>
  <c r="B154" i="1"/>
  <c r="F154" i="1"/>
  <c r="G154" i="1"/>
  <c r="E154" i="1"/>
  <c r="E330" i="7"/>
  <c r="F330" i="7"/>
  <c r="B330" i="7"/>
  <c r="G330" i="7"/>
  <c r="A331" i="7"/>
  <c r="E242" i="1"/>
  <c r="B242" i="1"/>
  <c r="A243" i="1"/>
  <c r="F242" i="1"/>
  <c r="G242" i="1"/>
  <c r="D329" i="1"/>
  <c r="Q329" i="1"/>
  <c r="B154" i="8"/>
  <c r="F154" i="8"/>
  <c r="E154" i="8"/>
  <c r="A155" i="8"/>
  <c r="G154" i="8"/>
  <c r="D329" i="7"/>
  <c r="Q329" i="7"/>
  <c r="Q67" i="1"/>
  <c r="D67" i="1"/>
  <c r="D65" i="8"/>
  <c r="Q65" i="8"/>
  <c r="Q249" i="8"/>
  <c r="D249" i="8"/>
  <c r="D241" i="1"/>
  <c r="Q241" i="1"/>
  <c r="A251" i="8"/>
  <c r="B250" i="8"/>
  <c r="F250" i="8"/>
  <c r="G250" i="8"/>
  <c r="E250" i="8"/>
  <c r="A69" i="1"/>
  <c r="F68" i="1"/>
  <c r="E68" i="1"/>
  <c r="G68" i="1"/>
  <c r="B68" i="1"/>
  <c r="B66" i="8"/>
  <c r="E66" i="8"/>
  <c r="F66" i="8"/>
  <c r="G66" i="8"/>
  <c r="A67" i="8"/>
  <c r="Q153" i="7"/>
  <c r="D153" i="7"/>
  <c r="O283" i="8"/>
  <c r="J283" i="7"/>
  <c r="I283" i="7" s="1"/>
  <c r="J19" i="1"/>
  <c r="I19" i="1" s="1"/>
  <c r="O107" i="8"/>
  <c r="J283" i="1"/>
  <c r="I283" i="1" s="1"/>
  <c r="O195" i="8"/>
  <c r="J195" i="1"/>
  <c r="I195" i="1" s="1"/>
  <c r="C19" i="8"/>
  <c r="H19" i="8"/>
  <c r="R107" i="7"/>
  <c r="T107" i="7" s="1"/>
  <c r="M195" i="1"/>
  <c r="M283" i="1"/>
  <c r="K107" i="8"/>
  <c r="L107" i="8"/>
  <c r="AI107" i="1"/>
  <c r="N108" i="1"/>
  <c r="P107" i="1"/>
  <c r="K283" i="8"/>
  <c r="L283" i="8"/>
  <c r="M283" i="7"/>
  <c r="C20" i="7"/>
  <c r="H20" i="7"/>
  <c r="L195" i="8"/>
  <c r="K195" i="8"/>
  <c r="M19" i="1"/>
  <c r="C195" i="7"/>
  <c r="H195" i="7"/>
  <c r="Q67" i="7" l="1"/>
  <c r="D67" i="7"/>
  <c r="A246" i="7"/>
  <c r="F245" i="7"/>
  <c r="E245" i="7"/>
  <c r="G245" i="7"/>
  <c r="B245" i="7"/>
  <c r="D336" i="8"/>
  <c r="Q336" i="8"/>
  <c r="G68" i="7"/>
  <c r="F68" i="7"/>
  <c r="E68" i="7"/>
  <c r="A69" i="7"/>
  <c r="B68" i="7"/>
  <c r="D244" i="7"/>
  <c r="Q244" i="7"/>
  <c r="G337" i="8"/>
  <c r="A338" i="8"/>
  <c r="E337" i="8"/>
  <c r="B337" i="8"/>
  <c r="F337" i="8"/>
  <c r="D66" i="8"/>
  <c r="Q66" i="8"/>
  <c r="A156" i="8"/>
  <c r="E155" i="8"/>
  <c r="F155" i="8"/>
  <c r="B155" i="8"/>
  <c r="G155" i="8"/>
  <c r="G243" i="1"/>
  <c r="B243" i="1"/>
  <c r="A244" i="1"/>
  <c r="E243" i="1"/>
  <c r="F243" i="1"/>
  <c r="Q68" i="1"/>
  <c r="D68" i="1"/>
  <c r="Q250" i="8"/>
  <c r="D250" i="8"/>
  <c r="Q242" i="1"/>
  <c r="D242" i="1"/>
  <c r="A156" i="7"/>
  <c r="E155" i="7"/>
  <c r="F155" i="7"/>
  <c r="G155" i="7"/>
  <c r="B155" i="7"/>
  <c r="B251" i="8"/>
  <c r="F251" i="8"/>
  <c r="G251" i="8"/>
  <c r="A252" i="8"/>
  <c r="E251" i="8"/>
  <c r="A332" i="7"/>
  <c r="B331" i="7"/>
  <c r="G331" i="7"/>
  <c r="F331" i="7"/>
  <c r="E331" i="7"/>
  <c r="Q154" i="8"/>
  <c r="D154" i="8"/>
  <c r="D330" i="1"/>
  <c r="Q330" i="1"/>
  <c r="B67" i="8"/>
  <c r="E67" i="8"/>
  <c r="A68" i="8"/>
  <c r="G67" i="8"/>
  <c r="F67" i="8"/>
  <c r="D330" i="7"/>
  <c r="Q330" i="7"/>
  <c r="D154" i="1"/>
  <c r="Q154" i="1"/>
  <c r="Q154" i="7"/>
  <c r="D154" i="7"/>
  <c r="B331" i="1"/>
  <c r="G331" i="1"/>
  <c r="F331" i="1"/>
  <c r="E331" i="1"/>
  <c r="A332" i="1"/>
  <c r="A70" i="1"/>
  <c r="E69" i="1"/>
  <c r="B69" i="1"/>
  <c r="F69" i="1"/>
  <c r="G69" i="1"/>
  <c r="E155" i="1"/>
  <c r="B155" i="1"/>
  <c r="G155" i="1"/>
  <c r="F155" i="1"/>
  <c r="A156" i="1"/>
  <c r="O283" i="1"/>
  <c r="O19" i="1"/>
  <c r="O195" i="1"/>
  <c r="O283" i="7"/>
  <c r="J19" i="8"/>
  <c r="I19" i="8" s="1"/>
  <c r="J195" i="7"/>
  <c r="I195" i="7" s="1"/>
  <c r="J20" i="7"/>
  <c r="I20" i="7" s="1"/>
  <c r="N196" i="8"/>
  <c r="AI195" i="8"/>
  <c r="P195" i="8"/>
  <c r="N284" i="8"/>
  <c r="AI283" i="8"/>
  <c r="P283" i="8"/>
  <c r="K283" i="1"/>
  <c r="L283" i="1"/>
  <c r="R107" i="1"/>
  <c r="T107" i="1" s="1"/>
  <c r="M195" i="7"/>
  <c r="M20" i="7"/>
  <c r="K195" i="1"/>
  <c r="L195" i="1"/>
  <c r="C108" i="7"/>
  <c r="H108" i="7"/>
  <c r="K19" i="1"/>
  <c r="L19" i="1"/>
  <c r="N108" i="8"/>
  <c r="AI107" i="8"/>
  <c r="P107" i="8"/>
  <c r="M19" i="8"/>
  <c r="K283" i="7"/>
  <c r="L283" i="7"/>
  <c r="D68" i="7" l="1"/>
  <c r="Q68" i="7"/>
  <c r="G69" i="7"/>
  <c r="E69" i="7"/>
  <c r="A70" i="7"/>
  <c r="B69" i="7"/>
  <c r="F69" i="7"/>
  <c r="Q337" i="8"/>
  <c r="D337" i="8"/>
  <c r="D245" i="7"/>
  <c r="Q245" i="7"/>
  <c r="G246" i="7"/>
  <c r="A247" i="7"/>
  <c r="E246" i="7"/>
  <c r="F246" i="7"/>
  <c r="B246" i="7"/>
  <c r="G338" i="8"/>
  <c r="F338" i="8"/>
  <c r="B338" i="8"/>
  <c r="A339" i="8"/>
  <c r="E338" i="8"/>
  <c r="E332" i="1"/>
  <c r="A333" i="1"/>
  <c r="F332" i="1"/>
  <c r="G332" i="1"/>
  <c r="B332" i="1"/>
  <c r="B332" i="7"/>
  <c r="F332" i="7"/>
  <c r="A333" i="7"/>
  <c r="E332" i="7"/>
  <c r="G332" i="7"/>
  <c r="Q155" i="8"/>
  <c r="D155" i="8"/>
  <c r="E252" i="8"/>
  <c r="F252" i="8"/>
  <c r="A253" i="8"/>
  <c r="G252" i="8"/>
  <c r="B252" i="8"/>
  <c r="G156" i="7"/>
  <c r="E156" i="7"/>
  <c r="A157" i="7"/>
  <c r="B156" i="7"/>
  <c r="F156" i="7"/>
  <c r="E156" i="8"/>
  <c r="A157" i="8"/>
  <c r="B156" i="8"/>
  <c r="G156" i="8"/>
  <c r="F156" i="8"/>
  <c r="E156" i="1"/>
  <c r="G156" i="1"/>
  <c r="F156" i="1"/>
  <c r="B156" i="1"/>
  <c r="A157" i="1"/>
  <c r="Q331" i="1"/>
  <c r="D331" i="1"/>
  <c r="G244" i="1"/>
  <c r="A245" i="1"/>
  <c r="B244" i="1"/>
  <c r="E244" i="1"/>
  <c r="F244" i="1"/>
  <c r="D69" i="1"/>
  <c r="Q69" i="1"/>
  <c r="G68" i="8"/>
  <c r="A69" i="8"/>
  <c r="E68" i="8"/>
  <c r="B68" i="8"/>
  <c r="F68" i="8"/>
  <c r="Q251" i="8"/>
  <c r="D251" i="8"/>
  <c r="D243" i="1"/>
  <c r="Q243" i="1"/>
  <c r="D155" i="7"/>
  <c r="Q155" i="7"/>
  <c r="D155" i="1"/>
  <c r="Q155" i="1"/>
  <c r="G70" i="1"/>
  <c r="A71" i="1"/>
  <c r="E70" i="1"/>
  <c r="F70" i="1"/>
  <c r="B70" i="1"/>
  <c r="Q67" i="8"/>
  <c r="D67" i="8"/>
  <c r="D331" i="7"/>
  <c r="Q331" i="7"/>
  <c r="O20" i="7"/>
  <c r="O195" i="7"/>
  <c r="J108" i="7"/>
  <c r="I108" i="7" s="1"/>
  <c r="O19" i="8"/>
  <c r="N284" i="7"/>
  <c r="AI283" i="7"/>
  <c r="P283" i="7"/>
  <c r="N20" i="1"/>
  <c r="AI19" i="1"/>
  <c r="P19" i="1"/>
  <c r="R283" i="8"/>
  <c r="T283" i="8" s="1"/>
  <c r="L195" i="7"/>
  <c r="K195" i="7"/>
  <c r="R107" i="8"/>
  <c r="T107" i="8" s="1"/>
  <c r="C108" i="1"/>
  <c r="H108" i="1"/>
  <c r="R195" i="8"/>
  <c r="T195" i="8" s="1"/>
  <c r="K19" i="8"/>
  <c r="L19" i="8"/>
  <c r="N196" i="1"/>
  <c r="AI195" i="1"/>
  <c r="P195" i="1"/>
  <c r="M108" i="7"/>
  <c r="K20" i="7"/>
  <c r="L20" i="7"/>
  <c r="N284" i="1"/>
  <c r="AI283" i="1"/>
  <c r="P283" i="1"/>
  <c r="Q69" i="7" l="1"/>
  <c r="D69" i="7"/>
  <c r="B247" i="7"/>
  <c r="G247" i="7"/>
  <c r="A248" i="7"/>
  <c r="F247" i="7"/>
  <c r="E247" i="7"/>
  <c r="A71" i="7"/>
  <c r="B70" i="7"/>
  <c r="E70" i="7"/>
  <c r="F70" i="7"/>
  <c r="G70" i="7"/>
  <c r="Q246" i="7"/>
  <c r="D246" i="7"/>
  <c r="F339" i="8"/>
  <c r="G339" i="8"/>
  <c r="B339" i="8"/>
  <c r="A340" i="8"/>
  <c r="E339" i="8"/>
  <c r="D338" i="8"/>
  <c r="Q338" i="8"/>
  <c r="Q70" i="1"/>
  <c r="D70" i="1"/>
  <c r="D156" i="8"/>
  <c r="Q156" i="8"/>
  <c r="D252" i="8"/>
  <c r="Q252" i="8"/>
  <c r="G333" i="7"/>
  <c r="B333" i="7"/>
  <c r="A334" i="7"/>
  <c r="E333" i="7"/>
  <c r="F333" i="7"/>
  <c r="F157" i="1"/>
  <c r="A158" i="1"/>
  <c r="E157" i="1"/>
  <c r="G157" i="1"/>
  <c r="B157" i="1"/>
  <c r="B157" i="8"/>
  <c r="A158" i="8"/>
  <c r="G157" i="8"/>
  <c r="E157" i="8"/>
  <c r="F157" i="8"/>
  <c r="D156" i="1"/>
  <c r="Q156" i="1"/>
  <c r="A254" i="8"/>
  <c r="F253" i="8"/>
  <c r="G253" i="8"/>
  <c r="E253" i="8"/>
  <c r="B253" i="8"/>
  <c r="D332" i="7"/>
  <c r="Q332" i="7"/>
  <c r="B71" i="1"/>
  <c r="A72" i="1"/>
  <c r="F71" i="1"/>
  <c r="G71" i="1"/>
  <c r="E71" i="1"/>
  <c r="Q332" i="1"/>
  <c r="D332" i="1"/>
  <c r="D68" i="8"/>
  <c r="Q68" i="8"/>
  <c r="D244" i="1"/>
  <c r="Q244" i="1"/>
  <c r="Q156" i="7"/>
  <c r="D156" i="7"/>
  <c r="G245" i="1"/>
  <c r="E245" i="1"/>
  <c r="F245" i="1"/>
  <c r="B245" i="1"/>
  <c r="A246" i="1"/>
  <c r="F157" i="7"/>
  <c r="E157" i="7"/>
  <c r="G157" i="7"/>
  <c r="B157" i="7"/>
  <c r="A158" i="7"/>
  <c r="F69" i="8"/>
  <c r="A70" i="8"/>
  <c r="G69" i="8"/>
  <c r="B69" i="8"/>
  <c r="E69" i="8"/>
  <c r="B333" i="1"/>
  <c r="G333" i="1"/>
  <c r="E333" i="1"/>
  <c r="F333" i="1"/>
  <c r="A334" i="1"/>
  <c r="O108" i="7"/>
  <c r="J108" i="1"/>
  <c r="I108" i="1" s="1"/>
  <c r="N21" i="7"/>
  <c r="AI20" i="7"/>
  <c r="P20" i="7"/>
  <c r="R19" i="1"/>
  <c r="T19" i="1" s="1"/>
  <c r="C108" i="8"/>
  <c r="H108" i="8"/>
  <c r="L108" i="7"/>
  <c r="K108" i="7"/>
  <c r="AI19" i="8"/>
  <c r="N20" i="8"/>
  <c r="P19" i="8"/>
  <c r="N196" i="7"/>
  <c r="AI195" i="7"/>
  <c r="P195" i="7"/>
  <c r="R283" i="7"/>
  <c r="T283" i="7" s="1"/>
  <c r="R283" i="1"/>
  <c r="T283" i="1" s="1"/>
  <c r="R195" i="1"/>
  <c r="T195" i="1" s="1"/>
  <c r="C196" i="8"/>
  <c r="H196" i="8"/>
  <c r="M108" i="1"/>
  <c r="C284" i="8"/>
  <c r="H284" i="8"/>
  <c r="G71" i="7" l="1"/>
  <c r="B71" i="7"/>
  <c r="F71" i="7"/>
  <c r="A72" i="7"/>
  <c r="E71" i="7"/>
  <c r="A249" i="7"/>
  <c r="F248" i="7"/>
  <c r="G248" i="7"/>
  <c r="E248" i="7"/>
  <c r="B248" i="7"/>
  <c r="D247" i="7"/>
  <c r="Q247" i="7"/>
  <c r="G340" i="8"/>
  <c r="A341" i="8"/>
  <c r="B340" i="8"/>
  <c r="E340" i="8"/>
  <c r="F340" i="8"/>
  <c r="D339" i="8"/>
  <c r="Q339" i="8"/>
  <c r="D70" i="7"/>
  <c r="Q70" i="7"/>
  <c r="D157" i="7"/>
  <c r="Q157" i="7"/>
  <c r="Q333" i="1"/>
  <c r="D333" i="1"/>
  <c r="B158" i="7"/>
  <c r="E158" i="7"/>
  <c r="F158" i="7"/>
  <c r="G158" i="7"/>
  <c r="A159" i="7"/>
  <c r="Q157" i="1"/>
  <c r="D157" i="1"/>
  <c r="D333" i="7"/>
  <c r="Q333" i="7"/>
  <c r="Q253" i="8"/>
  <c r="D253" i="8"/>
  <c r="G158" i="1"/>
  <c r="A159" i="1"/>
  <c r="F158" i="1"/>
  <c r="B158" i="1"/>
  <c r="E158" i="1"/>
  <c r="E70" i="8"/>
  <c r="A71" i="8"/>
  <c r="F70" i="8"/>
  <c r="B70" i="8"/>
  <c r="G70" i="8"/>
  <c r="F334" i="1"/>
  <c r="G334" i="1"/>
  <c r="A335" i="1"/>
  <c r="E334" i="1"/>
  <c r="B334" i="1"/>
  <c r="B246" i="1"/>
  <c r="A247" i="1"/>
  <c r="F246" i="1"/>
  <c r="E246" i="1"/>
  <c r="G246" i="1"/>
  <c r="Q245" i="1"/>
  <c r="D245" i="1"/>
  <c r="B72" i="1"/>
  <c r="A73" i="1"/>
  <c r="F72" i="1"/>
  <c r="G72" i="1"/>
  <c r="E72" i="1"/>
  <c r="A255" i="8"/>
  <c r="F254" i="8"/>
  <c r="G254" i="8"/>
  <c r="B254" i="8"/>
  <c r="E254" i="8"/>
  <c r="F158" i="8"/>
  <c r="B158" i="8"/>
  <c r="A159" i="8"/>
  <c r="E158" i="8"/>
  <c r="G158" i="8"/>
  <c r="D69" i="8"/>
  <c r="Q69" i="8"/>
  <c r="D71" i="1"/>
  <c r="Q71" i="1"/>
  <c r="Q157" i="8"/>
  <c r="D157" i="8"/>
  <c r="G334" i="7"/>
  <c r="B334" i="7"/>
  <c r="E334" i="7"/>
  <c r="F334" i="7"/>
  <c r="A335" i="7"/>
  <c r="O108" i="1"/>
  <c r="J284" i="8"/>
  <c r="I284" i="8" s="1"/>
  <c r="J196" i="8"/>
  <c r="I196" i="8" s="1"/>
  <c r="J108" i="8"/>
  <c r="I108" i="8" s="1"/>
  <c r="C284" i="1"/>
  <c r="H284" i="1"/>
  <c r="M196" i="8"/>
  <c r="C284" i="7"/>
  <c r="H284" i="7"/>
  <c r="C20" i="1"/>
  <c r="H20" i="1"/>
  <c r="M284" i="8"/>
  <c r="R195" i="7"/>
  <c r="T195" i="7" s="1"/>
  <c r="N109" i="7"/>
  <c r="AI108" i="7"/>
  <c r="P108" i="7"/>
  <c r="R20" i="7"/>
  <c r="T20" i="7" s="1"/>
  <c r="C196" i="1"/>
  <c r="H196" i="1"/>
  <c r="L108" i="1"/>
  <c r="K108" i="1"/>
  <c r="M108" i="8"/>
  <c r="R19" i="8"/>
  <c r="T19" i="8" s="1"/>
  <c r="Q340" i="8" l="1"/>
  <c r="D340" i="8"/>
  <c r="F341" i="8"/>
  <c r="E341" i="8"/>
  <c r="A342" i="8"/>
  <c r="B341" i="8"/>
  <c r="G341" i="8"/>
  <c r="A250" i="7"/>
  <c r="B249" i="7"/>
  <c r="E249" i="7"/>
  <c r="F249" i="7"/>
  <c r="G249" i="7"/>
  <c r="O284" i="8"/>
  <c r="E72" i="7"/>
  <c r="F72" i="7"/>
  <c r="G72" i="7"/>
  <c r="A73" i="7"/>
  <c r="B72" i="7"/>
  <c r="D248" i="7"/>
  <c r="Q248" i="7"/>
  <c r="Q71" i="7"/>
  <c r="D71" i="7"/>
  <c r="A256" i="8"/>
  <c r="G255" i="8"/>
  <c r="E255" i="8"/>
  <c r="B255" i="8"/>
  <c r="F255" i="8"/>
  <c r="E247" i="1"/>
  <c r="A248" i="1"/>
  <c r="F247" i="1"/>
  <c r="G247" i="1"/>
  <c r="B247" i="1"/>
  <c r="G159" i="1"/>
  <c r="E159" i="1"/>
  <c r="F159" i="1"/>
  <c r="B159" i="1"/>
  <c r="A160" i="1"/>
  <c r="A160" i="8"/>
  <c r="B159" i="8"/>
  <c r="E159" i="8"/>
  <c r="G159" i="8"/>
  <c r="F159" i="8"/>
  <c r="Q246" i="1"/>
  <c r="D246" i="1"/>
  <c r="Q70" i="8"/>
  <c r="D70" i="8"/>
  <c r="Q158" i="8"/>
  <c r="D158" i="8"/>
  <c r="D334" i="1"/>
  <c r="Q334" i="1"/>
  <c r="F71" i="8"/>
  <c r="G71" i="8"/>
  <c r="E71" i="8"/>
  <c r="B71" i="8"/>
  <c r="A72" i="8"/>
  <c r="D158" i="7"/>
  <c r="Q158" i="7"/>
  <c r="E335" i="7"/>
  <c r="G335" i="7"/>
  <c r="B335" i="7"/>
  <c r="F335" i="7"/>
  <c r="A336" i="7"/>
  <c r="F73" i="1"/>
  <c r="E73" i="1"/>
  <c r="G73" i="1"/>
  <c r="B73" i="1"/>
  <c r="A74" i="1"/>
  <c r="Q254" i="8"/>
  <c r="D254" i="8"/>
  <c r="D72" i="1"/>
  <c r="Q72" i="1"/>
  <c r="A336" i="1"/>
  <c r="E335" i="1"/>
  <c r="B335" i="1"/>
  <c r="G335" i="1"/>
  <c r="F335" i="1"/>
  <c r="D158" i="1"/>
  <c r="Q158" i="1"/>
  <c r="Q334" i="7"/>
  <c r="D334" i="7"/>
  <c r="A160" i="7"/>
  <c r="B159" i="7"/>
  <c r="F159" i="7"/>
  <c r="G159" i="7"/>
  <c r="E159" i="7"/>
  <c r="O196" i="8"/>
  <c r="J196" i="1"/>
  <c r="I196" i="1" s="1"/>
  <c r="O108" i="8"/>
  <c r="J20" i="1"/>
  <c r="I20" i="1" s="1"/>
  <c r="J284" i="7"/>
  <c r="I284" i="7" s="1"/>
  <c r="J284" i="1"/>
  <c r="I284" i="1" s="1"/>
  <c r="M196" i="1"/>
  <c r="C196" i="7"/>
  <c r="H196" i="7"/>
  <c r="C20" i="8"/>
  <c r="H20" i="8"/>
  <c r="C21" i="7"/>
  <c r="H21" i="7"/>
  <c r="L284" i="8"/>
  <c r="K284" i="8"/>
  <c r="K196" i="8"/>
  <c r="L196" i="8"/>
  <c r="R108" i="7"/>
  <c r="T108" i="7" s="1"/>
  <c r="N109" i="1"/>
  <c r="AI108" i="1"/>
  <c r="P108" i="1"/>
  <c r="M20" i="1"/>
  <c r="M284" i="1"/>
  <c r="K108" i="8"/>
  <c r="L108" i="8"/>
  <c r="M284" i="7"/>
  <c r="B250" i="7" l="1"/>
  <c r="A251" i="7"/>
  <c r="F250" i="7"/>
  <c r="G250" i="7"/>
  <c r="E250" i="7"/>
  <c r="D341" i="8"/>
  <c r="Q341" i="8"/>
  <c r="A343" i="8"/>
  <c r="G342" i="8"/>
  <c r="B342" i="8"/>
  <c r="E342" i="8"/>
  <c r="F342" i="8"/>
  <c r="D72" i="7"/>
  <c r="Q72" i="7"/>
  <c r="A74" i="7"/>
  <c r="B73" i="7"/>
  <c r="E73" i="7"/>
  <c r="G73" i="7"/>
  <c r="F73" i="7"/>
  <c r="Q249" i="7"/>
  <c r="D249" i="7"/>
  <c r="B160" i="7"/>
  <c r="F160" i="7"/>
  <c r="G160" i="7"/>
  <c r="A161" i="7"/>
  <c r="E160" i="7"/>
  <c r="D73" i="1"/>
  <c r="Q73" i="1"/>
  <c r="D159" i="8"/>
  <c r="Q159" i="8"/>
  <c r="B160" i="8"/>
  <c r="A161" i="8"/>
  <c r="E160" i="8"/>
  <c r="G160" i="8"/>
  <c r="F160" i="8"/>
  <c r="G160" i="1"/>
  <c r="E160" i="1"/>
  <c r="F160" i="1"/>
  <c r="B160" i="1"/>
  <c r="A161" i="1"/>
  <c r="A73" i="8"/>
  <c r="B72" i="8"/>
  <c r="E72" i="8"/>
  <c r="F72" i="8"/>
  <c r="G72" i="8"/>
  <c r="D159" i="1"/>
  <c r="Q159" i="1"/>
  <c r="D335" i="1"/>
  <c r="Q335" i="1"/>
  <c r="E336" i="7"/>
  <c r="F336" i="7"/>
  <c r="G336" i="7"/>
  <c r="A337" i="7"/>
  <c r="B336" i="7"/>
  <c r="Q71" i="8"/>
  <c r="D71" i="8"/>
  <c r="Q247" i="1"/>
  <c r="D247" i="1"/>
  <c r="D255" i="8"/>
  <c r="Q255" i="8"/>
  <c r="B336" i="1"/>
  <c r="A337" i="1"/>
  <c r="E336" i="1"/>
  <c r="F336" i="1"/>
  <c r="G336" i="1"/>
  <c r="D335" i="7"/>
  <c r="Q335" i="7"/>
  <c r="O20" i="1"/>
  <c r="D159" i="7"/>
  <c r="Q159" i="7"/>
  <c r="B74" i="1"/>
  <c r="G74" i="1"/>
  <c r="A75" i="1"/>
  <c r="F74" i="1"/>
  <c r="E74" i="1"/>
  <c r="G248" i="1"/>
  <c r="A249" i="1"/>
  <c r="E248" i="1"/>
  <c r="F248" i="1"/>
  <c r="B248" i="1"/>
  <c r="E256" i="8"/>
  <c r="B256" i="8"/>
  <c r="A257" i="8"/>
  <c r="G256" i="8"/>
  <c r="F256" i="8"/>
  <c r="O284" i="1"/>
  <c r="J21" i="7"/>
  <c r="I21" i="7" s="1"/>
  <c r="O284" i="7"/>
  <c r="J20" i="8"/>
  <c r="I20" i="8" s="1"/>
  <c r="O20" i="8"/>
  <c r="J196" i="7"/>
  <c r="I196" i="7" s="1"/>
  <c r="O196" i="1"/>
  <c r="C109" i="7"/>
  <c r="H109" i="7"/>
  <c r="M20" i="8"/>
  <c r="K284" i="7"/>
  <c r="L284" i="7"/>
  <c r="R108" i="1"/>
  <c r="T108" i="1" s="1"/>
  <c r="AI196" i="8"/>
  <c r="N197" i="8"/>
  <c r="P196" i="8"/>
  <c r="M196" i="7"/>
  <c r="N285" i="8"/>
  <c r="AI284" i="8"/>
  <c r="P284" i="8"/>
  <c r="K20" i="1"/>
  <c r="L20" i="1"/>
  <c r="N109" i="8"/>
  <c r="AI108" i="8"/>
  <c r="P108" i="8"/>
  <c r="M21" i="7"/>
  <c r="K196" i="1"/>
  <c r="L196" i="1"/>
  <c r="L284" i="1"/>
  <c r="K284" i="1"/>
  <c r="F74" i="7" l="1"/>
  <c r="G74" i="7"/>
  <c r="B74" i="7"/>
  <c r="E74" i="7"/>
  <c r="A75" i="7"/>
  <c r="Q73" i="7"/>
  <c r="D73" i="7"/>
  <c r="A344" i="8"/>
  <c r="F343" i="8"/>
  <c r="B343" i="8"/>
  <c r="G343" i="8"/>
  <c r="E343" i="8"/>
  <c r="D342" i="8"/>
  <c r="Q342" i="8"/>
  <c r="A252" i="7"/>
  <c r="G251" i="7"/>
  <c r="B251" i="7"/>
  <c r="E251" i="7"/>
  <c r="F251" i="7"/>
  <c r="D250" i="7"/>
  <c r="Q250" i="7"/>
  <c r="O21" i="7"/>
  <c r="Q248" i="1"/>
  <c r="D248" i="1"/>
  <c r="Q336" i="1"/>
  <c r="D336" i="1"/>
  <c r="D336" i="7"/>
  <c r="Q336" i="7"/>
  <c r="G161" i="1"/>
  <c r="E161" i="1"/>
  <c r="F161" i="1"/>
  <c r="A162" i="1"/>
  <c r="B161" i="1"/>
  <c r="A162" i="8"/>
  <c r="B161" i="8"/>
  <c r="E161" i="8"/>
  <c r="F161" i="8"/>
  <c r="G161" i="8"/>
  <c r="Q74" i="1"/>
  <c r="D74" i="1"/>
  <c r="E337" i="7"/>
  <c r="F337" i="7"/>
  <c r="G337" i="7"/>
  <c r="B337" i="7"/>
  <c r="A338" i="7"/>
  <c r="Q160" i="1"/>
  <c r="D160" i="1"/>
  <c r="Q160" i="8"/>
  <c r="D160" i="8"/>
  <c r="B249" i="1"/>
  <c r="E249" i="1"/>
  <c r="F249" i="1"/>
  <c r="A250" i="1"/>
  <c r="G249" i="1"/>
  <c r="A162" i="7"/>
  <c r="E161" i="7"/>
  <c r="B161" i="7"/>
  <c r="F161" i="7"/>
  <c r="G161" i="7"/>
  <c r="E257" i="8"/>
  <c r="A258" i="8"/>
  <c r="B257" i="8"/>
  <c r="F257" i="8"/>
  <c r="G257" i="8"/>
  <c r="Q256" i="8"/>
  <c r="D256" i="8"/>
  <c r="Q72" i="8"/>
  <c r="D72" i="8"/>
  <c r="G75" i="1"/>
  <c r="E75" i="1"/>
  <c r="B75" i="1"/>
  <c r="F75" i="1"/>
  <c r="A76" i="1"/>
  <c r="A338" i="1"/>
  <c r="B337" i="1"/>
  <c r="E337" i="1"/>
  <c r="F337" i="1"/>
  <c r="G337" i="1"/>
  <c r="A74" i="8"/>
  <c r="B73" i="8"/>
  <c r="E73" i="8"/>
  <c r="F73" i="8"/>
  <c r="G73" i="8"/>
  <c r="D160" i="7"/>
  <c r="Q160" i="7"/>
  <c r="O196" i="7"/>
  <c r="J109" i="7"/>
  <c r="I109" i="7" s="1"/>
  <c r="L196" i="7"/>
  <c r="K196" i="7"/>
  <c r="AI196" i="1"/>
  <c r="N197" i="1"/>
  <c r="P196" i="1"/>
  <c r="N21" i="1"/>
  <c r="AI20" i="1"/>
  <c r="P20" i="1"/>
  <c r="L21" i="7"/>
  <c r="K21" i="7"/>
  <c r="R196" i="8"/>
  <c r="T196" i="8" s="1"/>
  <c r="N285" i="7"/>
  <c r="AI284" i="7"/>
  <c r="P284" i="7"/>
  <c r="L20" i="8"/>
  <c r="K20" i="8"/>
  <c r="R108" i="8"/>
  <c r="T108" i="8" s="1"/>
  <c r="R284" i="8"/>
  <c r="T284" i="8" s="1"/>
  <c r="M109" i="7"/>
  <c r="N285" i="1"/>
  <c r="AI284" i="1"/>
  <c r="P284" i="1"/>
  <c r="C109" i="1"/>
  <c r="H109" i="1"/>
  <c r="B344" i="8" l="1"/>
  <c r="A345" i="8"/>
  <c r="F344" i="8"/>
  <c r="E344" i="8"/>
  <c r="G344" i="8"/>
  <c r="B252" i="7"/>
  <c r="F252" i="7"/>
  <c r="E252" i="7"/>
  <c r="G252" i="7"/>
  <c r="A253" i="7"/>
  <c r="G75" i="7"/>
  <c r="A76" i="7"/>
  <c r="E75" i="7"/>
  <c r="F75" i="7"/>
  <c r="B75" i="7"/>
  <c r="D74" i="7"/>
  <c r="Q74" i="7"/>
  <c r="D343" i="8"/>
  <c r="Q343" i="8"/>
  <c r="D251" i="7"/>
  <c r="Q251" i="7"/>
  <c r="A77" i="1"/>
  <c r="G76" i="1"/>
  <c r="B76" i="1"/>
  <c r="E76" i="1"/>
  <c r="F76" i="1"/>
  <c r="Q249" i="1"/>
  <c r="D249" i="1"/>
  <c r="D73" i="8"/>
  <c r="Q73" i="8"/>
  <c r="B162" i="7"/>
  <c r="E162" i="7"/>
  <c r="F162" i="7"/>
  <c r="G162" i="7"/>
  <c r="A163" i="7"/>
  <c r="A75" i="8"/>
  <c r="E74" i="8"/>
  <c r="F74" i="8"/>
  <c r="B74" i="8"/>
  <c r="G74" i="8"/>
  <c r="D75" i="1"/>
  <c r="Q75" i="1"/>
  <c r="Q257" i="8"/>
  <c r="D257" i="8"/>
  <c r="D161" i="8"/>
  <c r="Q161" i="8"/>
  <c r="F258" i="8"/>
  <c r="G258" i="8"/>
  <c r="E258" i="8"/>
  <c r="A259" i="8"/>
  <c r="B258" i="8"/>
  <c r="B162" i="8"/>
  <c r="E162" i="8"/>
  <c r="F162" i="8"/>
  <c r="A163" i="8"/>
  <c r="G162" i="8"/>
  <c r="B338" i="7"/>
  <c r="A339" i="7"/>
  <c r="E338" i="7"/>
  <c r="F338" i="7"/>
  <c r="G338" i="7"/>
  <c r="Q161" i="1"/>
  <c r="D161" i="1"/>
  <c r="A251" i="1"/>
  <c r="B250" i="1"/>
  <c r="E250" i="1"/>
  <c r="G250" i="1"/>
  <c r="F250" i="1"/>
  <c r="Q337" i="7"/>
  <c r="D337" i="7"/>
  <c r="G162" i="1"/>
  <c r="B162" i="1"/>
  <c r="A163" i="1"/>
  <c r="F162" i="1"/>
  <c r="E162" i="1"/>
  <c r="D337" i="1"/>
  <c r="Q337" i="1"/>
  <c r="A339" i="1"/>
  <c r="B338" i="1"/>
  <c r="E338" i="1"/>
  <c r="F338" i="1"/>
  <c r="G338" i="1"/>
  <c r="Q161" i="7"/>
  <c r="D161" i="7"/>
  <c r="O109" i="7"/>
  <c r="J109" i="1"/>
  <c r="I109" i="1" s="1"/>
  <c r="C109" i="8"/>
  <c r="H109" i="8"/>
  <c r="C197" i="8"/>
  <c r="H197" i="8"/>
  <c r="R196" i="1"/>
  <c r="T196" i="1" s="1"/>
  <c r="M109" i="1"/>
  <c r="N21" i="8"/>
  <c r="AI20" i="8"/>
  <c r="P20" i="8"/>
  <c r="N22" i="7"/>
  <c r="AI21" i="7"/>
  <c r="P21" i="7"/>
  <c r="L109" i="7"/>
  <c r="K109" i="7"/>
  <c r="R284" i="7"/>
  <c r="T284" i="7" s="1"/>
  <c r="R20" i="1"/>
  <c r="T20" i="1" s="1"/>
  <c r="N197" i="7"/>
  <c r="AI196" i="7"/>
  <c r="P196" i="7"/>
  <c r="R284" i="1"/>
  <c r="T284" i="1" s="1"/>
  <c r="C285" i="8"/>
  <c r="H285" i="8"/>
  <c r="D252" i="7" l="1"/>
  <c r="Q252" i="7"/>
  <c r="B76" i="7"/>
  <c r="E76" i="7"/>
  <c r="F76" i="7"/>
  <c r="A77" i="7"/>
  <c r="G76" i="7"/>
  <c r="Q75" i="7"/>
  <c r="D75" i="7"/>
  <c r="A254" i="7"/>
  <c r="F253" i="7"/>
  <c r="G253" i="7"/>
  <c r="E253" i="7"/>
  <c r="B253" i="7"/>
  <c r="B345" i="8"/>
  <c r="G345" i="8"/>
  <c r="F345" i="8"/>
  <c r="E345" i="8"/>
  <c r="A346" i="8"/>
  <c r="Q344" i="8"/>
  <c r="D344" i="8"/>
  <c r="B339" i="1"/>
  <c r="E339" i="1"/>
  <c r="F339" i="1"/>
  <c r="G339" i="1"/>
  <c r="A340" i="1"/>
  <c r="B163" i="1"/>
  <c r="A164" i="1"/>
  <c r="E163" i="1"/>
  <c r="G163" i="1"/>
  <c r="F163" i="1"/>
  <c r="B339" i="7"/>
  <c r="A340" i="7"/>
  <c r="F339" i="7"/>
  <c r="G339" i="7"/>
  <c r="E339" i="7"/>
  <c r="D162" i="8"/>
  <c r="Q162" i="8"/>
  <c r="G75" i="8"/>
  <c r="E75" i="8"/>
  <c r="A76" i="8"/>
  <c r="F75" i="8"/>
  <c r="B75" i="8"/>
  <c r="D162" i="1"/>
  <c r="Q162" i="1"/>
  <c r="D338" i="7"/>
  <c r="Q338" i="7"/>
  <c r="D258" i="8"/>
  <c r="Q258" i="8"/>
  <c r="A164" i="7"/>
  <c r="B163" i="7"/>
  <c r="F163" i="7"/>
  <c r="E163" i="7"/>
  <c r="G163" i="7"/>
  <c r="F259" i="8"/>
  <c r="G259" i="8"/>
  <c r="E259" i="8"/>
  <c r="B259" i="8"/>
  <c r="A260" i="8"/>
  <c r="Q76" i="1"/>
  <c r="D76" i="1"/>
  <c r="D250" i="1"/>
  <c r="Q250" i="1"/>
  <c r="F163" i="8"/>
  <c r="G163" i="8"/>
  <c r="B163" i="8"/>
  <c r="E163" i="8"/>
  <c r="A164" i="8"/>
  <c r="D74" i="8"/>
  <c r="Q74" i="8"/>
  <c r="Q162" i="7"/>
  <c r="D162" i="7"/>
  <c r="D338" i="1"/>
  <c r="Q338" i="1"/>
  <c r="A252" i="1"/>
  <c r="B251" i="1"/>
  <c r="E251" i="1"/>
  <c r="F251" i="1"/>
  <c r="G251" i="1"/>
  <c r="G77" i="1"/>
  <c r="B77" i="1"/>
  <c r="A78" i="1"/>
  <c r="E77" i="1"/>
  <c r="F77" i="1"/>
  <c r="O109" i="1"/>
  <c r="J197" i="8"/>
  <c r="I197" i="8" s="1"/>
  <c r="J285" i="8"/>
  <c r="I285" i="8" s="1"/>
  <c r="J109" i="8"/>
  <c r="I109" i="8" s="1"/>
  <c r="C285" i="1"/>
  <c r="H285" i="1"/>
  <c r="R196" i="7"/>
  <c r="T196" i="7" s="1"/>
  <c r="R20" i="8"/>
  <c r="T20" i="8" s="1"/>
  <c r="M197" i="8"/>
  <c r="AI109" i="7"/>
  <c r="N110" i="7"/>
  <c r="P109" i="7"/>
  <c r="M285" i="8"/>
  <c r="M109" i="8"/>
  <c r="C197" i="1"/>
  <c r="H197" i="1"/>
  <c r="C21" i="1"/>
  <c r="H21" i="1"/>
  <c r="R21" i="7"/>
  <c r="T21" i="7" s="1"/>
  <c r="K109" i="1"/>
  <c r="L109" i="1"/>
  <c r="C285" i="7"/>
  <c r="H285" i="7"/>
  <c r="O197" i="8" l="1"/>
  <c r="Q253" i="7"/>
  <c r="D253" i="7"/>
  <c r="G77" i="7"/>
  <c r="B77" i="7"/>
  <c r="A78" i="7"/>
  <c r="F77" i="7"/>
  <c r="E77" i="7"/>
  <c r="D345" i="8"/>
  <c r="Q345" i="8"/>
  <c r="B346" i="8"/>
  <c r="E346" i="8"/>
  <c r="F346" i="8"/>
  <c r="G346" i="8"/>
  <c r="A347" i="8"/>
  <c r="D76" i="7"/>
  <c r="Q76" i="7"/>
  <c r="B254" i="7"/>
  <c r="E254" i="7"/>
  <c r="A255" i="7"/>
  <c r="F254" i="7"/>
  <c r="G254" i="7"/>
  <c r="Q251" i="1"/>
  <c r="D251" i="1"/>
  <c r="G164" i="8"/>
  <c r="B164" i="8"/>
  <c r="A165" i="8"/>
  <c r="E164" i="8"/>
  <c r="F164" i="8"/>
  <c r="Q339" i="7"/>
  <c r="D339" i="7"/>
  <c r="A253" i="1"/>
  <c r="E252" i="1"/>
  <c r="F252" i="1"/>
  <c r="G252" i="1"/>
  <c r="B252" i="1"/>
  <c r="F260" i="8"/>
  <c r="G260" i="8"/>
  <c r="B260" i="8"/>
  <c r="E260" i="8"/>
  <c r="B164" i="1"/>
  <c r="E164" i="1"/>
  <c r="F164" i="1"/>
  <c r="A165" i="1"/>
  <c r="G164" i="1"/>
  <c r="E78" i="1"/>
  <c r="F78" i="1"/>
  <c r="G78" i="1"/>
  <c r="B78" i="1"/>
  <c r="A79" i="1"/>
  <c r="D163" i="8"/>
  <c r="Q163" i="8"/>
  <c r="Q259" i="8"/>
  <c r="D259" i="8"/>
  <c r="D163" i="1"/>
  <c r="Q163" i="1"/>
  <c r="Q77" i="1"/>
  <c r="D77" i="1"/>
  <c r="Q163" i="7"/>
  <c r="D163" i="7"/>
  <c r="E340" i="1"/>
  <c r="F340" i="1"/>
  <c r="G340" i="1"/>
  <c r="B340" i="1"/>
  <c r="A341" i="1"/>
  <c r="E164" i="7"/>
  <c r="F164" i="7"/>
  <c r="G164" i="7"/>
  <c r="B164" i="7"/>
  <c r="A165" i="7"/>
  <c r="D75" i="8"/>
  <c r="Q75" i="8"/>
  <c r="E76" i="8"/>
  <c r="F76" i="8"/>
  <c r="G76" i="8"/>
  <c r="A77" i="8"/>
  <c r="B76" i="8"/>
  <c r="B340" i="7"/>
  <c r="E340" i="7"/>
  <c r="F340" i="7"/>
  <c r="A341" i="7"/>
  <c r="G340" i="7"/>
  <c r="Q339" i="1"/>
  <c r="D339" i="1"/>
  <c r="O109" i="8"/>
  <c r="O285" i="8"/>
  <c r="J285" i="1"/>
  <c r="I285" i="1" s="1"/>
  <c r="J285" i="7"/>
  <c r="I285" i="7" s="1"/>
  <c r="J21" i="1"/>
  <c r="I21" i="1" s="1"/>
  <c r="J197" i="1"/>
  <c r="I197" i="1" s="1"/>
  <c r="C21" i="8"/>
  <c r="H21" i="8"/>
  <c r="M285" i="7"/>
  <c r="M197" i="1"/>
  <c r="R109" i="7"/>
  <c r="T109" i="7" s="1"/>
  <c r="C197" i="7"/>
  <c r="H197" i="7"/>
  <c r="K109" i="8"/>
  <c r="L109" i="8"/>
  <c r="AI109" i="1"/>
  <c r="N110" i="1"/>
  <c r="P109" i="1"/>
  <c r="K285" i="8"/>
  <c r="L285" i="8"/>
  <c r="K197" i="8"/>
  <c r="L197" i="8"/>
  <c r="M285" i="1"/>
  <c r="M21" i="1"/>
  <c r="C22" i="7"/>
  <c r="H22" i="7"/>
  <c r="B78" i="7" l="1"/>
  <c r="F78" i="7"/>
  <c r="G78" i="7"/>
  <c r="E78" i="7"/>
  <c r="A79" i="7"/>
  <c r="Q77" i="7"/>
  <c r="D77" i="7"/>
  <c r="E347" i="8"/>
  <c r="G347" i="8"/>
  <c r="B347" i="8"/>
  <c r="A348" i="8"/>
  <c r="F347" i="8"/>
  <c r="F255" i="7"/>
  <c r="E255" i="7"/>
  <c r="A256" i="7"/>
  <c r="G255" i="7"/>
  <c r="B255" i="7"/>
  <c r="Q346" i="8"/>
  <c r="D346" i="8"/>
  <c r="D254" i="7"/>
  <c r="Q254" i="7"/>
  <c r="D78" i="1"/>
  <c r="Q78" i="1"/>
  <c r="Q164" i="1"/>
  <c r="D164" i="1"/>
  <c r="D340" i="7"/>
  <c r="Q340" i="7"/>
  <c r="E165" i="7"/>
  <c r="G165" i="7"/>
  <c r="F165" i="7"/>
  <c r="B165" i="7"/>
  <c r="A166" i="7"/>
  <c r="Q76" i="8"/>
  <c r="D76" i="8"/>
  <c r="Q164" i="7"/>
  <c r="D164" i="7"/>
  <c r="D252" i="1"/>
  <c r="Q252" i="1"/>
  <c r="B77" i="8"/>
  <c r="E77" i="8"/>
  <c r="F77" i="8"/>
  <c r="A78" i="8"/>
  <c r="G77" i="8"/>
  <c r="F165" i="8"/>
  <c r="G165" i="8"/>
  <c r="A166" i="8"/>
  <c r="E165" i="8"/>
  <c r="B165" i="8"/>
  <c r="Q164" i="8"/>
  <c r="D164" i="8"/>
  <c r="B165" i="1"/>
  <c r="A166" i="1"/>
  <c r="F165" i="1"/>
  <c r="G165" i="1"/>
  <c r="E165" i="1"/>
  <c r="A342" i="7"/>
  <c r="E341" i="7"/>
  <c r="F341" i="7"/>
  <c r="G341" i="7"/>
  <c r="B341" i="7"/>
  <c r="B341" i="1"/>
  <c r="E341" i="1"/>
  <c r="F341" i="1"/>
  <c r="G341" i="1"/>
  <c r="A342" i="1"/>
  <c r="A254" i="1"/>
  <c r="G253" i="1"/>
  <c r="B253" i="1"/>
  <c r="F253" i="1"/>
  <c r="E253" i="1"/>
  <c r="O285" i="1"/>
  <c r="Q340" i="1"/>
  <c r="D340" i="1"/>
  <c r="B79" i="1"/>
  <c r="A80" i="1"/>
  <c r="F79" i="1"/>
  <c r="G79" i="1"/>
  <c r="E79" i="1"/>
  <c r="D260" i="8"/>
  <c r="Q260" i="8"/>
  <c r="J197" i="7"/>
  <c r="I197" i="7" s="1"/>
  <c r="O197" i="1"/>
  <c r="O21" i="1"/>
  <c r="J22" i="7"/>
  <c r="I22" i="7" s="1"/>
  <c r="O285" i="7"/>
  <c r="J21" i="8"/>
  <c r="I21" i="8" s="1"/>
  <c r="C110" i="7"/>
  <c r="H110" i="7"/>
  <c r="K197" i="1"/>
  <c r="L197" i="1"/>
  <c r="AI109" i="8"/>
  <c r="N110" i="8"/>
  <c r="P109" i="8"/>
  <c r="N198" i="8"/>
  <c r="AI197" i="8"/>
  <c r="P197" i="8"/>
  <c r="K21" i="1"/>
  <c r="L21" i="1"/>
  <c r="N286" i="8"/>
  <c r="AI285" i="8"/>
  <c r="P285" i="8"/>
  <c r="K285" i="7"/>
  <c r="L285" i="7"/>
  <c r="R109" i="1"/>
  <c r="T109" i="1" s="1"/>
  <c r="M197" i="7"/>
  <c r="M22" i="7"/>
  <c r="L285" i="1"/>
  <c r="K285" i="1"/>
  <c r="M21" i="8"/>
  <c r="G79" i="7" l="1"/>
  <c r="B79" i="7"/>
  <c r="A80" i="7"/>
  <c r="E79" i="7"/>
  <c r="F79" i="7"/>
  <c r="B348" i="8"/>
  <c r="G348" i="8"/>
  <c r="F348" i="8"/>
  <c r="E348" i="8"/>
  <c r="Q347" i="8"/>
  <c r="D347" i="8"/>
  <c r="G256" i="7"/>
  <c r="E256" i="7"/>
  <c r="A257" i="7"/>
  <c r="F256" i="7"/>
  <c r="B256" i="7"/>
  <c r="Q255" i="7"/>
  <c r="D255" i="7"/>
  <c r="Q78" i="7"/>
  <c r="D78" i="7"/>
  <c r="D165" i="8"/>
  <c r="Q165" i="8"/>
  <c r="D341" i="1"/>
  <c r="Q341" i="1"/>
  <c r="Q77" i="8"/>
  <c r="D77" i="8"/>
  <c r="Q253" i="1"/>
  <c r="D253" i="1"/>
  <c r="D341" i="7"/>
  <c r="Q341" i="7"/>
  <c r="B166" i="8"/>
  <c r="A167" i="8"/>
  <c r="E166" i="8"/>
  <c r="F166" i="8"/>
  <c r="G166" i="8"/>
  <c r="B80" i="1"/>
  <c r="A81" i="1"/>
  <c r="F80" i="1"/>
  <c r="G80" i="1"/>
  <c r="E80" i="1"/>
  <c r="Q79" i="1"/>
  <c r="D79" i="1"/>
  <c r="A255" i="1"/>
  <c r="B254" i="1"/>
  <c r="F254" i="1"/>
  <c r="G254" i="1"/>
  <c r="E254" i="1"/>
  <c r="F166" i="1"/>
  <c r="A167" i="1"/>
  <c r="B166" i="1"/>
  <c r="E166" i="1"/>
  <c r="G166" i="1"/>
  <c r="B342" i="1"/>
  <c r="F342" i="1"/>
  <c r="G342" i="1"/>
  <c r="E342" i="1"/>
  <c r="A343" i="1"/>
  <c r="D165" i="1"/>
  <c r="Q165" i="1"/>
  <c r="G166" i="7"/>
  <c r="A167" i="7"/>
  <c r="F166" i="7"/>
  <c r="E166" i="7"/>
  <c r="B166" i="7"/>
  <c r="B342" i="7"/>
  <c r="A343" i="7"/>
  <c r="E342" i="7"/>
  <c r="G342" i="7"/>
  <c r="F342" i="7"/>
  <c r="G78" i="8"/>
  <c r="B78" i="8"/>
  <c r="A79" i="8"/>
  <c r="F78" i="8"/>
  <c r="E78" i="8"/>
  <c r="D165" i="7"/>
  <c r="Q165" i="7"/>
  <c r="O197" i="7"/>
  <c r="O22" i="7"/>
  <c r="J110" i="7"/>
  <c r="I110" i="7" s="1"/>
  <c r="O21" i="8"/>
  <c r="N286" i="1"/>
  <c r="AI285" i="1"/>
  <c r="P285" i="1"/>
  <c r="R197" i="8"/>
  <c r="T197" i="8" s="1"/>
  <c r="AI285" i="7"/>
  <c r="N286" i="7"/>
  <c r="P285" i="7"/>
  <c r="K22" i="7"/>
  <c r="L22" i="7"/>
  <c r="R285" i="8"/>
  <c r="T285" i="8" s="1"/>
  <c r="AI197" i="1"/>
  <c r="N198" i="1"/>
  <c r="P197" i="1"/>
  <c r="L197" i="7"/>
  <c r="K197" i="7"/>
  <c r="R109" i="8"/>
  <c r="T109" i="8" s="1"/>
  <c r="M110" i="7"/>
  <c r="K21" i="8"/>
  <c r="L21" i="8"/>
  <c r="C110" i="1"/>
  <c r="H110" i="1"/>
  <c r="N22" i="1"/>
  <c r="AI21" i="1"/>
  <c r="P21" i="1"/>
  <c r="Q256" i="7" l="1"/>
  <c r="D256" i="7"/>
  <c r="B257" i="7"/>
  <c r="E257" i="7"/>
  <c r="F257" i="7"/>
  <c r="G257" i="7"/>
  <c r="A258" i="7"/>
  <c r="Q348" i="8"/>
  <c r="D348" i="8"/>
  <c r="G80" i="7"/>
  <c r="B80" i="7"/>
  <c r="E80" i="7"/>
  <c r="A81" i="7"/>
  <c r="F80" i="7"/>
  <c r="Q79" i="7"/>
  <c r="D79" i="7"/>
  <c r="B343" i="7"/>
  <c r="A344" i="7"/>
  <c r="G343" i="7"/>
  <c r="F343" i="7"/>
  <c r="E343" i="7"/>
  <c r="D166" i="1"/>
  <c r="Q166" i="1"/>
  <c r="Q342" i="7"/>
  <c r="D342" i="7"/>
  <c r="G343" i="1"/>
  <c r="B343" i="1"/>
  <c r="E343" i="1"/>
  <c r="A344" i="1"/>
  <c r="F343" i="1"/>
  <c r="E167" i="1"/>
  <c r="F167" i="1"/>
  <c r="G167" i="1"/>
  <c r="A168" i="1"/>
  <c r="B167" i="1"/>
  <c r="A80" i="8"/>
  <c r="G79" i="8"/>
  <c r="E79" i="8"/>
  <c r="B79" i="8"/>
  <c r="F79" i="8"/>
  <c r="Q166" i="7"/>
  <c r="D166" i="7"/>
  <c r="E167" i="8"/>
  <c r="F167" i="8"/>
  <c r="G167" i="8"/>
  <c r="A168" i="8"/>
  <c r="B167" i="8"/>
  <c r="Q78" i="8"/>
  <c r="D78" i="8"/>
  <c r="D166" i="8"/>
  <c r="Q166" i="8"/>
  <c r="A168" i="7"/>
  <c r="B167" i="7"/>
  <c r="F167" i="7"/>
  <c r="G167" i="7"/>
  <c r="E167" i="7"/>
  <c r="D342" i="1"/>
  <c r="Q342" i="1"/>
  <c r="A82" i="1"/>
  <c r="B81" i="1"/>
  <c r="F81" i="1"/>
  <c r="E81" i="1"/>
  <c r="G81" i="1"/>
  <c r="Q254" i="1"/>
  <c r="D254" i="1"/>
  <c r="Q80" i="1"/>
  <c r="D80" i="1"/>
  <c r="F255" i="1"/>
  <c r="B255" i="1"/>
  <c r="A256" i="1"/>
  <c r="G255" i="1"/>
  <c r="E255" i="1"/>
  <c r="J110" i="1"/>
  <c r="I110" i="1" s="1"/>
  <c r="O110" i="7"/>
  <c r="C110" i="8"/>
  <c r="H110" i="8"/>
  <c r="C286" i="8"/>
  <c r="H286" i="8"/>
  <c r="N198" i="7"/>
  <c r="AI197" i="7"/>
  <c r="P197" i="7"/>
  <c r="C198" i="8"/>
  <c r="H198" i="8"/>
  <c r="R21" i="1"/>
  <c r="T21" i="1" s="1"/>
  <c r="R197" i="1"/>
  <c r="T197" i="1" s="1"/>
  <c r="AI21" i="8"/>
  <c r="N22" i="8"/>
  <c r="P21" i="8"/>
  <c r="R285" i="7"/>
  <c r="T285" i="7" s="1"/>
  <c r="R285" i="1"/>
  <c r="T285" i="1" s="1"/>
  <c r="L110" i="7"/>
  <c r="K110" i="7"/>
  <c r="AI22" i="7"/>
  <c r="N23" i="7"/>
  <c r="P22" i="7"/>
  <c r="M110" i="1"/>
  <c r="E258" i="7" l="1"/>
  <c r="F258" i="7"/>
  <c r="G258" i="7"/>
  <c r="A259" i="7"/>
  <c r="B258" i="7"/>
  <c r="B81" i="7"/>
  <c r="E81" i="7"/>
  <c r="F81" i="7"/>
  <c r="A82" i="7"/>
  <c r="G81" i="7"/>
  <c r="Q80" i="7"/>
  <c r="D80" i="7"/>
  <c r="D257" i="7"/>
  <c r="Q257" i="7"/>
  <c r="O110" i="1"/>
  <c r="B80" i="8"/>
  <c r="A81" i="8"/>
  <c r="E80" i="8"/>
  <c r="G80" i="8"/>
  <c r="F80" i="8"/>
  <c r="D167" i="1"/>
  <c r="Q167" i="1"/>
  <c r="D343" i="1"/>
  <c r="Q343" i="1"/>
  <c r="G168" i="1"/>
  <c r="A169" i="1"/>
  <c r="B168" i="1"/>
  <c r="F168" i="1"/>
  <c r="E168" i="1"/>
  <c r="F256" i="1"/>
  <c r="A257" i="1"/>
  <c r="B256" i="1"/>
  <c r="G256" i="1"/>
  <c r="E256" i="1"/>
  <c r="D255" i="1"/>
  <c r="Q255" i="1"/>
  <c r="Q167" i="7"/>
  <c r="D167" i="7"/>
  <c r="D167" i="8"/>
  <c r="Q167" i="8"/>
  <c r="D79" i="8"/>
  <c r="Q79" i="8"/>
  <c r="D81" i="1"/>
  <c r="Q81" i="1"/>
  <c r="F168" i="7"/>
  <c r="G168" i="7"/>
  <c r="B168" i="7"/>
  <c r="A169" i="7"/>
  <c r="E168" i="7"/>
  <c r="B168" i="8"/>
  <c r="E168" i="8"/>
  <c r="F168" i="8"/>
  <c r="G168" i="8"/>
  <c r="A169" i="8"/>
  <c r="B344" i="7"/>
  <c r="A345" i="7"/>
  <c r="E344" i="7"/>
  <c r="F344" i="7"/>
  <c r="G344" i="7"/>
  <c r="A83" i="1"/>
  <c r="E82" i="1"/>
  <c r="F82" i="1"/>
  <c r="B82" i="1"/>
  <c r="G82" i="1"/>
  <c r="F344" i="1"/>
  <c r="G344" i="1"/>
  <c r="B344" i="1"/>
  <c r="A345" i="1"/>
  <c r="E344" i="1"/>
  <c r="D343" i="7"/>
  <c r="Q343" i="7"/>
  <c r="J286" i="8"/>
  <c r="I286" i="8" s="1"/>
  <c r="J110" i="8"/>
  <c r="I110" i="8" s="1"/>
  <c r="J198" i="8"/>
  <c r="I198" i="8" s="1"/>
  <c r="R22" i="7"/>
  <c r="T22" i="7" s="1"/>
  <c r="R197" i="7"/>
  <c r="T197" i="7" s="1"/>
  <c r="C286" i="7"/>
  <c r="H286" i="7"/>
  <c r="R21" i="8"/>
  <c r="T21" i="8" s="1"/>
  <c r="C22" i="1"/>
  <c r="H22" i="1"/>
  <c r="M198" i="8"/>
  <c r="AI110" i="7"/>
  <c r="N111" i="7"/>
  <c r="P110" i="7"/>
  <c r="M286" i="8"/>
  <c r="K110" i="1"/>
  <c r="L110" i="1"/>
  <c r="M110" i="8"/>
  <c r="C286" i="1"/>
  <c r="H286" i="1"/>
  <c r="C198" i="1"/>
  <c r="H198" i="1"/>
  <c r="D81" i="7" l="1"/>
  <c r="Q81" i="7"/>
  <c r="D258" i="7"/>
  <c r="Q258" i="7"/>
  <c r="E259" i="7"/>
  <c r="F259" i="7"/>
  <c r="G259" i="7"/>
  <c r="A260" i="7"/>
  <c r="B259" i="7"/>
  <c r="E82" i="7"/>
  <c r="B82" i="7"/>
  <c r="A83" i="7"/>
  <c r="F82" i="7"/>
  <c r="G82" i="7"/>
  <c r="B345" i="1"/>
  <c r="E345" i="1"/>
  <c r="F345" i="1"/>
  <c r="A346" i="1"/>
  <c r="G345" i="1"/>
  <c r="A84" i="1"/>
  <c r="F83" i="1"/>
  <c r="G83" i="1"/>
  <c r="E83" i="1"/>
  <c r="B83" i="1"/>
  <c r="O198" i="8"/>
  <c r="D344" i="1"/>
  <c r="Q344" i="1"/>
  <c r="Q168" i="1"/>
  <c r="D168" i="1"/>
  <c r="Q168" i="8"/>
  <c r="D168" i="8"/>
  <c r="G169" i="1"/>
  <c r="B169" i="1"/>
  <c r="A170" i="1"/>
  <c r="F169" i="1"/>
  <c r="E169" i="1"/>
  <c r="G169" i="7"/>
  <c r="B169" i="7"/>
  <c r="E169" i="7"/>
  <c r="A170" i="7"/>
  <c r="F169" i="7"/>
  <c r="Q256" i="1"/>
  <c r="D256" i="1"/>
  <c r="B345" i="7"/>
  <c r="A346" i="7"/>
  <c r="E345" i="7"/>
  <c r="G345" i="7"/>
  <c r="F345" i="7"/>
  <c r="Q82" i="1"/>
  <c r="D82" i="1"/>
  <c r="Q344" i="7"/>
  <c r="D344" i="7"/>
  <c r="Q168" i="7"/>
  <c r="D168" i="7"/>
  <c r="G257" i="1"/>
  <c r="E257" i="1"/>
  <c r="F257" i="1"/>
  <c r="A258" i="1"/>
  <c r="B257" i="1"/>
  <c r="A82" i="8"/>
  <c r="B81" i="8"/>
  <c r="E81" i="8"/>
  <c r="G81" i="8"/>
  <c r="F81" i="8"/>
  <c r="G169" i="8"/>
  <c r="A170" i="8"/>
  <c r="B169" i="8"/>
  <c r="E169" i="8"/>
  <c r="F169" i="8"/>
  <c r="D80" i="8"/>
  <c r="Q80" i="8"/>
  <c r="O110" i="8"/>
  <c r="O286" i="8"/>
  <c r="J22" i="1"/>
  <c r="I22" i="1" s="1"/>
  <c r="O22" i="1"/>
  <c r="J286" i="7"/>
  <c r="I286" i="7" s="1"/>
  <c r="O286" i="7"/>
  <c r="J198" i="1"/>
  <c r="I198" i="1" s="1"/>
  <c r="J286" i="1"/>
  <c r="I286" i="1" s="1"/>
  <c r="M198" i="1"/>
  <c r="N111" i="1"/>
  <c r="AI110" i="1"/>
  <c r="P110" i="1"/>
  <c r="M286" i="1"/>
  <c r="L198" i="8"/>
  <c r="K198" i="8"/>
  <c r="M286" i="7"/>
  <c r="M22" i="1"/>
  <c r="C198" i="7"/>
  <c r="H198" i="7"/>
  <c r="K110" i="8"/>
  <c r="L110" i="8"/>
  <c r="K286" i="8"/>
  <c r="L286" i="8"/>
  <c r="R110" i="7"/>
  <c r="T110" i="7" s="1"/>
  <c r="C22" i="8"/>
  <c r="H22" i="8"/>
  <c r="C23" i="7"/>
  <c r="H23" i="7"/>
  <c r="F260" i="7" l="1"/>
  <c r="B260" i="7"/>
  <c r="G260" i="7"/>
  <c r="E260" i="7"/>
  <c r="B83" i="7"/>
  <c r="F83" i="7"/>
  <c r="E83" i="7"/>
  <c r="A84" i="7"/>
  <c r="G83" i="7"/>
  <c r="Q82" i="7"/>
  <c r="D82" i="7"/>
  <c r="Q259" i="7"/>
  <c r="D259" i="7"/>
  <c r="Q169" i="7"/>
  <c r="D169" i="7"/>
  <c r="D81" i="8"/>
  <c r="Q81" i="8"/>
  <c r="B346" i="7"/>
  <c r="E346" i="7"/>
  <c r="F346" i="7"/>
  <c r="G346" i="7"/>
  <c r="A347" i="7"/>
  <c r="G82" i="8"/>
  <c r="A83" i="8"/>
  <c r="B82" i="8"/>
  <c r="F82" i="8"/>
  <c r="E82" i="8"/>
  <c r="D345" i="7"/>
  <c r="Q345" i="7"/>
  <c r="E84" i="1"/>
  <c r="B84" i="1"/>
  <c r="G84" i="1"/>
  <c r="F84" i="1"/>
  <c r="D169" i="8"/>
  <c r="Q169" i="8"/>
  <c r="D257" i="1"/>
  <c r="Q257" i="1"/>
  <c r="B170" i="8"/>
  <c r="A171" i="8"/>
  <c r="E170" i="8"/>
  <c r="G170" i="8"/>
  <c r="F170" i="8"/>
  <c r="G258" i="1"/>
  <c r="E258" i="1"/>
  <c r="F258" i="1"/>
  <c r="A259" i="1"/>
  <c r="B258" i="1"/>
  <c r="B170" i="1"/>
  <c r="A171" i="1"/>
  <c r="G170" i="1"/>
  <c r="E170" i="1"/>
  <c r="F170" i="1"/>
  <c r="A347" i="1"/>
  <c r="E346" i="1"/>
  <c r="F346" i="1"/>
  <c r="G346" i="1"/>
  <c r="B346" i="1"/>
  <c r="Q169" i="1"/>
  <c r="D169" i="1"/>
  <c r="E170" i="7"/>
  <c r="A171" i="7"/>
  <c r="B170" i="7"/>
  <c r="G170" i="7"/>
  <c r="F170" i="7"/>
  <c r="D83" i="1"/>
  <c r="Q83" i="1"/>
  <c r="Q345" i="1"/>
  <c r="D345" i="1"/>
  <c r="O198" i="1"/>
  <c r="O286" i="1"/>
  <c r="J23" i="7"/>
  <c r="I23" i="7" s="1"/>
  <c r="J198" i="7"/>
  <c r="I198" i="7" s="1"/>
  <c r="J22" i="8"/>
  <c r="I22" i="8" s="1"/>
  <c r="K22" i="1"/>
  <c r="L22" i="1"/>
  <c r="C111" i="7"/>
  <c r="H111" i="7"/>
  <c r="R110" i="1"/>
  <c r="T110" i="1" s="1"/>
  <c r="M23" i="7"/>
  <c r="N287" i="8"/>
  <c r="AI286" i="8"/>
  <c r="P286" i="8"/>
  <c r="K286" i="7"/>
  <c r="L286" i="7"/>
  <c r="M22" i="8"/>
  <c r="N111" i="8"/>
  <c r="AI110" i="8"/>
  <c r="P110" i="8"/>
  <c r="AI198" i="8"/>
  <c r="N199" i="8"/>
  <c r="P198" i="8"/>
  <c r="M198" i="7"/>
  <c r="K198" i="1"/>
  <c r="L198" i="1"/>
  <c r="K286" i="1"/>
  <c r="L286" i="1"/>
  <c r="O23" i="7" l="1"/>
  <c r="E84" i="7"/>
  <c r="F84" i="7"/>
  <c r="G84" i="7"/>
  <c r="B84" i="7"/>
  <c r="Q83" i="7"/>
  <c r="D83" i="7"/>
  <c r="D260" i="7"/>
  <c r="Q260" i="7"/>
  <c r="B171" i="7"/>
  <c r="F171" i="7"/>
  <c r="G171" i="7"/>
  <c r="E171" i="7"/>
  <c r="A172" i="7"/>
  <c r="E347" i="1"/>
  <c r="F347" i="1"/>
  <c r="G347" i="1"/>
  <c r="A348" i="1"/>
  <c r="B347" i="1"/>
  <c r="Q346" i="7"/>
  <c r="D346" i="7"/>
  <c r="D346" i="1"/>
  <c r="Q346" i="1"/>
  <c r="A172" i="1"/>
  <c r="E171" i="1"/>
  <c r="F171" i="1"/>
  <c r="B171" i="1"/>
  <c r="G171" i="1"/>
  <c r="Q82" i="8"/>
  <c r="D82" i="8"/>
  <c r="D170" i="1"/>
  <c r="Q170" i="1"/>
  <c r="A84" i="8"/>
  <c r="B83" i="8"/>
  <c r="G83" i="8"/>
  <c r="E83" i="8"/>
  <c r="F83" i="8"/>
  <c r="Q258" i="1"/>
  <c r="D258" i="1"/>
  <c r="A172" i="8"/>
  <c r="B171" i="8"/>
  <c r="E171" i="8"/>
  <c r="F171" i="8"/>
  <c r="G171" i="8"/>
  <c r="Q84" i="1"/>
  <c r="D84" i="1"/>
  <c r="Q170" i="7"/>
  <c r="D170" i="7"/>
  <c r="F259" i="1"/>
  <c r="A260" i="1"/>
  <c r="B259" i="1"/>
  <c r="G259" i="1"/>
  <c r="E259" i="1"/>
  <c r="D170" i="8"/>
  <c r="Q170" i="8"/>
  <c r="A348" i="7"/>
  <c r="F347" i="7"/>
  <c r="G347" i="7"/>
  <c r="E347" i="7"/>
  <c r="B347" i="7"/>
  <c r="O22" i="8"/>
  <c r="O198" i="7"/>
  <c r="J111" i="7"/>
  <c r="I111" i="7" s="1"/>
  <c r="N199" i="1"/>
  <c r="AI198" i="1"/>
  <c r="P198" i="1"/>
  <c r="R110" i="8"/>
  <c r="T110" i="8" s="1"/>
  <c r="N287" i="7"/>
  <c r="AI286" i="7"/>
  <c r="P286" i="7"/>
  <c r="R286" i="8"/>
  <c r="T286" i="8" s="1"/>
  <c r="C111" i="1"/>
  <c r="H111" i="1"/>
  <c r="L198" i="7"/>
  <c r="K198" i="7"/>
  <c r="M111" i="7"/>
  <c r="R198" i="8"/>
  <c r="T198" i="8" s="1"/>
  <c r="K22" i="8"/>
  <c r="L22" i="8"/>
  <c r="AI22" i="1"/>
  <c r="N23" i="1"/>
  <c r="P22" i="1"/>
  <c r="N287" i="1"/>
  <c r="AI286" i="1"/>
  <c r="P286" i="1"/>
  <c r="L23" i="7"/>
  <c r="K23" i="7"/>
  <c r="D84" i="7" l="1"/>
  <c r="Q84" i="7"/>
  <c r="D171" i="8"/>
  <c r="Q171" i="8"/>
  <c r="B84" i="8"/>
  <c r="E84" i="8"/>
  <c r="F84" i="8"/>
  <c r="G84" i="8"/>
  <c r="B348" i="7"/>
  <c r="E348" i="7"/>
  <c r="F348" i="7"/>
  <c r="G348" i="7"/>
  <c r="E172" i="8"/>
  <c r="G172" i="8"/>
  <c r="B172" i="8"/>
  <c r="F172" i="8"/>
  <c r="B172" i="1"/>
  <c r="E172" i="1"/>
  <c r="G172" i="1"/>
  <c r="F172" i="1"/>
  <c r="E172" i="7"/>
  <c r="F172" i="7"/>
  <c r="G172" i="7"/>
  <c r="B172" i="7"/>
  <c r="Q347" i="7"/>
  <c r="D347" i="7"/>
  <c r="Q259" i="1"/>
  <c r="D259" i="1"/>
  <c r="D171" i="1"/>
  <c r="Q171" i="1"/>
  <c r="Q347" i="1"/>
  <c r="D347" i="1"/>
  <c r="B260" i="1"/>
  <c r="G260" i="1"/>
  <c r="E260" i="1"/>
  <c r="F260" i="1"/>
  <c r="D83" i="8"/>
  <c r="Q83" i="8"/>
  <c r="E348" i="1"/>
  <c r="F348" i="1"/>
  <c r="G348" i="1"/>
  <c r="B348" i="1"/>
  <c r="D171" i="7"/>
  <c r="Q171" i="7"/>
  <c r="J111" i="1"/>
  <c r="I111" i="1" s="1"/>
  <c r="O111" i="7"/>
  <c r="C287" i="8"/>
  <c r="H287" i="8"/>
  <c r="R198" i="1"/>
  <c r="T198" i="1" s="1"/>
  <c r="C111" i="8"/>
  <c r="H111" i="8"/>
  <c r="N24" i="7"/>
  <c r="AI23" i="7"/>
  <c r="P23" i="7"/>
  <c r="K111" i="7"/>
  <c r="L111" i="7"/>
  <c r="R22" i="1"/>
  <c r="T22" i="1" s="1"/>
  <c r="R286" i="7"/>
  <c r="T286" i="7" s="1"/>
  <c r="R286" i="1"/>
  <c r="T286" i="1" s="1"/>
  <c r="AI198" i="7"/>
  <c r="N199" i="7"/>
  <c r="P198" i="7"/>
  <c r="AI22" i="8"/>
  <c r="N23" i="8"/>
  <c r="P22" i="8"/>
  <c r="C199" i="8"/>
  <c r="H199" i="8"/>
  <c r="M111" i="1"/>
  <c r="D348" i="1" l="1"/>
  <c r="Q348" i="1"/>
  <c r="D260" i="1"/>
  <c r="Q260" i="1"/>
  <c r="D172" i="1"/>
  <c r="Q172" i="1"/>
  <c r="Q348" i="7"/>
  <c r="D348" i="7"/>
  <c r="D172" i="7"/>
  <c r="Q172" i="7"/>
  <c r="Q172" i="8"/>
  <c r="D172" i="8"/>
  <c r="Q84" i="8"/>
  <c r="D84" i="8"/>
  <c r="J111" i="8"/>
  <c r="I111" i="8" s="1"/>
  <c r="J287" i="8"/>
  <c r="I287" i="8" s="1"/>
  <c r="J199" i="8"/>
  <c r="I199" i="8" s="1"/>
  <c r="O111" i="1"/>
  <c r="R22" i="8"/>
  <c r="T22" i="8" s="1"/>
  <c r="M111" i="8"/>
  <c r="C23" i="1"/>
  <c r="H23" i="1"/>
  <c r="AI111" i="7"/>
  <c r="N112" i="7"/>
  <c r="P111" i="7"/>
  <c r="C199" i="1"/>
  <c r="H199" i="1"/>
  <c r="C287" i="1"/>
  <c r="H287" i="1"/>
  <c r="R23" i="7"/>
  <c r="T23" i="7" s="1"/>
  <c r="M287" i="8"/>
  <c r="L111" i="1"/>
  <c r="K111" i="1"/>
  <c r="M199" i="8"/>
  <c r="R198" i="7"/>
  <c r="T198" i="7" s="1"/>
  <c r="C287" i="7"/>
  <c r="H287" i="7"/>
  <c r="O111" i="8" l="1"/>
  <c r="O199" i="8"/>
  <c r="J287" i="7"/>
  <c r="I287" i="7" s="1"/>
  <c r="J23" i="1"/>
  <c r="I23" i="1" s="1"/>
  <c r="O287" i="8"/>
  <c r="J287" i="1"/>
  <c r="I287" i="1" s="1"/>
  <c r="J199" i="1"/>
  <c r="I199" i="1" s="1"/>
  <c r="AI111" i="1"/>
  <c r="N112" i="1"/>
  <c r="P111" i="1"/>
  <c r="M199" i="1"/>
  <c r="M287" i="7"/>
  <c r="M23" i="1"/>
  <c r="L287" i="8"/>
  <c r="K287" i="8"/>
  <c r="R111" i="7"/>
  <c r="T111" i="7" s="1"/>
  <c r="L111" i="8"/>
  <c r="K111" i="8"/>
  <c r="C199" i="7"/>
  <c r="H199" i="7"/>
  <c r="C24" i="7"/>
  <c r="H24" i="7"/>
  <c r="L199" i="8"/>
  <c r="K199" i="8"/>
  <c r="M287" i="1"/>
  <c r="C23" i="8"/>
  <c r="H23" i="8"/>
  <c r="O287" i="7" l="1"/>
  <c r="J23" i="8"/>
  <c r="I23" i="8" s="1"/>
  <c r="O23" i="1"/>
  <c r="O199" i="1"/>
  <c r="J199" i="7"/>
  <c r="I199" i="7" s="1"/>
  <c r="O287" i="1"/>
  <c r="L287" i="7"/>
  <c r="K287" i="7"/>
  <c r="M24" i="7"/>
  <c r="J24" i="7" s="1"/>
  <c r="I24" i="7" s="1"/>
  <c r="C112" i="7"/>
  <c r="H112" i="7"/>
  <c r="L199" i="1"/>
  <c r="K199" i="1"/>
  <c r="M199" i="7"/>
  <c r="N288" i="8"/>
  <c r="AI287" i="8"/>
  <c r="P287" i="8"/>
  <c r="R111" i="1"/>
  <c r="T111" i="1" s="1"/>
  <c r="L287" i="1"/>
  <c r="K287" i="1"/>
  <c r="K23" i="1"/>
  <c r="L23" i="1"/>
  <c r="M23" i="8"/>
  <c r="AI199" i="8"/>
  <c r="N200" i="8"/>
  <c r="P199" i="8"/>
  <c r="AI111" i="8"/>
  <c r="N112" i="8"/>
  <c r="P111" i="8"/>
  <c r="O23" i="8" l="1"/>
  <c r="O199" i="7"/>
  <c r="O24" i="7"/>
  <c r="N24" i="1"/>
  <c r="AI23" i="1"/>
  <c r="P23" i="1"/>
  <c r="R199" i="8"/>
  <c r="T199" i="8" s="1"/>
  <c r="AI287" i="1"/>
  <c r="N288" i="1"/>
  <c r="P287" i="1"/>
  <c r="K24" i="7"/>
  <c r="L24" i="7"/>
  <c r="K199" i="7"/>
  <c r="L199" i="7"/>
  <c r="AI287" i="7"/>
  <c r="N288" i="7"/>
  <c r="P287" i="7"/>
  <c r="C112" i="1"/>
  <c r="H112" i="1"/>
  <c r="N200" i="1"/>
  <c r="AI199" i="1"/>
  <c r="P199" i="1"/>
  <c r="R111" i="8"/>
  <c r="T111" i="8" s="1"/>
  <c r="K23" i="8"/>
  <c r="L23" i="8"/>
  <c r="R287" i="8"/>
  <c r="T287" i="8" s="1"/>
  <c r="M112" i="7"/>
  <c r="J112" i="7" s="1"/>
  <c r="I112" i="7" s="1"/>
  <c r="O112" i="7" l="1"/>
  <c r="N24" i="8"/>
  <c r="AI23" i="8"/>
  <c r="P23" i="8"/>
  <c r="M112" i="1"/>
  <c r="J112" i="1" s="1"/>
  <c r="I112" i="1" s="1"/>
  <c r="N200" i="7"/>
  <c r="AI199" i="7"/>
  <c r="P199" i="7"/>
  <c r="C200" i="8"/>
  <c r="H200" i="8"/>
  <c r="C112" i="8"/>
  <c r="H112" i="8"/>
  <c r="R287" i="7"/>
  <c r="T287" i="7" s="1"/>
  <c r="R23" i="1"/>
  <c r="T23" i="1" s="1"/>
  <c r="L112" i="7"/>
  <c r="K112" i="7"/>
  <c r="N25" i="7"/>
  <c r="AI24" i="7"/>
  <c r="P24" i="7"/>
  <c r="R199" i="1"/>
  <c r="T199" i="1" s="1"/>
  <c r="R287" i="1"/>
  <c r="T287" i="1" s="1"/>
  <c r="C288" i="8"/>
  <c r="H288" i="8"/>
  <c r="O112" i="1" l="1"/>
  <c r="N113" i="7"/>
  <c r="AI112" i="7"/>
  <c r="P112" i="7"/>
  <c r="L112" i="1"/>
  <c r="K112" i="1"/>
  <c r="C200" i="1"/>
  <c r="H200" i="1"/>
  <c r="M200" i="8"/>
  <c r="J200" i="8" s="1"/>
  <c r="I200" i="8" s="1"/>
  <c r="R23" i="8"/>
  <c r="T23" i="8" s="1"/>
  <c r="C24" i="1"/>
  <c r="H24" i="1"/>
  <c r="M288" i="8"/>
  <c r="J288" i="8" s="1"/>
  <c r="I288" i="8" s="1"/>
  <c r="R24" i="7"/>
  <c r="T24" i="7" s="1"/>
  <c r="R199" i="7"/>
  <c r="T199" i="7" s="1"/>
  <c r="C288" i="7"/>
  <c r="H288" i="7"/>
  <c r="C288" i="1"/>
  <c r="H288" i="1"/>
  <c r="M112" i="8"/>
  <c r="J112" i="8" s="1"/>
  <c r="I112" i="8" s="1"/>
  <c r="O200" i="8" l="1"/>
  <c r="O288" i="8"/>
  <c r="O112" i="8"/>
  <c r="J200" i="1"/>
  <c r="I200" i="1" s="1"/>
  <c r="K112" i="8"/>
  <c r="L112" i="8"/>
  <c r="N113" i="1"/>
  <c r="AI112" i="1"/>
  <c r="P112" i="1"/>
  <c r="C24" i="8"/>
  <c r="H24" i="8"/>
  <c r="M288" i="1"/>
  <c r="J288" i="1" s="1"/>
  <c r="I288" i="1" s="1"/>
  <c r="R112" i="7"/>
  <c r="T112" i="7" s="1"/>
  <c r="C25" i="7"/>
  <c r="H25" i="7"/>
  <c r="L200" i="8"/>
  <c r="K200" i="8"/>
  <c r="C200" i="7"/>
  <c r="H200" i="7"/>
  <c r="M288" i="7"/>
  <c r="J288" i="7" s="1"/>
  <c r="I288" i="7" s="1"/>
  <c r="L288" i="8"/>
  <c r="K288" i="8"/>
  <c r="M24" i="1"/>
  <c r="J24" i="1" s="1"/>
  <c r="I24" i="1" s="1"/>
  <c r="M200" i="1"/>
  <c r="O200" i="1" l="1"/>
  <c r="O288" i="7"/>
  <c r="O24" i="1"/>
  <c r="O288" i="1"/>
  <c r="K288" i="7"/>
  <c r="L288" i="7"/>
  <c r="R112" i="1"/>
  <c r="T112" i="1" s="1"/>
  <c r="C113" i="7"/>
  <c r="H113" i="7"/>
  <c r="L200" i="1"/>
  <c r="K200" i="1"/>
  <c r="M200" i="7"/>
  <c r="J200" i="7" s="1"/>
  <c r="I200" i="7" s="1"/>
  <c r="K288" i="1"/>
  <c r="L288" i="1"/>
  <c r="L24" i="1"/>
  <c r="K24" i="1"/>
  <c r="N201" i="8"/>
  <c r="AI200" i="8"/>
  <c r="P200" i="8"/>
  <c r="AI288" i="8"/>
  <c r="N289" i="8"/>
  <c r="P288" i="8"/>
  <c r="M25" i="7"/>
  <c r="J25" i="7" s="1"/>
  <c r="I25" i="7" s="1"/>
  <c r="M24" i="8"/>
  <c r="J24" i="8" s="1"/>
  <c r="I24" i="8" s="1"/>
  <c r="N113" i="8"/>
  <c r="AI112" i="8"/>
  <c r="P112" i="8"/>
  <c r="O200" i="7" l="1"/>
  <c r="O25" i="7"/>
  <c r="O24" i="8"/>
  <c r="R288" i="8"/>
  <c r="T288" i="8" s="1"/>
  <c r="N25" i="1"/>
  <c r="AI24" i="1"/>
  <c r="P24" i="1"/>
  <c r="M113" i="7"/>
  <c r="J113" i="7" s="1"/>
  <c r="I113" i="7" s="1"/>
  <c r="L24" i="8"/>
  <c r="K24" i="8"/>
  <c r="N289" i="1"/>
  <c r="AI288" i="1"/>
  <c r="P288" i="1"/>
  <c r="C113" i="1"/>
  <c r="H113" i="1"/>
  <c r="R200" i="8"/>
  <c r="T200" i="8" s="1"/>
  <c r="L200" i="7"/>
  <c r="K200" i="7"/>
  <c r="R112" i="8"/>
  <c r="T112" i="8" s="1"/>
  <c r="K25" i="7"/>
  <c r="L25" i="7"/>
  <c r="AI200" i="1"/>
  <c r="N201" i="1"/>
  <c r="P200" i="1"/>
  <c r="N289" i="7"/>
  <c r="AI288" i="7"/>
  <c r="P288" i="7"/>
  <c r="O113" i="7" l="1"/>
  <c r="N201" i="7"/>
  <c r="AI200" i="7"/>
  <c r="P200" i="7"/>
  <c r="R24" i="1"/>
  <c r="T24" i="1" s="1"/>
  <c r="N25" i="8"/>
  <c r="AI24" i="8"/>
  <c r="P24" i="8"/>
  <c r="C201" i="8"/>
  <c r="H201" i="8"/>
  <c r="R288" i="7"/>
  <c r="T288" i="7" s="1"/>
  <c r="M113" i="1"/>
  <c r="J113" i="1" s="1"/>
  <c r="I113" i="1" s="1"/>
  <c r="N26" i="7"/>
  <c r="AI25" i="7"/>
  <c r="P25" i="7"/>
  <c r="R288" i="1"/>
  <c r="T288" i="1" s="1"/>
  <c r="R200" i="1"/>
  <c r="T200" i="1" s="1"/>
  <c r="C113" i="8"/>
  <c r="H113" i="8"/>
  <c r="L113" i="7"/>
  <c r="K113" i="7"/>
  <c r="C289" i="8"/>
  <c r="H289" i="8"/>
  <c r="O113" i="1" l="1"/>
  <c r="R25" i="7"/>
  <c r="T25" i="7" s="1"/>
  <c r="C289" i="7"/>
  <c r="H289" i="7"/>
  <c r="M201" i="8"/>
  <c r="J201" i="8" s="1"/>
  <c r="I201" i="8" s="1"/>
  <c r="C25" i="1"/>
  <c r="H25" i="1"/>
  <c r="C201" i="1"/>
  <c r="H201" i="1"/>
  <c r="M289" i="8"/>
  <c r="J289" i="8" s="1"/>
  <c r="I289" i="8" s="1"/>
  <c r="L113" i="1"/>
  <c r="K113" i="1"/>
  <c r="R24" i="8"/>
  <c r="T24" i="8" s="1"/>
  <c r="R200" i="7"/>
  <c r="T200" i="7" s="1"/>
  <c r="M113" i="8"/>
  <c r="J113" i="8" s="1"/>
  <c r="I113" i="8" s="1"/>
  <c r="N114" i="7"/>
  <c r="AI113" i="7"/>
  <c r="P113" i="7"/>
  <c r="C289" i="1"/>
  <c r="H289" i="1"/>
  <c r="O113" i="8" l="1"/>
  <c r="O201" i="8"/>
  <c r="O289" i="8"/>
  <c r="AI113" i="1"/>
  <c r="N114" i="1"/>
  <c r="P113" i="1"/>
  <c r="K201" i="8"/>
  <c r="L201" i="8"/>
  <c r="K113" i="8"/>
  <c r="L113" i="8"/>
  <c r="L289" i="8"/>
  <c r="K289" i="8"/>
  <c r="M289" i="1"/>
  <c r="J289" i="1" s="1"/>
  <c r="I289" i="1" s="1"/>
  <c r="M201" i="1"/>
  <c r="J201" i="1" s="1"/>
  <c r="I201" i="1" s="1"/>
  <c r="M289" i="7"/>
  <c r="J289" i="7" s="1"/>
  <c r="I289" i="7" s="1"/>
  <c r="C201" i="7"/>
  <c r="H201" i="7"/>
  <c r="R113" i="7"/>
  <c r="T113" i="7" s="1"/>
  <c r="M25" i="1"/>
  <c r="J25" i="1" s="1"/>
  <c r="I25" i="1" s="1"/>
  <c r="C25" i="8"/>
  <c r="H25" i="8"/>
  <c r="C26" i="7"/>
  <c r="H26" i="7"/>
  <c r="O289" i="1" l="1"/>
  <c r="O25" i="1"/>
  <c r="O201" i="1"/>
  <c r="O289" i="7"/>
  <c r="M26" i="7"/>
  <c r="J26" i="7" s="1"/>
  <c r="I26" i="7" s="1"/>
  <c r="L201" i="1"/>
  <c r="K201" i="1"/>
  <c r="M25" i="8"/>
  <c r="J25" i="8" s="1"/>
  <c r="I25" i="8" s="1"/>
  <c r="K289" i="1"/>
  <c r="L289" i="1"/>
  <c r="N202" i="8"/>
  <c r="AI201" i="8"/>
  <c r="P201" i="8"/>
  <c r="M201" i="7"/>
  <c r="J201" i="7" s="1"/>
  <c r="I201" i="7" s="1"/>
  <c r="R113" i="1"/>
  <c r="T113" i="1" s="1"/>
  <c r="C114" i="7"/>
  <c r="H114" i="7"/>
  <c r="N290" i="8"/>
  <c r="AI289" i="8"/>
  <c r="P289" i="8"/>
  <c r="AI113" i="8"/>
  <c r="N114" i="8"/>
  <c r="P113" i="8"/>
  <c r="L25" i="1"/>
  <c r="K25" i="1"/>
  <c r="L289" i="7"/>
  <c r="K289" i="7"/>
  <c r="O26" i="7" l="1"/>
  <c r="O201" i="7"/>
  <c r="O25" i="8"/>
  <c r="K25" i="8"/>
  <c r="L25" i="8"/>
  <c r="N26" i="1"/>
  <c r="AI25" i="1"/>
  <c r="P25" i="1"/>
  <c r="R201" i="8"/>
  <c r="T201" i="8" s="1"/>
  <c r="R113" i="8"/>
  <c r="T113" i="8" s="1"/>
  <c r="M114" i="7"/>
  <c r="J114" i="7" s="1"/>
  <c r="I114" i="7" s="1"/>
  <c r="N202" i="1"/>
  <c r="AI201" i="1"/>
  <c r="P201" i="1"/>
  <c r="C114" i="1"/>
  <c r="H114" i="1"/>
  <c r="N290" i="1"/>
  <c r="AI289" i="1"/>
  <c r="P289" i="1"/>
  <c r="L26" i="7"/>
  <c r="K26" i="7"/>
  <c r="AI289" i="7"/>
  <c r="N290" i="7"/>
  <c r="P289" i="7"/>
  <c r="R289" i="8"/>
  <c r="T289" i="8" s="1"/>
  <c r="K201" i="7"/>
  <c r="L201" i="7"/>
  <c r="O114" i="7" l="1"/>
  <c r="C202" i="8"/>
  <c r="H202" i="8"/>
  <c r="M114" i="1"/>
  <c r="J114" i="1" s="1"/>
  <c r="I114" i="1" s="1"/>
  <c r="R25" i="1"/>
  <c r="T25" i="1" s="1"/>
  <c r="K114" i="7"/>
  <c r="L114" i="7"/>
  <c r="N27" i="7"/>
  <c r="AI26" i="7"/>
  <c r="P26" i="7"/>
  <c r="N202" i="7"/>
  <c r="AI201" i="7"/>
  <c r="P201" i="7"/>
  <c r="C114" i="8"/>
  <c r="H114" i="8"/>
  <c r="C290" i="8"/>
  <c r="H290" i="8"/>
  <c r="R201" i="1"/>
  <c r="T201" i="1" s="1"/>
  <c r="AI25" i="8"/>
  <c r="N26" i="8"/>
  <c r="P25" i="8"/>
  <c r="R289" i="1"/>
  <c r="T289" i="1" s="1"/>
  <c r="R289" i="7"/>
  <c r="T289" i="7" s="1"/>
  <c r="O114" i="1" l="1"/>
  <c r="C290" i="1"/>
  <c r="H290" i="1"/>
  <c r="R25" i="8"/>
  <c r="T25" i="8" s="1"/>
  <c r="N115" i="7"/>
  <c r="AI114" i="7"/>
  <c r="P114" i="7"/>
  <c r="M114" i="8"/>
  <c r="J114" i="8" s="1"/>
  <c r="I114" i="8" s="1"/>
  <c r="R26" i="7"/>
  <c r="T26" i="7" s="1"/>
  <c r="C26" i="1"/>
  <c r="H26" i="1"/>
  <c r="L114" i="1"/>
  <c r="K114" i="1"/>
  <c r="C290" i="7"/>
  <c r="H290" i="7"/>
  <c r="C202" i="1"/>
  <c r="H202" i="1"/>
  <c r="M202" i="8"/>
  <c r="J202" i="8" s="1"/>
  <c r="I202" i="8" s="1"/>
  <c r="M290" i="8"/>
  <c r="J290" i="8" s="1"/>
  <c r="I290" i="8" s="1"/>
  <c r="R201" i="7"/>
  <c r="T201" i="7" s="1"/>
  <c r="O290" i="8" l="1"/>
  <c r="O202" i="8"/>
  <c r="O114" i="8"/>
  <c r="M202" i="1"/>
  <c r="J202" i="1" s="1"/>
  <c r="I202" i="1" s="1"/>
  <c r="M26" i="1"/>
  <c r="J26" i="1" s="1"/>
  <c r="I26" i="1" s="1"/>
  <c r="C202" i="7"/>
  <c r="H202" i="7"/>
  <c r="M290" i="7"/>
  <c r="J290" i="7" s="1"/>
  <c r="I290" i="7" s="1"/>
  <c r="C27" i="7"/>
  <c r="H27" i="7"/>
  <c r="C26" i="8"/>
  <c r="H26" i="8"/>
  <c r="D12" i="9" s="1"/>
  <c r="F12" i="9" s="1"/>
  <c r="K114" i="8"/>
  <c r="L114" i="8"/>
  <c r="L202" i="8"/>
  <c r="K202" i="8"/>
  <c r="AI114" i="1"/>
  <c r="N115" i="1"/>
  <c r="P114" i="1"/>
  <c r="M290" i="1"/>
  <c r="J290" i="1" s="1"/>
  <c r="I290" i="1" s="1"/>
  <c r="L290" i="8"/>
  <c r="K290" i="8"/>
  <c r="R114" i="7"/>
  <c r="T114" i="7" s="1"/>
  <c r="O202" i="1" l="1"/>
  <c r="O290" i="7"/>
  <c r="O26" i="1"/>
  <c r="O290" i="1"/>
  <c r="AI114" i="8"/>
  <c r="N115" i="8"/>
  <c r="P114" i="8"/>
  <c r="C115" i="7"/>
  <c r="H115" i="7"/>
  <c r="M26" i="8"/>
  <c r="J26" i="8" s="1"/>
  <c r="I26" i="8" s="1"/>
  <c r="M27" i="7"/>
  <c r="J27" i="7" s="1"/>
  <c r="I27" i="7" s="1"/>
  <c r="L26" i="1"/>
  <c r="K26" i="1"/>
  <c r="M202" i="7"/>
  <c r="J202" i="7" s="1"/>
  <c r="I202" i="7" s="1"/>
  <c r="AI290" i="8"/>
  <c r="N291" i="8"/>
  <c r="P290" i="8"/>
  <c r="AI202" i="8"/>
  <c r="N203" i="8"/>
  <c r="P202" i="8"/>
  <c r="K202" i="1"/>
  <c r="L202" i="1"/>
  <c r="R114" i="1"/>
  <c r="T114" i="1" s="1"/>
  <c r="K290" i="1"/>
  <c r="L290" i="1"/>
  <c r="L290" i="7"/>
  <c r="K290" i="7"/>
  <c r="O202" i="7" l="1"/>
  <c r="O27" i="7"/>
  <c r="O26" i="8"/>
  <c r="R202" i="8"/>
  <c r="T202" i="8" s="1"/>
  <c r="L202" i="7"/>
  <c r="K202" i="7"/>
  <c r="M115" i="7"/>
  <c r="J115" i="7" s="1"/>
  <c r="I115" i="7" s="1"/>
  <c r="N291" i="1"/>
  <c r="AI290" i="1"/>
  <c r="P290" i="1"/>
  <c r="AI26" i="1"/>
  <c r="N27" i="1"/>
  <c r="P26" i="1"/>
  <c r="C115" i="1"/>
  <c r="H115" i="1"/>
  <c r="R114" i="8"/>
  <c r="T114" i="8" s="1"/>
  <c r="R290" i="8"/>
  <c r="T290" i="8" s="1"/>
  <c r="L27" i="7"/>
  <c r="K27" i="7"/>
  <c r="N291" i="7"/>
  <c r="AI290" i="7"/>
  <c r="P290" i="7"/>
  <c r="N203" i="1"/>
  <c r="AI202" i="1"/>
  <c r="P202" i="1"/>
  <c r="K26" i="8"/>
  <c r="L26" i="8"/>
  <c r="O115" i="7" l="1"/>
  <c r="R26" i="1"/>
  <c r="T26" i="1" s="1"/>
  <c r="R290" i="7"/>
  <c r="T290" i="7" s="1"/>
  <c r="L115" i="7"/>
  <c r="K115" i="7"/>
  <c r="AI202" i="7"/>
  <c r="N203" i="7"/>
  <c r="P202" i="7"/>
  <c r="C115" i="8"/>
  <c r="H115" i="8"/>
  <c r="R290" i="1"/>
  <c r="T290" i="1" s="1"/>
  <c r="C291" i="8"/>
  <c r="H291" i="8"/>
  <c r="R202" i="1"/>
  <c r="T202" i="1" s="1"/>
  <c r="AI27" i="7"/>
  <c r="N28" i="7"/>
  <c r="P27" i="7"/>
  <c r="M115" i="1"/>
  <c r="J115" i="1" s="1"/>
  <c r="I115" i="1" s="1"/>
  <c r="C203" i="8"/>
  <c r="H203" i="8"/>
  <c r="AI26" i="8"/>
  <c r="N27" i="8"/>
  <c r="P26" i="8"/>
  <c r="O115" i="1" l="1"/>
  <c r="M203" i="8"/>
  <c r="J203" i="8" s="1"/>
  <c r="I203" i="8" s="1"/>
  <c r="M115" i="8"/>
  <c r="J115" i="8" s="1"/>
  <c r="I115" i="8" s="1"/>
  <c r="N116" i="7"/>
  <c r="AI115" i="7"/>
  <c r="P115" i="7"/>
  <c r="C203" i="1"/>
  <c r="H203" i="1"/>
  <c r="L115" i="1"/>
  <c r="K115" i="1"/>
  <c r="M291" i="8"/>
  <c r="J291" i="8" s="1"/>
  <c r="I291" i="8" s="1"/>
  <c r="R202" i="7"/>
  <c r="T202" i="7" s="1"/>
  <c r="C291" i="7"/>
  <c r="H291" i="7"/>
  <c r="R26" i="8"/>
  <c r="T26" i="8" s="1"/>
  <c r="R27" i="7"/>
  <c r="T27" i="7" s="1"/>
  <c r="C27" i="1"/>
  <c r="H27" i="1"/>
  <c r="C291" i="1"/>
  <c r="H291" i="1"/>
  <c r="O115" i="8" l="1"/>
  <c r="O203" i="8"/>
  <c r="O291" i="8"/>
  <c r="C28" i="7"/>
  <c r="H28" i="7"/>
  <c r="K291" i="8"/>
  <c r="L291" i="8"/>
  <c r="M291" i="1"/>
  <c r="J291" i="1" s="1"/>
  <c r="I291" i="1" s="1"/>
  <c r="C27" i="8"/>
  <c r="H27" i="8"/>
  <c r="D13" i="9" s="1"/>
  <c r="F13" i="9" s="1"/>
  <c r="AI115" i="1"/>
  <c r="N116" i="1"/>
  <c r="P115" i="1"/>
  <c r="M27" i="1"/>
  <c r="J27" i="1" s="1"/>
  <c r="I27" i="1" s="1"/>
  <c r="M291" i="7"/>
  <c r="J291" i="7" s="1"/>
  <c r="I291" i="7" s="1"/>
  <c r="K115" i="8"/>
  <c r="L115" i="8"/>
  <c r="M203" i="1"/>
  <c r="J203" i="1" s="1"/>
  <c r="I203" i="1" s="1"/>
  <c r="L203" i="8"/>
  <c r="K203" i="8"/>
  <c r="C203" i="7"/>
  <c r="H203" i="7"/>
  <c r="R115" i="7"/>
  <c r="T115" i="7" s="1"/>
  <c r="J28" i="7" l="1"/>
  <c r="I28" i="7" s="1"/>
  <c r="O291" i="7"/>
  <c r="O291" i="1"/>
  <c r="O203" i="1"/>
  <c r="O27" i="1"/>
  <c r="L27" i="1"/>
  <c r="K27" i="1"/>
  <c r="K203" i="1"/>
  <c r="L203" i="1"/>
  <c r="L291" i="1"/>
  <c r="K291" i="1"/>
  <c r="C116" i="7"/>
  <c r="H116" i="7"/>
  <c r="R115" i="1"/>
  <c r="T115" i="1" s="1"/>
  <c r="N116" i="8"/>
  <c r="AI115" i="8"/>
  <c r="P115" i="8"/>
  <c r="AI291" i="8"/>
  <c r="N292" i="8"/>
  <c r="P291" i="8"/>
  <c r="M28" i="7"/>
  <c r="M203" i="7"/>
  <c r="J203" i="7" s="1"/>
  <c r="I203" i="7" s="1"/>
  <c r="AI203" i="8"/>
  <c r="N204" i="8"/>
  <c r="P203" i="8"/>
  <c r="L291" i="7"/>
  <c r="K291" i="7"/>
  <c r="M27" i="8"/>
  <c r="J27" i="8" s="1"/>
  <c r="I27" i="8" s="1"/>
  <c r="O203" i="7" l="1"/>
  <c r="O27" i="8"/>
  <c r="O28" i="7"/>
  <c r="AI291" i="7"/>
  <c r="N292" i="7"/>
  <c r="P291" i="7"/>
  <c r="K28" i="7"/>
  <c r="L28" i="7"/>
  <c r="AI291" i="1"/>
  <c r="N292" i="1"/>
  <c r="P291" i="1"/>
  <c r="R203" i="8"/>
  <c r="T203" i="8" s="1"/>
  <c r="R291" i="8"/>
  <c r="T291" i="8" s="1"/>
  <c r="N204" i="1"/>
  <c r="AI203" i="1"/>
  <c r="P203" i="1"/>
  <c r="C116" i="1"/>
  <c r="H116" i="1"/>
  <c r="N28" i="1"/>
  <c r="AI27" i="1"/>
  <c r="P27" i="1"/>
  <c r="K27" i="8"/>
  <c r="L27" i="8"/>
  <c r="K203" i="7"/>
  <c r="L203" i="7"/>
  <c r="R115" i="8"/>
  <c r="T115" i="8" s="1"/>
  <c r="M116" i="7"/>
  <c r="J116" i="7" s="1"/>
  <c r="I116" i="7" s="1"/>
  <c r="O116" i="7" l="1"/>
  <c r="N204" i="7"/>
  <c r="M116" i="1"/>
  <c r="J116" i="1" s="1"/>
  <c r="I116" i="1" s="1"/>
  <c r="C292" i="8"/>
  <c r="H292" i="8"/>
  <c r="R203" i="1"/>
  <c r="T203" i="1" s="1"/>
  <c r="C204" i="8"/>
  <c r="H204" i="8"/>
  <c r="N29" i="7"/>
  <c r="AI28" i="7"/>
  <c r="P28" i="7"/>
  <c r="L116" i="7"/>
  <c r="K116" i="7"/>
  <c r="R27" i="1"/>
  <c r="T27" i="1" s="1"/>
  <c r="R291" i="7"/>
  <c r="T291" i="7" s="1"/>
  <c r="AI27" i="8"/>
  <c r="N28" i="8"/>
  <c r="P27" i="8"/>
  <c r="AI203" i="7"/>
  <c r="P203" i="7"/>
  <c r="R291" i="1"/>
  <c r="T291" i="1" s="1"/>
  <c r="C116" i="8"/>
  <c r="H116" i="8"/>
  <c r="O116" i="1" l="1"/>
  <c r="C292" i="7"/>
  <c r="H292" i="7"/>
  <c r="R203" i="7"/>
  <c r="T203" i="7" s="1"/>
  <c r="M204" i="8"/>
  <c r="J204" i="8" s="1"/>
  <c r="I204" i="8" s="1"/>
  <c r="C28" i="1"/>
  <c r="H28" i="1"/>
  <c r="M116" i="8"/>
  <c r="J116" i="8" s="1"/>
  <c r="I116" i="8" s="1"/>
  <c r="R27" i="8"/>
  <c r="T27" i="8" s="1"/>
  <c r="AI116" i="7"/>
  <c r="N117" i="7"/>
  <c r="P116" i="7"/>
  <c r="C204" i="1"/>
  <c r="H204" i="1"/>
  <c r="L116" i="1"/>
  <c r="K116" i="1"/>
  <c r="R28" i="7"/>
  <c r="T28" i="7" s="1"/>
  <c r="M292" i="8"/>
  <c r="J292" i="8" s="1"/>
  <c r="I292" i="8" s="1"/>
  <c r="C292" i="1"/>
  <c r="H292" i="1"/>
  <c r="O204" i="8" l="1"/>
  <c r="O116" i="8"/>
  <c r="O292" i="8"/>
  <c r="J28" i="1"/>
  <c r="I28" i="1" s="1"/>
  <c r="N117" i="1"/>
  <c r="AI116" i="1"/>
  <c r="P116" i="1"/>
  <c r="L204" i="8"/>
  <c r="K204" i="8"/>
  <c r="M292" i="1"/>
  <c r="J292" i="1" s="1"/>
  <c r="I292" i="1" s="1"/>
  <c r="M204" i="1"/>
  <c r="J204" i="1" s="1"/>
  <c r="I204" i="1" s="1"/>
  <c r="C28" i="8"/>
  <c r="H28" i="8"/>
  <c r="K116" i="8"/>
  <c r="L116" i="8"/>
  <c r="C204" i="7"/>
  <c r="H204" i="7"/>
  <c r="K292" i="8"/>
  <c r="L292" i="8"/>
  <c r="M292" i="7"/>
  <c r="J292" i="7" s="1"/>
  <c r="I292" i="7" s="1"/>
  <c r="C29" i="7"/>
  <c r="H29" i="7"/>
  <c r="R116" i="7"/>
  <c r="T116" i="7" s="1"/>
  <c r="M28" i="1"/>
  <c r="O292" i="1" l="1"/>
  <c r="O28" i="1"/>
  <c r="O204" i="1"/>
  <c r="J29" i="7"/>
  <c r="I29" i="7" s="1"/>
  <c r="O292" i="7"/>
  <c r="J204" i="7"/>
  <c r="I204" i="7" s="1"/>
  <c r="D14" i="9"/>
  <c r="F14" i="9" s="1"/>
  <c r="K28" i="1"/>
  <c r="L28" i="1"/>
  <c r="M28" i="8"/>
  <c r="J28" i="8" s="1"/>
  <c r="I28" i="8" s="1"/>
  <c r="AI204" i="8"/>
  <c r="N205" i="8"/>
  <c r="P204" i="8"/>
  <c r="AI292" i="8"/>
  <c r="N293" i="8"/>
  <c r="P292" i="8"/>
  <c r="C117" i="7"/>
  <c r="H117" i="7"/>
  <c r="M204" i="7"/>
  <c r="R116" i="1"/>
  <c r="T116" i="1" s="1"/>
  <c r="K292" i="1"/>
  <c r="L292" i="1"/>
  <c r="M29" i="7"/>
  <c r="L204" i="1"/>
  <c r="K204" i="1"/>
  <c r="K292" i="7"/>
  <c r="L292" i="7"/>
  <c r="AI116" i="8"/>
  <c r="N117" i="8"/>
  <c r="P116" i="8"/>
  <c r="O29" i="7" l="1"/>
  <c r="O204" i="7"/>
  <c r="J117" i="7"/>
  <c r="I117" i="7" s="1"/>
  <c r="O28" i="8"/>
  <c r="N293" i="1"/>
  <c r="AI292" i="1"/>
  <c r="P292" i="1"/>
  <c r="R292" i="8"/>
  <c r="T292" i="8" s="1"/>
  <c r="N293" i="7"/>
  <c r="AI292" i="7"/>
  <c r="P292" i="7"/>
  <c r="C117" i="1"/>
  <c r="H117" i="1"/>
  <c r="K28" i="8"/>
  <c r="L28" i="8"/>
  <c r="AI204" i="1"/>
  <c r="N205" i="1"/>
  <c r="P204" i="1"/>
  <c r="L204" i="7"/>
  <c r="K204" i="7"/>
  <c r="R116" i="8"/>
  <c r="T116" i="8" s="1"/>
  <c r="L29" i="7"/>
  <c r="K29" i="7"/>
  <c r="M117" i="7"/>
  <c r="R204" i="8"/>
  <c r="T204" i="8" s="1"/>
  <c r="AI28" i="1"/>
  <c r="N29" i="1"/>
  <c r="P28" i="1"/>
  <c r="O117" i="7" l="1"/>
  <c r="C117" i="8"/>
  <c r="H117" i="8"/>
  <c r="N29" i="8"/>
  <c r="AI28" i="8"/>
  <c r="P28" i="8"/>
  <c r="R292" i="1"/>
  <c r="T292" i="1" s="1"/>
  <c r="C205" i="8"/>
  <c r="H205" i="8"/>
  <c r="M117" i="1"/>
  <c r="J117" i="1" s="1"/>
  <c r="I117" i="1" s="1"/>
  <c r="R28" i="1"/>
  <c r="T28" i="1" s="1"/>
  <c r="AI29" i="7"/>
  <c r="N30" i="7"/>
  <c r="P29" i="7"/>
  <c r="R204" i="1"/>
  <c r="T204" i="1" s="1"/>
  <c r="L117" i="7"/>
  <c r="K117" i="7"/>
  <c r="R292" i="7"/>
  <c r="T292" i="7" s="1"/>
  <c r="AI204" i="7"/>
  <c r="N205" i="7"/>
  <c r="P204" i="7"/>
  <c r="C293" i="8"/>
  <c r="H293" i="8"/>
  <c r="O117" i="1" l="1"/>
  <c r="N118" i="7"/>
  <c r="AI117" i="7"/>
  <c r="P117" i="7"/>
  <c r="C29" i="1"/>
  <c r="H29" i="1"/>
  <c r="L117" i="1"/>
  <c r="K117" i="1"/>
  <c r="R28" i="8"/>
  <c r="T28" i="8" s="1"/>
  <c r="C205" i="1"/>
  <c r="H205" i="1"/>
  <c r="R204" i="7"/>
  <c r="T204" i="7" s="1"/>
  <c r="R29" i="7"/>
  <c r="T29" i="7" s="1"/>
  <c r="M205" i="8"/>
  <c r="J205" i="8" s="1"/>
  <c r="I205" i="8" s="1"/>
  <c r="C293" i="7"/>
  <c r="H293" i="7"/>
  <c r="M117" i="8"/>
  <c r="J117" i="8" s="1"/>
  <c r="I117" i="8" s="1"/>
  <c r="M293" i="8"/>
  <c r="J293" i="8" s="1"/>
  <c r="I293" i="8" s="1"/>
  <c r="C293" i="1"/>
  <c r="H293" i="1"/>
  <c r="J29" i="1" l="1"/>
  <c r="I29" i="1" s="1"/>
  <c r="O205" i="8"/>
  <c r="O117" i="8"/>
  <c r="O293" i="8"/>
  <c r="J293" i="7"/>
  <c r="I293" i="7" s="1"/>
  <c r="M293" i="7"/>
  <c r="C205" i="7"/>
  <c r="H205" i="7"/>
  <c r="M29" i="1"/>
  <c r="M205" i="1"/>
  <c r="J205" i="1" s="1"/>
  <c r="I205" i="1" s="1"/>
  <c r="L293" i="8"/>
  <c r="K293" i="8"/>
  <c r="L205" i="8"/>
  <c r="K205" i="8"/>
  <c r="C29" i="8"/>
  <c r="H29" i="8"/>
  <c r="R117" i="7"/>
  <c r="T117" i="7" s="1"/>
  <c r="M293" i="1"/>
  <c r="J293" i="1" s="1"/>
  <c r="I293" i="1" s="1"/>
  <c r="K117" i="8"/>
  <c r="L117" i="8"/>
  <c r="N118" i="1"/>
  <c r="AI117" i="1"/>
  <c r="P117" i="1"/>
  <c r="C30" i="7"/>
  <c r="H30" i="7"/>
  <c r="O293" i="7" l="1"/>
  <c r="O293" i="1"/>
  <c r="O205" i="1"/>
  <c r="J30" i="7"/>
  <c r="I30" i="7" s="1"/>
  <c r="O30" i="7"/>
  <c r="O29" i="1"/>
  <c r="D15" i="9"/>
  <c r="F15" i="9" s="1"/>
  <c r="M29" i="8"/>
  <c r="J29" i="8" s="1"/>
  <c r="I29" i="8" s="1"/>
  <c r="L29" i="1"/>
  <c r="K29" i="1"/>
  <c r="C118" i="7"/>
  <c r="H118" i="7"/>
  <c r="M30" i="7"/>
  <c r="AI117" i="8"/>
  <c r="N118" i="8"/>
  <c r="P117" i="8"/>
  <c r="AI205" i="8"/>
  <c r="N206" i="8"/>
  <c r="P205" i="8"/>
  <c r="M205" i="7"/>
  <c r="J205" i="7" s="1"/>
  <c r="I205" i="7" s="1"/>
  <c r="R117" i="1"/>
  <c r="T117" i="1" s="1"/>
  <c r="L293" i="1"/>
  <c r="K293" i="1"/>
  <c r="AI293" i="8"/>
  <c r="N294" i="8"/>
  <c r="P293" i="8"/>
  <c r="L293" i="7"/>
  <c r="K293" i="7"/>
  <c r="L205" i="1"/>
  <c r="K205" i="1"/>
  <c r="J118" i="7" l="1"/>
  <c r="I118" i="7" s="1"/>
  <c r="O205" i="7"/>
  <c r="O29" i="8"/>
  <c r="AI205" i="1"/>
  <c r="N206" i="1"/>
  <c r="P205" i="1"/>
  <c r="L30" i="7"/>
  <c r="K30" i="7"/>
  <c r="N294" i="1"/>
  <c r="AI293" i="1"/>
  <c r="P293" i="1"/>
  <c r="N294" i="7"/>
  <c r="AI293" i="7"/>
  <c r="P293" i="7"/>
  <c r="M118" i="7"/>
  <c r="R117" i="8"/>
  <c r="T117" i="8" s="1"/>
  <c r="C118" i="1"/>
  <c r="H118" i="1"/>
  <c r="AI29" i="1"/>
  <c r="N30" i="1"/>
  <c r="P29" i="1"/>
  <c r="K205" i="7"/>
  <c r="L205" i="7"/>
  <c r="K29" i="8"/>
  <c r="L29" i="8"/>
  <c r="R293" i="8"/>
  <c r="T293" i="8" s="1"/>
  <c r="R205" i="8"/>
  <c r="T205" i="8" s="1"/>
  <c r="O118" i="7" l="1"/>
  <c r="N30" i="8"/>
  <c r="AI29" i="8"/>
  <c r="P29" i="8"/>
  <c r="M118" i="1"/>
  <c r="J118" i="1" s="1"/>
  <c r="I118" i="1" s="1"/>
  <c r="R293" i="7"/>
  <c r="T293" i="7" s="1"/>
  <c r="N31" i="7"/>
  <c r="AI30" i="7"/>
  <c r="P30" i="7"/>
  <c r="C118" i="8"/>
  <c r="H118" i="8"/>
  <c r="C206" i="8"/>
  <c r="H206" i="8"/>
  <c r="R29" i="1"/>
  <c r="T29" i="1" s="1"/>
  <c r="R205" i="1"/>
  <c r="T205" i="1" s="1"/>
  <c r="R293" i="1"/>
  <c r="T293" i="1" s="1"/>
  <c r="AI205" i="7"/>
  <c r="N206" i="7"/>
  <c r="P205" i="7"/>
  <c r="C294" i="8"/>
  <c r="H294" i="8"/>
  <c r="K118" i="7"/>
  <c r="L118" i="7"/>
  <c r="O118" i="1" l="1"/>
  <c r="M294" i="8"/>
  <c r="J294" i="8" s="1"/>
  <c r="I294" i="8" s="1"/>
  <c r="M118" i="8"/>
  <c r="J118" i="8" s="1"/>
  <c r="I118" i="8" s="1"/>
  <c r="C294" i="7"/>
  <c r="H294" i="7"/>
  <c r="C206" i="1"/>
  <c r="H206" i="1"/>
  <c r="R30" i="7"/>
  <c r="T30" i="7" s="1"/>
  <c r="K118" i="1"/>
  <c r="L118" i="1"/>
  <c r="C30" i="1"/>
  <c r="H30" i="1"/>
  <c r="R29" i="8"/>
  <c r="T29" i="8" s="1"/>
  <c r="M206" i="8"/>
  <c r="J206" i="8" s="1"/>
  <c r="I206" i="8" s="1"/>
  <c r="R205" i="7"/>
  <c r="T205" i="7" s="1"/>
  <c r="N119" i="7"/>
  <c r="AI118" i="7"/>
  <c r="P118" i="7"/>
  <c r="C294" i="1"/>
  <c r="H294" i="1"/>
  <c r="J30" i="1" l="1"/>
  <c r="I30" i="1" s="1"/>
  <c r="J294" i="7"/>
  <c r="I294" i="7" s="1"/>
  <c r="O294" i="7"/>
  <c r="O206" i="8"/>
  <c r="O118" i="8"/>
  <c r="O294" i="1"/>
  <c r="O294" i="8"/>
  <c r="M294" i="1"/>
  <c r="J294" i="1" s="1"/>
  <c r="I294" i="1" s="1"/>
  <c r="C206" i="7"/>
  <c r="H206" i="7"/>
  <c r="R118" i="7"/>
  <c r="T118" i="7" s="1"/>
  <c r="K206" i="8"/>
  <c r="L206" i="8"/>
  <c r="AI118" i="1"/>
  <c r="N119" i="1"/>
  <c r="P118" i="1"/>
  <c r="L118" i="8"/>
  <c r="K118" i="8"/>
  <c r="C31" i="7"/>
  <c r="H31" i="7"/>
  <c r="C30" i="8"/>
  <c r="H30" i="8"/>
  <c r="D16" i="9" s="1"/>
  <c r="F16" i="9" s="1"/>
  <c r="M206" i="1"/>
  <c r="J206" i="1" s="1"/>
  <c r="I206" i="1" s="1"/>
  <c r="K294" i="8"/>
  <c r="L294" i="8"/>
  <c r="M294" i="7"/>
  <c r="M30" i="1"/>
  <c r="O30" i="1" l="1"/>
  <c r="J30" i="8"/>
  <c r="I30" i="8" s="1"/>
  <c r="O206" i="1"/>
  <c r="J31" i="7"/>
  <c r="I31" i="7" s="1"/>
  <c r="J206" i="7"/>
  <c r="I206" i="7" s="1"/>
  <c r="K206" i="1"/>
  <c r="L206" i="1"/>
  <c r="K30" i="1"/>
  <c r="L30" i="1"/>
  <c r="M30" i="8"/>
  <c r="R118" i="1"/>
  <c r="T118" i="1" s="1"/>
  <c r="M206" i="7"/>
  <c r="L294" i="7"/>
  <c r="K294" i="7"/>
  <c r="M31" i="7"/>
  <c r="C119" i="7"/>
  <c r="H119" i="7"/>
  <c r="K294" i="1"/>
  <c r="L294" i="1"/>
  <c r="N295" i="8"/>
  <c r="AI294" i="8"/>
  <c r="P294" i="8"/>
  <c r="N119" i="8"/>
  <c r="AI118" i="8"/>
  <c r="P118" i="8"/>
  <c r="N207" i="8"/>
  <c r="AI206" i="8"/>
  <c r="P206" i="8"/>
  <c r="O206" i="7" l="1"/>
  <c r="O31" i="7"/>
  <c r="J119" i="7"/>
  <c r="I119" i="7" s="1"/>
  <c r="O30" i="8"/>
  <c r="L31" i="7"/>
  <c r="K31" i="7"/>
  <c r="K30" i="8"/>
  <c r="L30" i="8"/>
  <c r="N295" i="7"/>
  <c r="AI294" i="7"/>
  <c r="P294" i="7"/>
  <c r="AI294" i="1"/>
  <c r="N295" i="1"/>
  <c r="P294" i="1"/>
  <c r="N31" i="1"/>
  <c r="AI30" i="1"/>
  <c r="P30" i="1"/>
  <c r="R118" i="8"/>
  <c r="T118" i="8" s="1"/>
  <c r="L206" i="7"/>
  <c r="K206" i="7"/>
  <c r="R206" i="8"/>
  <c r="T206" i="8" s="1"/>
  <c r="R294" i="8"/>
  <c r="T294" i="8" s="1"/>
  <c r="M119" i="7"/>
  <c r="C119" i="1"/>
  <c r="H119" i="1"/>
  <c r="N207" i="1"/>
  <c r="AI206" i="1"/>
  <c r="P206" i="1"/>
  <c r="O119" i="7" l="1"/>
  <c r="AI206" i="7"/>
  <c r="N207" i="7"/>
  <c r="P206" i="7"/>
  <c r="R294" i="1"/>
  <c r="T294" i="1" s="1"/>
  <c r="R206" i="1"/>
  <c r="T206" i="1" s="1"/>
  <c r="L119" i="7"/>
  <c r="K119" i="7"/>
  <c r="C119" i="8"/>
  <c r="H119" i="8"/>
  <c r="R30" i="1"/>
  <c r="T30" i="1" s="1"/>
  <c r="AI30" i="8"/>
  <c r="N31" i="8"/>
  <c r="P30" i="8"/>
  <c r="C295" i="8"/>
  <c r="H295" i="8"/>
  <c r="AI31" i="7"/>
  <c r="N32" i="7"/>
  <c r="P31" i="7"/>
  <c r="C207" i="8"/>
  <c r="H207" i="8"/>
  <c r="M119" i="1"/>
  <c r="J119" i="1" s="1"/>
  <c r="I119" i="1" s="1"/>
  <c r="R294" i="7"/>
  <c r="T294" i="7" s="1"/>
  <c r="O119" i="1" l="1"/>
  <c r="K119" i="1"/>
  <c r="L119" i="1"/>
  <c r="M295" i="8"/>
  <c r="J295" i="8" s="1"/>
  <c r="I295" i="8" s="1"/>
  <c r="C207" i="1"/>
  <c r="H207" i="1"/>
  <c r="M207" i="8"/>
  <c r="J207" i="8" s="1"/>
  <c r="I207" i="8" s="1"/>
  <c r="R30" i="8"/>
  <c r="T30" i="8" s="1"/>
  <c r="M119" i="8"/>
  <c r="J119" i="8" s="1"/>
  <c r="I119" i="8" s="1"/>
  <c r="C295" i="1"/>
  <c r="H295" i="1"/>
  <c r="R31" i="7"/>
  <c r="T31" i="7" s="1"/>
  <c r="R206" i="7"/>
  <c r="T206" i="7" s="1"/>
  <c r="AI119" i="7"/>
  <c r="N120" i="7"/>
  <c r="P119" i="7"/>
  <c r="C295" i="7"/>
  <c r="H295" i="7"/>
  <c r="C31" i="1"/>
  <c r="H31" i="1"/>
  <c r="O207" i="8" l="1"/>
  <c r="O295" i="8"/>
  <c r="J295" i="7"/>
  <c r="I295" i="7" s="1"/>
  <c r="J31" i="1"/>
  <c r="I31" i="1" s="1"/>
  <c r="O119" i="8"/>
  <c r="J207" i="1"/>
  <c r="I207" i="1" s="1"/>
  <c r="C32" i="7"/>
  <c r="H32" i="7"/>
  <c r="M295" i="1"/>
  <c r="J295" i="1" s="1"/>
  <c r="I295" i="1" s="1"/>
  <c r="M31" i="1"/>
  <c r="M207" i="1"/>
  <c r="L119" i="8"/>
  <c r="K119" i="8"/>
  <c r="K295" i="8"/>
  <c r="L295" i="8"/>
  <c r="R119" i="7"/>
  <c r="T119" i="7" s="1"/>
  <c r="C207" i="7"/>
  <c r="H207" i="7"/>
  <c r="C31" i="8"/>
  <c r="H31" i="8"/>
  <c r="D17" i="9" s="1"/>
  <c r="F17" i="9" s="1"/>
  <c r="M295" i="7"/>
  <c r="K207" i="8"/>
  <c r="L207" i="8"/>
  <c r="AI119" i="1"/>
  <c r="N120" i="1"/>
  <c r="P119" i="1"/>
  <c r="J31" i="8" l="1"/>
  <c r="I31" i="8" s="1"/>
  <c r="O31" i="1"/>
  <c r="J207" i="7"/>
  <c r="I207" i="7" s="1"/>
  <c r="O295" i="7"/>
  <c r="J32" i="7"/>
  <c r="I32" i="7" s="1"/>
  <c r="O295" i="1"/>
  <c r="O207" i="1"/>
  <c r="K207" i="1"/>
  <c r="L207" i="1"/>
  <c r="L295" i="7"/>
  <c r="K295" i="7"/>
  <c r="R119" i="1"/>
  <c r="T119" i="1" s="1"/>
  <c r="L31" i="1"/>
  <c r="K31" i="1"/>
  <c r="C120" i="7"/>
  <c r="H120" i="7"/>
  <c r="M31" i="8"/>
  <c r="L295" i="1"/>
  <c r="K295" i="1"/>
  <c r="N296" i="8"/>
  <c r="AI295" i="8"/>
  <c r="P295" i="8"/>
  <c r="M207" i="7"/>
  <c r="N120" i="8"/>
  <c r="AI119" i="8"/>
  <c r="P119" i="8"/>
  <c r="M32" i="7"/>
  <c r="N208" i="8"/>
  <c r="AI207" i="8"/>
  <c r="P207" i="8"/>
  <c r="O31" i="8" l="1"/>
  <c r="O32" i="7"/>
  <c r="O207" i="7"/>
  <c r="J120" i="7"/>
  <c r="I120" i="7" s="1"/>
  <c r="O120" i="7"/>
  <c r="AI295" i="1"/>
  <c r="N296" i="1"/>
  <c r="P295" i="1"/>
  <c r="C120" i="1"/>
  <c r="H120" i="1"/>
  <c r="K32" i="7"/>
  <c r="L32" i="7"/>
  <c r="R295" i="8"/>
  <c r="T295" i="8" s="1"/>
  <c r="AI295" i="7"/>
  <c r="N296" i="7"/>
  <c r="P295" i="7"/>
  <c r="R119" i="8"/>
  <c r="T119" i="8" s="1"/>
  <c r="M120" i="7"/>
  <c r="K31" i="8"/>
  <c r="L31" i="8"/>
  <c r="K207" i="7"/>
  <c r="L207" i="7"/>
  <c r="R207" i="8"/>
  <c r="T207" i="8" s="1"/>
  <c r="N32" i="1"/>
  <c r="AI31" i="1"/>
  <c r="P31" i="1"/>
  <c r="AI207" i="1"/>
  <c r="N208" i="1"/>
  <c r="P207" i="1"/>
  <c r="J120" i="1" l="1"/>
  <c r="I120" i="1" s="1"/>
  <c r="AI31" i="8"/>
  <c r="N32" i="8"/>
  <c r="P31" i="8"/>
  <c r="R207" i="1"/>
  <c r="T207" i="1" s="1"/>
  <c r="L120" i="7"/>
  <c r="K120" i="7"/>
  <c r="C208" i="8"/>
  <c r="H208" i="8"/>
  <c r="C296" i="8"/>
  <c r="H296" i="8"/>
  <c r="R295" i="1"/>
  <c r="T295" i="1" s="1"/>
  <c r="AI207" i="7"/>
  <c r="N208" i="7"/>
  <c r="P207" i="7"/>
  <c r="C120" i="8"/>
  <c r="H120" i="8"/>
  <c r="N33" i="7"/>
  <c r="AI32" i="7"/>
  <c r="P32" i="7"/>
  <c r="R31" i="1"/>
  <c r="T31" i="1" s="1"/>
  <c r="R295" i="7"/>
  <c r="T295" i="7" s="1"/>
  <c r="M120" i="1"/>
  <c r="O120" i="1" l="1"/>
  <c r="R207" i="7"/>
  <c r="T207" i="7" s="1"/>
  <c r="C296" i="1"/>
  <c r="H296" i="1"/>
  <c r="M296" i="8"/>
  <c r="J296" i="8" s="1"/>
  <c r="I296" i="8" s="1"/>
  <c r="C208" i="1"/>
  <c r="H208" i="1"/>
  <c r="M208" i="8"/>
  <c r="J208" i="8" s="1"/>
  <c r="I208" i="8" s="1"/>
  <c r="C32" i="1"/>
  <c r="H32" i="1"/>
  <c r="L120" i="1"/>
  <c r="K120" i="1"/>
  <c r="R31" i="8"/>
  <c r="T31" i="8" s="1"/>
  <c r="R32" i="7"/>
  <c r="T32" i="7" s="1"/>
  <c r="M120" i="8"/>
  <c r="J120" i="8" s="1"/>
  <c r="I120" i="8" s="1"/>
  <c r="N121" i="7"/>
  <c r="AI120" i="7"/>
  <c r="P120" i="7"/>
  <c r="C296" i="7"/>
  <c r="H296" i="7"/>
  <c r="J32" i="1" l="1"/>
  <c r="I32" i="1" s="1"/>
  <c r="O208" i="8"/>
  <c r="J296" i="7"/>
  <c r="I296" i="7" s="1"/>
  <c r="O296" i="7"/>
  <c r="O120" i="8"/>
  <c r="O296" i="8"/>
  <c r="C32" i="8"/>
  <c r="H32" i="8"/>
  <c r="D18" i="9" s="1"/>
  <c r="F18" i="9" s="1"/>
  <c r="K120" i="8"/>
  <c r="L120" i="8"/>
  <c r="N121" i="1"/>
  <c r="AI120" i="1"/>
  <c r="P120" i="1"/>
  <c r="K296" i="8"/>
  <c r="L296" i="8"/>
  <c r="M296" i="7"/>
  <c r="M32" i="1"/>
  <c r="M296" i="1"/>
  <c r="J296" i="1" s="1"/>
  <c r="I296" i="1" s="1"/>
  <c r="C33" i="7"/>
  <c r="H33" i="7"/>
  <c r="L208" i="8"/>
  <c r="K208" i="8"/>
  <c r="C208" i="7"/>
  <c r="H208" i="7"/>
  <c r="R120" i="7"/>
  <c r="T120" i="7" s="1"/>
  <c r="M208" i="1"/>
  <c r="J208" i="1" s="1"/>
  <c r="I208" i="1" s="1"/>
  <c r="O208" i="1" l="1"/>
  <c r="O32" i="1"/>
  <c r="J32" i="8"/>
  <c r="I32" i="8" s="1"/>
  <c r="J33" i="7"/>
  <c r="I33" i="7" s="1"/>
  <c r="J208" i="7"/>
  <c r="I208" i="7" s="1"/>
  <c r="O296" i="1"/>
  <c r="L208" i="1"/>
  <c r="K208" i="1"/>
  <c r="N209" i="8"/>
  <c r="AI208" i="8"/>
  <c r="P208" i="8"/>
  <c r="L296" i="7"/>
  <c r="K296" i="7"/>
  <c r="M33" i="7"/>
  <c r="N121" i="8"/>
  <c r="AI120" i="8"/>
  <c r="P120" i="8"/>
  <c r="C121" i="7"/>
  <c r="H121" i="7"/>
  <c r="M208" i="7"/>
  <c r="K296" i="1"/>
  <c r="L296" i="1"/>
  <c r="N297" i="8"/>
  <c r="AI296" i="8"/>
  <c r="P296" i="8"/>
  <c r="R120" i="1"/>
  <c r="T120" i="1" s="1"/>
  <c r="M32" i="8"/>
  <c r="K32" i="1"/>
  <c r="L32" i="1"/>
  <c r="O32" i="8" l="1"/>
  <c r="O33" i="7"/>
  <c r="J121" i="7"/>
  <c r="I121" i="7" s="1"/>
  <c r="O208" i="7"/>
  <c r="L208" i="7"/>
  <c r="K208" i="7"/>
  <c r="C121" i="1"/>
  <c r="H121" i="1"/>
  <c r="R208" i="8"/>
  <c r="T208" i="8" s="1"/>
  <c r="N33" i="1"/>
  <c r="AI32" i="1"/>
  <c r="P32" i="1"/>
  <c r="M121" i="7"/>
  <c r="L33" i="7"/>
  <c r="K33" i="7"/>
  <c r="K32" i="8"/>
  <c r="L32" i="8"/>
  <c r="N209" i="1"/>
  <c r="AI208" i="1"/>
  <c r="P208" i="1"/>
  <c r="R296" i="8"/>
  <c r="T296" i="8" s="1"/>
  <c r="N297" i="1"/>
  <c r="AI296" i="1"/>
  <c r="P296" i="1"/>
  <c r="R120" i="8"/>
  <c r="T120" i="8" s="1"/>
  <c r="N297" i="7"/>
  <c r="AI296" i="7"/>
  <c r="P296" i="7"/>
  <c r="J121" i="1" l="1"/>
  <c r="I121" i="1" s="1"/>
  <c r="O121" i="7"/>
  <c r="R208" i="1"/>
  <c r="T208" i="1" s="1"/>
  <c r="C209" i="8"/>
  <c r="H209" i="8"/>
  <c r="C121" i="8"/>
  <c r="H121" i="8"/>
  <c r="R296" i="1"/>
  <c r="T296" i="1" s="1"/>
  <c r="M121" i="1"/>
  <c r="R32" i="1"/>
  <c r="T32" i="1" s="1"/>
  <c r="K121" i="7"/>
  <c r="L121" i="7"/>
  <c r="R296" i="7"/>
  <c r="T296" i="7" s="1"/>
  <c r="AI208" i="7"/>
  <c r="N209" i="7"/>
  <c r="P208" i="7"/>
  <c r="AI32" i="8"/>
  <c r="N33" i="8"/>
  <c r="P32" i="8"/>
  <c r="C297" i="8"/>
  <c r="H297" i="8"/>
  <c r="N34" i="7"/>
  <c r="AI33" i="7"/>
  <c r="P33" i="7"/>
  <c r="O121" i="1" l="1"/>
  <c r="M297" i="8"/>
  <c r="J297" i="8" s="1"/>
  <c r="I297" i="8" s="1"/>
  <c r="M121" i="8"/>
  <c r="J121" i="8" s="1"/>
  <c r="I121" i="8" s="1"/>
  <c r="R208" i="7"/>
  <c r="T208" i="7" s="1"/>
  <c r="N122" i="7"/>
  <c r="AI121" i="7"/>
  <c r="P121" i="7"/>
  <c r="M209" i="8"/>
  <c r="J209" i="8" s="1"/>
  <c r="I209" i="8" s="1"/>
  <c r="C33" i="1"/>
  <c r="H33" i="1"/>
  <c r="R33" i="7"/>
  <c r="T33" i="7" s="1"/>
  <c r="O34" i="7"/>
  <c r="R32" i="8"/>
  <c r="T32" i="8" s="1"/>
  <c r="K121" i="1"/>
  <c r="L121" i="1"/>
  <c r="C297" i="7"/>
  <c r="H297" i="7"/>
  <c r="C297" i="1"/>
  <c r="H297" i="1"/>
  <c r="C209" i="1"/>
  <c r="H209" i="1"/>
  <c r="J33" i="1" l="1"/>
  <c r="I33" i="1" s="1"/>
  <c r="J297" i="7"/>
  <c r="I297" i="7" s="1"/>
  <c r="O297" i="8"/>
  <c r="O209" i="8"/>
  <c r="O121" i="8"/>
  <c r="C209" i="7"/>
  <c r="H209" i="7"/>
  <c r="M209" i="1"/>
  <c r="J209" i="1" s="1"/>
  <c r="I209" i="1" s="1"/>
  <c r="AI121" i="1"/>
  <c r="N122" i="1"/>
  <c r="P121" i="1"/>
  <c r="L121" i="8"/>
  <c r="K121" i="8"/>
  <c r="M33" i="1"/>
  <c r="K209" i="8"/>
  <c r="L209" i="8"/>
  <c r="M297" i="1"/>
  <c r="J297" i="1" s="1"/>
  <c r="I297" i="1" s="1"/>
  <c r="C33" i="8"/>
  <c r="H33" i="8"/>
  <c r="D19" i="9" s="1"/>
  <c r="F19" i="9" s="1"/>
  <c r="R121" i="7"/>
  <c r="T121" i="7" s="1"/>
  <c r="O122" i="7"/>
  <c r="M297" i="7"/>
  <c r="L297" i="8"/>
  <c r="K297" i="8"/>
  <c r="C34" i="7"/>
  <c r="H34" i="7"/>
  <c r="O209" i="1" l="1"/>
  <c r="O297" i="7"/>
  <c r="O33" i="1"/>
  <c r="J33" i="8"/>
  <c r="I33" i="8" s="1"/>
  <c r="J209" i="7"/>
  <c r="I209" i="7" s="1"/>
  <c r="O297" i="1"/>
  <c r="C122" i="7"/>
  <c r="H122" i="7"/>
  <c r="L33" i="1"/>
  <c r="K33" i="1"/>
  <c r="K209" i="1"/>
  <c r="L209" i="1"/>
  <c r="M33" i="8"/>
  <c r="AI209" i="8"/>
  <c r="N210" i="8"/>
  <c r="P209" i="8"/>
  <c r="AI297" i="8"/>
  <c r="N298" i="8"/>
  <c r="P297" i="8"/>
  <c r="N122" i="8"/>
  <c r="AI121" i="8"/>
  <c r="P121" i="8"/>
  <c r="M209" i="7"/>
  <c r="M34" i="7"/>
  <c r="J34" i="7" s="1"/>
  <c r="I34" i="7" s="1"/>
  <c r="L297" i="1"/>
  <c r="K297" i="1"/>
  <c r="R121" i="1"/>
  <c r="T121" i="1" s="1"/>
  <c r="O122" i="1"/>
  <c r="K297" i="7"/>
  <c r="L297" i="7"/>
  <c r="O33" i="8" l="1"/>
  <c r="O209" i="7"/>
  <c r="C122" i="1"/>
  <c r="H122" i="1"/>
  <c r="L209" i="7"/>
  <c r="K209" i="7"/>
  <c r="N298" i="1"/>
  <c r="AI297" i="1"/>
  <c r="P297" i="1"/>
  <c r="N210" i="1"/>
  <c r="AI209" i="1"/>
  <c r="P209" i="1"/>
  <c r="R209" i="1" s="1"/>
  <c r="T209" i="1" s="1"/>
  <c r="R121" i="8"/>
  <c r="T121" i="8" s="1"/>
  <c r="O122" i="8"/>
  <c r="R209" i="8"/>
  <c r="T209" i="8" s="1"/>
  <c r="O210" i="8"/>
  <c r="AI33" i="1"/>
  <c r="N34" i="1"/>
  <c r="P33" i="1"/>
  <c r="M122" i="7"/>
  <c r="J122" i="7" s="1"/>
  <c r="I122" i="7" s="1"/>
  <c r="N298" i="7"/>
  <c r="AI297" i="7"/>
  <c r="P297" i="7"/>
  <c r="L34" i="7"/>
  <c r="K34" i="7"/>
  <c r="R297" i="8"/>
  <c r="T297" i="8" s="1"/>
  <c r="O298" i="8"/>
  <c r="L33" i="8"/>
  <c r="K33" i="8"/>
  <c r="C122" i="8" l="1"/>
  <c r="H122" i="8"/>
  <c r="R297" i="7"/>
  <c r="T297" i="7" s="1"/>
  <c r="O298" i="7"/>
  <c r="R33" i="1"/>
  <c r="T33" i="1" s="1"/>
  <c r="O34" i="1"/>
  <c r="C210" i="1"/>
  <c r="O210" i="1" s="1"/>
  <c r="H210" i="1"/>
  <c r="N34" i="8"/>
  <c r="AI33" i="8"/>
  <c r="P33" i="8"/>
  <c r="AI209" i="7"/>
  <c r="N210" i="7"/>
  <c r="P209" i="7"/>
  <c r="M122" i="1"/>
  <c r="J122" i="1" s="1"/>
  <c r="I122" i="1" s="1"/>
  <c r="K122" i="7"/>
  <c r="L122" i="7"/>
  <c r="C210" i="8"/>
  <c r="H210" i="8"/>
  <c r="R297" i="1"/>
  <c r="T297" i="1" s="1"/>
  <c r="O298" i="1"/>
  <c r="C298" i="8"/>
  <c r="H298" i="8"/>
  <c r="N35" i="7"/>
  <c r="AI34" i="7"/>
  <c r="P34" i="7"/>
  <c r="AI122" i="7" l="1"/>
  <c r="N123" i="7"/>
  <c r="P122" i="7"/>
  <c r="K122" i="1"/>
  <c r="L122" i="1"/>
  <c r="C34" i="1"/>
  <c r="H34" i="1"/>
  <c r="R33" i="8"/>
  <c r="T33" i="8" s="1"/>
  <c r="O34" i="8"/>
  <c r="C298" i="7"/>
  <c r="H298" i="7"/>
  <c r="R34" i="7"/>
  <c r="T34" i="7" s="1"/>
  <c r="O35" i="7"/>
  <c r="M210" i="8"/>
  <c r="J210" i="8" s="1"/>
  <c r="I210" i="8" s="1"/>
  <c r="M122" i="8"/>
  <c r="J122" i="8" s="1"/>
  <c r="I122" i="8" s="1"/>
  <c r="M298" i="8"/>
  <c r="J298" i="8" s="1"/>
  <c r="I298" i="8" s="1"/>
  <c r="C298" i="1"/>
  <c r="H298" i="1"/>
  <c r="R209" i="7"/>
  <c r="T209" i="7" s="1"/>
  <c r="O210" i="7"/>
  <c r="M210" i="1"/>
  <c r="J210" i="1" s="1"/>
  <c r="I210" i="1" s="1"/>
  <c r="L298" i="8" l="1"/>
  <c r="K298" i="8"/>
  <c r="M298" i="7"/>
  <c r="J298" i="7" s="1"/>
  <c r="I298" i="7" s="1"/>
  <c r="K210" i="1"/>
  <c r="L210" i="1"/>
  <c r="L122" i="8"/>
  <c r="K122" i="8"/>
  <c r="N123" i="1"/>
  <c r="AI122" i="1"/>
  <c r="P122" i="1"/>
  <c r="C34" i="8"/>
  <c r="H34" i="8"/>
  <c r="R122" i="7"/>
  <c r="T122" i="7" s="1"/>
  <c r="O123" i="7"/>
  <c r="L210" i="8"/>
  <c r="K210" i="8"/>
  <c r="C210" i="7"/>
  <c r="H210" i="7"/>
  <c r="M298" i="1"/>
  <c r="J298" i="1" s="1"/>
  <c r="I298" i="1" s="1"/>
  <c r="M34" i="1"/>
  <c r="J34" i="1" s="1"/>
  <c r="I34" i="1" s="1"/>
  <c r="C35" i="7"/>
  <c r="H35" i="7"/>
  <c r="D20" i="9" l="1"/>
  <c r="F20" i="9" s="1"/>
  <c r="D10" i="9"/>
  <c r="F10" i="9" s="1"/>
  <c r="M210" i="7"/>
  <c r="J210" i="7" s="1"/>
  <c r="I210" i="7" s="1"/>
  <c r="N211" i="8"/>
  <c r="AI210" i="8"/>
  <c r="P210" i="8"/>
  <c r="R122" i="1"/>
  <c r="T122" i="1" s="1"/>
  <c r="O123" i="1"/>
  <c r="AI210" i="1"/>
  <c r="N211" i="1"/>
  <c r="P210" i="1"/>
  <c r="M35" i="7"/>
  <c r="J35" i="7" s="1"/>
  <c r="I35" i="7" s="1"/>
  <c r="K34" i="1"/>
  <c r="L34" i="1"/>
  <c r="K298" i="7"/>
  <c r="L298" i="7"/>
  <c r="C123" i="7"/>
  <c r="H123" i="7"/>
  <c r="N299" i="8"/>
  <c r="AI298" i="8"/>
  <c r="P298" i="8"/>
  <c r="K298" i="1"/>
  <c r="L298" i="1"/>
  <c r="M34" i="8"/>
  <c r="J34" i="8" s="1"/>
  <c r="I34" i="8" s="1"/>
  <c r="N123" i="8"/>
  <c r="AI122" i="8"/>
  <c r="P122" i="8"/>
  <c r="L34" i="8" l="1"/>
  <c r="K34" i="8"/>
  <c r="M123" i="7"/>
  <c r="J123" i="7" s="1"/>
  <c r="I123" i="7" s="1"/>
  <c r="L35" i="7"/>
  <c r="K35" i="7"/>
  <c r="R210" i="8"/>
  <c r="T210" i="8" s="1"/>
  <c r="O211" i="8"/>
  <c r="R210" i="1"/>
  <c r="T210" i="1" s="1"/>
  <c r="O211" i="1"/>
  <c r="N299" i="1"/>
  <c r="AI298" i="1"/>
  <c r="P298" i="1"/>
  <c r="R122" i="8"/>
  <c r="T122" i="8" s="1"/>
  <c r="O123" i="8"/>
  <c r="R298" i="8"/>
  <c r="T298" i="8" s="1"/>
  <c r="O299" i="8"/>
  <c r="N299" i="7"/>
  <c r="AI298" i="7"/>
  <c r="P298" i="7"/>
  <c r="L210" i="7"/>
  <c r="K210" i="7"/>
  <c r="N35" i="1"/>
  <c r="AI34" i="1"/>
  <c r="P34" i="1"/>
  <c r="C123" i="1"/>
  <c r="H123" i="1"/>
  <c r="R34" i="1" l="1"/>
  <c r="T34" i="1" s="1"/>
  <c r="O35" i="1"/>
  <c r="R298" i="7"/>
  <c r="T298" i="7" s="1"/>
  <c r="O299" i="7"/>
  <c r="R298" i="1"/>
  <c r="T298" i="1" s="1"/>
  <c r="O299" i="1"/>
  <c r="C211" i="8"/>
  <c r="H211" i="8"/>
  <c r="N36" i="7"/>
  <c r="AI35" i="7"/>
  <c r="P35" i="7"/>
  <c r="K123" i="7"/>
  <c r="L123" i="7"/>
  <c r="C299" i="8"/>
  <c r="H299" i="8"/>
  <c r="M123" i="1"/>
  <c r="J123" i="1" s="1"/>
  <c r="I123" i="1" s="1"/>
  <c r="AI210" i="7"/>
  <c r="N211" i="7"/>
  <c r="P210" i="7"/>
  <c r="C211" i="1"/>
  <c r="H211" i="1"/>
  <c r="N35" i="8"/>
  <c r="AI34" i="8"/>
  <c r="P34" i="8"/>
  <c r="C123" i="8"/>
  <c r="H123" i="8"/>
  <c r="C299" i="1" l="1"/>
  <c r="H299" i="1"/>
  <c r="L123" i="1"/>
  <c r="K123" i="1"/>
  <c r="R35" i="7"/>
  <c r="T35" i="7" s="1"/>
  <c r="O36" i="7"/>
  <c r="N124" i="7"/>
  <c r="AI123" i="7"/>
  <c r="P123" i="7"/>
  <c r="M211" i="1"/>
  <c r="J211" i="1" s="1"/>
  <c r="I211" i="1" s="1"/>
  <c r="R34" i="8"/>
  <c r="T34" i="8" s="1"/>
  <c r="O35" i="8"/>
  <c r="M299" i="8"/>
  <c r="J299" i="8" s="1"/>
  <c r="I299" i="8" s="1"/>
  <c r="C299" i="7"/>
  <c r="H299" i="7"/>
  <c r="M123" i="8"/>
  <c r="J123" i="8" s="1"/>
  <c r="I123" i="8" s="1"/>
  <c r="R210" i="7"/>
  <c r="T210" i="7" s="1"/>
  <c r="O211" i="7"/>
  <c r="M211" i="8"/>
  <c r="J211" i="8" s="1"/>
  <c r="I211" i="8" s="1"/>
  <c r="C35" i="1"/>
  <c r="H35" i="1"/>
  <c r="C35" i="8" l="1"/>
  <c r="H35" i="8"/>
  <c r="M35" i="1"/>
  <c r="J35" i="1" s="1"/>
  <c r="I35" i="1" s="1"/>
  <c r="L123" i="8"/>
  <c r="K123" i="8"/>
  <c r="C36" i="7"/>
  <c r="H36" i="7"/>
  <c r="L211" i="8"/>
  <c r="K211" i="8"/>
  <c r="M299" i="7"/>
  <c r="J299" i="7" s="1"/>
  <c r="I299" i="7" s="1"/>
  <c r="L211" i="1"/>
  <c r="K211" i="1"/>
  <c r="AI123" i="1"/>
  <c r="N124" i="1"/>
  <c r="P123" i="1"/>
  <c r="K299" i="8"/>
  <c r="L299" i="8"/>
  <c r="R123" i="7"/>
  <c r="T123" i="7" s="1"/>
  <c r="O124" i="7"/>
  <c r="M299" i="1"/>
  <c r="J299" i="1" s="1"/>
  <c r="I299" i="1" s="1"/>
  <c r="C211" i="7"/>
  <c r="H211" i="7"/>
  <c r="D21" i="9" l="1"/>
  <c r="F21" i="9" s="1"/>
  <c r="D11" i="9"/>
  <c r="F11" i="9" s="1"/>
  <c r="C124" i="7"/>
  <c r="H124" i="7"/>
  <c r="AI211" i="1"/>
  <c r="N212" i="1"/>
  <c r="P211" i="1"/>
  <c r="R211" i="1" s="1"/>
  <c r="T211" i="1" s="1"/>
  <c r="N124" i="8"/>
  <c r="AI123" i="8"/>
  <c r="P123" i="8"/>
  <c r="N300" i="8"/>
  <c r="AI299" i="8"/>
  <c r="P299" i="8"/>
  <c r="K299" i="7"/>
  <c r="L299" i="7"/>
  <c r="L35" i="1"/>
  <c r="K35" i="1"/>
  <c r="R123" i="1"/>
  <c r="T123" i="1" s="1"/>
  <c r="O124" i="1"/>
  <c r="N212" i="8"/>
  <c r="AI211" i="8"/>
  <c r="P211" i="8"/>
  <c r="M211" i="7"/>
  <c r="J211" i="7" s="1"/>
  <c r="I211" i="7" s="1"/>
  <c r="L299" i="1"/>
  <c r="K299" i="1"/>
  <c r="M35" i="8"/>
  <c r="J35" i="8" s="1"/>
  <c r="I35" i="8" s="1"/>
  <c r="M36" i="7"/>
  <c r="J36" i="7" s="1"/>
  <c r="I36" i="7" s="1"/>
  <c r="K36" i="7" l="1"/>
  <c r="L36" i="7"/>
  <c r="R123" i="8"/>
  <c r="T123" i="8" s="1"/>
  <c r="O124" i="8"/>
  <c r="R211" i="8"/>
  <c r="T211" i="8" s="1"/>
  <c r="O212" i="8"/>
  <c r="L35" i="8"/>
  <c r="K35" i="8"/>
  <c r="N300" i="7"/>
  <c r="AI299" i="7"/>
  <c r="P299" i="7"/>
  <c r="M124" i="7"/>
  <c r="J124" i="7" s="1"/>
  <c r="I124" i="7" s="1"/>
  <c r="R299" i="8"/>
  <c r="T299" i="8" s="1"/>
  <c r="O300" i="8"/>
  <c r="N300" i="1"/>
  <c r="AI299" i="1"/>
  <c r="P299" i="1"/>
  <c r="C124" i="1"/>
  <c r="H124" i="1"/>
  <c r="L211" i="7"/>
  <c r="K211" i="7"/>
  <c r="N36" i="1"/>
  <c r="AI35" i="1"/>
  <c r="P35" i="1"/>
  <c r="C212" i="1"/>
  <c r="O212" i="1" s="1"/>
  <c r="H212" i="1"/>
  <c r="N212" i="7" l="1"/>
  <c r="AI211" i="7"/>
  <c r="P211" i="7"/>
  <c r="R299" i="1"/>
  <c r="T299" i="1" s="1"/>
  <c r="O300" i="1"/>
  <c r="K124" i="7"/>
  <c r="L124" i="7"/>
  <c r="R299" i="7"/>
  <c r="T299" i="7" s="1"/>
  <c r="O300" i="7"/>
  <c r="C212" i="8"/>
  <c r="H212" i="8"/>
  <c r="M212" i="1"/>
  <c r="J212" i="1" s="1"/>
  <c r="I212" i="1" s="1"/>
  <c r="R35" i="1"/>
  <c r="T35" i="1" s="1"/>
  <c r="O36" i="1"/>
  <c r="C124" i="8"/>
  <c r="H124" i="8"/>
  <c r="M124" i="1"/>
  <c r="J124" i="1" s="1"/>
  <c r="I124" i="1" s="1"/>
  <c r="C300" i="8"/>
  <c r="H300" i="8"/>
  <c r="AI35" i="8"/>
  <c r="N36" i="8"/>
  <c r="P35" i="8"/>
  <c r="N37" i="7"/>
  <c r="AI36" i="7"/>
  <c r="P36" i="7"/>
  <c r="R35" i="8" l="1"/>
  <c r="T35" i="8" s="1"/>
  <c r="O36" i="8"/>
  <c r="N125" i="7"/>
  <c r="AI124" i="7"/>
  <c r="P124" i="7"/>
  <c r="C36" i="1"/>
  <c r="H36" i="1"/>
  <c r="M212" i="8"/>
  <c r="J212" i="8" s="1"/>
  <c r="I212" i="8" s="1"/>
  <c r="C300" i="1"/>
  <c r="H300" i="1"/>
  <c r="R36" i="7"/>
  <c r="O37" i="7"/>
  <c r="M300" i="8"/>
  <c r="J300" i="8" s="1"/>
  <c r="I300" i="8" s="1"/>
  <c r="L212" i="1"/>
  <c r="K212" i="1"/>
  <c r="R211" i="7"/>
  <c r="T211" i="7" s="1"/>
  <c r="O212" i="7"/>
  <c r="K124" i="1"/>
  <c r="L124" i="1"/>
  <c r="M124" i="8"/>
  <c r="J124" i="8" s="1"/>
  <c r="I124" i="8" s="1"/>
  <c r="C300" i="7"/>
  <c r="H300" i="7"/>
  <c r="N125" i="1" l="1"/>
  <c r="AI124" i="1"/>
  <c r="P124" i="1"/>
  <c r="S36" i="7"/>
  <c r="T36" i="7" s="1"/>
  <c r="M300" i="7"/>
  <c r="J300" i="7" s="1"/>
  <c r="I300" i="7" s="1"/>
  <c r="M300" i="1"/>
  <c r="J300" i="1" s="1"/>
  <c r="I300" i="1" s="1"/>
  <c r="R124" i="7"/>
  <c r="S124" i="7" s="1"/>
  <c r="T124" i="7" s="1"/>
  <c r="O125" i="7"/>
  <c r="K124" i="8"/>
  <c r="L124" i="8"/>
  <c r="C212" i="7"/>
  <c r="H212" i="7"/>
  <c r="AI212" i="1"/>
  <c r="N213" i="1"/>
  <c r="P212" i="1"/>
  <c r="L212" i="8"/>
  <c r="K212" i="8"/>
  <c r="L300" i="8"/>
  <c r="K300" i="8"/>
  <c r="M36" i="1"/>
  <c r="J36" i="1" s="1"/>
  <c r="I36" i="1" s="1"/>
  <c r="C36" i="8"/>
  <c r="H36" i="8"/>
  <c r="L300" i="1" l="1"/>
  <c r="K300" i="1"/>
  <c r="AI212" i="8"/>
  <c r="N213" i="8"/>
  <c r="P212" i="8"/>
  <c r="R212" i="1"/>
  <c r="O213" i="1"/>
  <c r="N301" i="8"/>
  <c r="AI300" i="8"/>
  <c r="P300" i="8"/>
  <c r="L300" i="7"/>
  <c r="K300" i="7"/>
  <c r="R124" i="1"/>
  <c r="O125" i="1"/>
  <c r="L36" i="1"/>
  <c r="K36" i="1"/>
  <c r="N125" i="8"/>
  <c r="AI124" i="8"/>
  <c r="P124" i="8"/>
  <c r="M36" i="8"/>
  <c r="J36" i="8" s="1"/>
  <c r="I36" i="8" s="1"/>
  <c r="M212" i="7"/>
  <c r="J212" i="7" s="1"/>
  <c r="I212" i="7" s="1"/>
  <c r="C125" i="7"/>
  <c r="H125" i="7"/>
  <c r="C37" i="7"/>
  <c r="H37" i="7"/>
  <c r="M37" i="7" l="1"/>
  <c r="J37" i="7" s="1"/>
  <c r="I37" i="7" s="1"/>
  <c r="R212" i="8"/>
  <c r="O213" i="8"/>
  <c r="R124" i="8"/>
  <c r="S124" i="8" s="1"/>
  <c r="T124" i="8" s="1"/>
  <c r="O125" i="8"/>
  <c r="S124" i="1"/>
  <c r="T124" i="1" s="1"/>
  <c r="M125" i="7"/>
  <c r="J125" i="7" s="1"/>
  <c r="I125" i="7" s="1"/>
  <c r="AI300" i="7"/>
  <c r="N301" i="7"/>
  <c r="P300" i="7"/>
  <c r="S212" i="1"/>
  <c r="T212" i="1" s="1"/>
  <c r="AI300" i="1"/>
  <c r="N301" i="1"/>
  <c r="P300" i="1"/>
  <c r="L212" i="7"/>
  <c r="K212" i="7"/>
  <c r="R300" i="8"/>
  <c r="O301" i="8"/>
  <c r="N37" i="1"/>
  <c r="AI36" i="1"/>
  <c r="P36" i="1"/>
  <c r="L36" i="8"/>
  <c r="K36" i="8"/>
  <c r="C125" i="1" l="1"/>
  <c r="H125" i="1"/>
  <c r="R300" i="1"/>
  <c r="S300" i="1" s="1"/>
  <c r="T300" i="1" s="1"/>
  <c r="O301" i="1"/>
  <c r="R300" i="7"/>
  <c r="S300" i="7" s="1"/>
  <c r="T300" i="7" s="1"/>
  <c r="O301" i="7"/>
  <c r="C125" i="8"/>
  <c r="H125" i="8"/>
  <c r="AI36" i="8"/>
  <c r="N37" i="8"/>
  <c r="P36" i="8"/>
  <c r="S212" i="8"/>
  <c r="T212" i="8"/>
  <c r="C213" i="1"/>
  <c r="H213" i="1"/>
  <c r="K125" i="7"/>
  <c r="L125" i="7"/>
  <c r="S300" i="8"/>
  <c r="T300" i="8" s="1"/>
  <c r="L37" i="7"/>
  <c r="K37" i="7"/>
  <c r="R36" i="1"/>
  <c r="O37" i="1"/>
  <c r="N213" i="7"/>
  <c r="AI212" i="7"/>
  <c r="P212" i="7"/>
  <c r="R36" i="8" l="1"/>
  <c r="S36" i="8" s="1"/>
  <c r="T36" i="8" s="1"/>
  <c r="O37" i="8"/>
  <c r="C301" i="7"/>
  <c r="H301" i="7"/>
  <c r="N126" i="7"/>
  <c r="AI125" i="7"/>
  <c r="P125" i="7"/>
  <c r="AI37" i="7"/>
  <c r="P37" i="7"/>
  <c r="M213" i="1"/>
  <c r="J213" i="1" s="1"/>
  <c r="I213" i="1" s="1"/>
  <c r="N38" i="7"/>
  <c r="C301" i="1"/>
  <c r="H301" i="1"/>
  <c r="R212" i="7"/>
  <c r="S212" i="7" s="1"/>
  <c r="T212" i="7" s="1"/>
  <c r="O213" i="7"/>
  <c r="M125" i="1"/>
  <c r="J125" i="1" s="1"/>
  <c r="I125" i="1" s="1"/>
  <c r="C301" i="8"/>
  <c r="H301" i="8"/>
  <c r="C213" i="8"/>
  <c r="H213" i="8"/>
  <c r="M125" i="8"/>
  <c r="J125" i="8" s="1"/>
  <c r="I125" i="8" s="1"/>
  <c r="S36" i="1"/>
  <c r="T36" i="1" s="1"/>
  <c r="C213" i="7" l="1"/>
  <c r="H213" i="7"/>
  <c r="M301" i="7"/>
  <c r="J301" i="7" s="1"/>
  <c r="I301" i="7" s="1"/>
  <c r="M213" i="8"/>
  <c r="J213" i="8" s="1"/>
  <c r="I213" i="8" s="1"/>
  <c r="M301" i="1"/>
  <c r="J301" i="1" s="1"/>
  <c r="I301" i="1" s="1"/>
  <c r="R37" i="7"/>
  <c r="O38" i="7"/>
  <c r="C37" i="8"/>
  <c r="H37" i="8"/>
  <c r="R125" i="7"/>
  <c r="S125" i="7" s="1"/>
  <c r="T125" i="7" s="1"/>
  <c r="O126" i="7"/>
  <c r="C37" i="1"/>
  <c r="H37" i="1"/>
  <c r="L125" i="1"/>
  <c r="K125" i="1"/>
  <c r="M301" i="8"/>
  <c r="J301" i="8" s="1"/>
  <c r="I301" i="8" s="1"/>
  <c r="L125" i="8"/>
  <c r="K125" i="8"/>
  <c r="L213" i="1"/>
  <c r="K213" i="1"/>
  <c r="C126" i="7" l="1"/>
  <c r="H126" i="7"/>
  <c r="K301" i="1"/>
  <c r="L301" i="1"/>
  <c r="K213" i="8"/>
  <c r="L213" i="8"/>
  <c r="AI125" i="1"/>
  <c r="N126" i="1"/>
  <c r="P125" i="1"/>
  <c r="M37" i="8"/>
  <c r="J37" i="8" s="1"/>
  <c r="I37" i="8" s="1"/>
  <c r="N214" i="1"/>
  <c r="AI213" i="1"/>
  <c r="P213" i="1"/>
  <c r="L301" i="7"/>
  <c r="K301" i="7"/>
  <c r="K301" i="8"/>
  <c r="L301" i="8"/>
  <c r="M37" i="1"/>
  <c r="J37" i="1" s="1"/>
  <c r="I37" i="1" s="1"/>
  <c r="M213" i="7"/>
  <c r="J213" i="7" s="1"/>
  <c r="I213" i="7" s="1"/>
  <c r="N126" i="8"/>
  <c r="AI125" i="8"/>
  <c r="P125" i="8"/>
  <c r="S37" i="7"/>
  <c r="T37" i="7"/>
  <c r="N214" i="8" l="1"/>
  <c r="AI213" i="8"/>
  <c r="P213" i="8"/>
  <c r="L213" i="7"/>
  <c r="K213" i="7"/>
  <c r="N302" i="8"/>
  <c r="AI301" i="8"/>
  <c r="P301" i="8"/>
  <c r="K37" i="8"/>
  <c r="L37" i="8"/>
  <c r="C38" i="7"/>
  <c r="H38" i="7"/>
  <c r="N302" i="7"/>
  <c r="AI301" i="7"/>
  <c r="P301" i="7"/>
  <c r="R125" i="1"/>
  <c r="O126" i="1"/>
  <c r="N302" i="1"/>
  <c r="AI301" i="1"/>
  <c r="P301" i="1"/>
  <c r="M126" i="7"/>
  <c r="J126" i="7" s="1"/>
  <c r="I126" i="7" s="1"/>
  <c r="R125" i="8"/>
  <c r="S125" i="8" s="1"/>
  <c r="T125" i="8" s="1"/>
  <c r="O126" i="8"/>
  <c r="L37" i="1"/>
  <c r="K37" i="1"/>
  <c r="R213" i="1"/>
  <c r="O214" i="1"/>
  <c r="M38" i="7" l="1"/>
  <c r="J38" i="7" s="1"/>
  <c r="I38" i="7" s="1"/>
  <c r="AI213" i="7"/>
  <c r="P213" i="7"/>
  <c r="L126" i="7"/>
  <c r="K126" i="7"/>
  <c r="R213" i="8"/>
  <c r="O214" i="8"/>
  <c r="N38" i="8"/>
  <c r="AI37" i="8"/>
  <c r="P37" i="8"/>
  <c r="R301" i="1"/>
  <c r="S301" i="1" s="1"/>
  <c r="T301" i="1" s="1"/>
  <c r="O302" i="1"/>
  <c r="R301" i="7"/>
  <c r="O302" i="7"/>
  <c r="R301" i="8"/>
  <c r="S301" i="8" s="1"/>
  <c r="T301" i="8" s="1"/>
  <c r="O302" i="8"/>
  <c r="N214" i="7"/>
  <c r="S213" i="1"/>
  <c r="T213" i="1" s="1"/>
  <c r="C126" i="8"/>
  <c r="H126" i="8"/>
  <c r="AI37" i="1"/>
  <c r="N38" i="1"/>
  <c r="P37" i="1"/>
  <c r="S125" i="1"/>
  <c r="T125" i="1" s="1"/>
  <c r="R37" i="8" l="1"/>
  <c r="S37" i="8" s="1"/>
  <c r="T37" i="8" s="1"/>
  <c r="O38" i="8"/>
  <c r="R213" i="7"/>
  <c r="O214" i="7"/>
  <c r="C302" i="8"/>
  <c r="H302" i="8"/>
  <c r="M126" i="8"/>
  <c r="J126" i="8" s="1"/>
  <c r="I126" i="8" s="1"/>
  <c r="S301" i="7"/>
  <c r="T301" i="7" s="1"/>
  <c r="L38" i="7"/>
  <c r="K38" i="7"/>
  <c r="S213" i="8"/>
  <c r="T213" i="8" s="1"/>
  <c r="C126" i="1"/>
  <c r="H126" i="1"/>
  <c r="C302" i="1"/>
  <c r="H302" i="1"/>
  <c r="C214" i="1"/>
  <c r="H214" i="1"/>
  <c r="R37" i="1"/>
  <c r="O38" i="1"/>
  <c r="N127" i="7"/>
  <c r="AI126" i="7"/>
  <c r="P126" i="7"/>
  <c r="AI38" i="7" l="1"/>
  <c r="N39" i="7"/>
  <c r="P38" i="7"/>
  <c r="M302" i="8"/>
  <c r="J302" i="8" s="1"/>
  <c r="I302" i="8" s="1"/>
  <c r="R126" i="7"/>
  <c r="O127" i="7"/>
  <c r="M302" i="1"/>
  <c r="J302" i="1" s="1"/>
  <c r="I302" i="1" s="1"/>
  <c r="M126" i="1"/>
  <c r="J126" i="1" s="1"/>
  <c r="I126" i="1" s="1"/>
  <c r="C302" i="7"/>
  <c r="H302" i="7"/>
  <c r="S213" i="7"/>
  <c r="T213" i="7"/>
  <c r="C214" i="8"/>
  <c r="H214" i="8"/>
  <c r="S37" i="1"/>
  <c r="T37" i="1" s="1"/>
  <c r="L126" i="8"/>
  <c r="K126" i="8"/>
  <c r="M214" i="1"/>
  <c r="J214" i="1" s="1"/>
  <c r="I214" i="1" s="1"/>
  <c r="C38" i="8"/>
  <c r="H38" i="8"/>
  <c r="C38" i="1" l="1"/>
  <c r="H38" i="1"/>
  <c r="S126" i="7"/>
  <c r="T126" i="7" s="1"/>
  <c r="K126" i="1"/>
  <c r="L126" i="1"/>
  <c r="L302" i="8"/>
  <c r="K302" i="8"/>
  <c r="AI126" i="8"/>
  <c r="M214" i="8"/>
  <c r="J214" i="8" s="1"/>
  <c r="I214" i="8" s="1"/>
  <c r="L214" i="1"/>
  <c r="K214" i="1"/>
  <c r="R38" i="7"/>
  <c r="S38" i="7" s="1"/>
  <c r="T38" i="7" s="1"/>
  <c r="O39" i="7"/>
  <c r="M38" i="8"/>
  <c r="J38" i="8" s="1"/>
  <c r="I38" i="8" s="1"/>
  <c r="M302" i="7"/>
  <c r="J302" i="7" s="1"/>
  <c r="I302" i="7" s="1"/>
  <c r="C214" i="7"/>
  <c r="H214" i="7"/>
  <c r="K302" i="1"/>
  <c r="L302" i="1"/>
  <c r="N127" i="8"/>
  <c r="P126" i="8"/>
  <c r="C127" i="7" l="1"/>
  <c r="H127" i="7"/>
  <c r="N303" i="1"/>
  <c r="P302" i="1"/>
  <c r="N303" i="8"/>
  <c r="AI302" i="8"/>
  <c r="P302" i="8"/>
  <c r="C39" i="7"/>
  <c r="H39" i="7"/>
  <c r="N215" i="1"/>
  <c r="AI214" i="1"/>
  <c r="P214" i="1"/>
  <c r="K302" i="7"/>
  <c r="L302" i="7"/>
  <c r="N127" i="1"/>
  <c r="AI126" i="1"/>
  <c r="P126" i="1"/>
  <c r="M214" i="7"/>
  <c r="J214" i="7" s="1"/>
  <c r="I214" i="7" s="1"/>
  <c r="R126" i="8"/>
  <c r="O127" i="8"/>
  <c r="L214" i="8"/>
  <c r="K214" i="8"/>
  <c r="L38" i="8"/>
  <c r="K38" i="8"/>
  <c r="M38" i="1"/>
  <c r="J38" i="1" s="1"/>
  <c r="I38" i="1" s="1"/>
  <c r="AI302" i="1"/>
  <c r="R302" i="1" l="1"/>
  <c r="O303" i="1"/>
  <c r="S126" i="8"/>
  <c r="T126" i="8" s="1"/>
  <c r="M39" i="7"/>
  <c r="J39" i="7" s="1"/>
  <c r="I39" i="7" s="1"/>
  <c r="L38" i="1"/>
  <c r="K38" i="1"/>
  <c r="L214" i="7"/>
  <c r="K214" i="7"/>
  <c r="AI302" i="7"/>
  <c r="N303" i="7"/>
  <c r="P302" i="7"/>
  <c r="N215" i="8"/>
  <c r="AI214" i="8"/>
  <c r="P214" i="8"/>
  <c r="R302" i="8"/>
  <c r="O303" i="8"/>
  <c r="M127" i="7"/>
  <c r="J127" i="7" s="1"/>
  <c r="I127" i="7" s="1"/>
  <c r="AI38" i="8"/>
  <c r="N39" i="8"/>
  <c r="P38" i="8"/>
  <c r="R126" i="1"/>
  <c r="S126" i="1" s="1"/>
  <c r="T126" i="1" s="1"/>
  <c r="O127" i="1"/>
  <c r="R214" i="1"/>
  <c r="O215" i="1"/>
  <c r="C127" i="8" l="1"/>
  <c r="H127" i="8"/>
  <c r="C127" i="1"/>
  <c r="H127" i="1"/>
  <c r="S302" i="8"/>
  <c r="T302" i="8" s="1"/>
  <c r="R38" i="8"/>
  <c r="S38" i="8" s="1"/>
  <c r="T38" i="8" s="1"/>
  <c r="O39" i="8"/>
  <c r="R214" i="8"/>
  <c r="O215" i="8"/>
  <c r="N215" i="7"/>
  <c r="AI214" i="7"/>
  <c r="P214" i="7"/>
  <c r="N39" i="1"/>
  <c r="AI38" i="1"/>
  <c r="P38" i="1"/>
  <c r="S302" i="1"/>
  <c r="T302" i="1" s="1"/>
  <c r="L127" i="7"/>
  <c r="K127" i="7"/>
  <c r="R302" i="7"/>
  <c r="S302" i="7" s="1"/>
  <c r="T302" i="7" s="1"/>
  <c r="O303" i="7"/>
  <c r="K39" i="7"/>
  <c r="L39" i="7"/>
  <c r="S214" i="1"/>
  <c r="T214" i="1" s="1"/>
  <c r="C215" i="1" l="1"/>
  <c r="H215" i="1"/>
  <c r="C303" i="7"/>
  <c r="H303" i="7"/>
  <c r="R38" i="1"/>
  <c r="S38" i="1" s="1"/>
  <c r="T38" i="1" s="1"/>
  <c r="O39" i="1"/>
  <c r="M127" i="1"/>
  <c r="J127" i="1" s="1"/>
  <c r="I127" i="1" s="1"/>
  <c r="AI39" i="7"/>
  <c r="N40" i="7"/>
  <c r="P39" i="7"/>
  <c r="AI127" i="7"/>
  <c r="N128" i="7"/>
  <c r="P127" i="7"/>
  <c r="C303" i="1"/>
  <c r="H303" i="1"/>
  <c r="R214" i="7"/>
  <c r="O215" i="7"/>
  <c r="S214" i="8"/>
  <c r="T214" i="8" s="1"/>
  <c r="C303" i="8"/>
  <c r="H303" i="8"/>
  <c r="M127" i="8"/>
  <c r="J127" i="8" s="1"/>
  <c r="I127" i="8" s="1"/>
  <c r="C39" i="8"/>
  <c r="H39" i="8"/>
  <c r="C215" i="8" l="1"/>
  <c r="H215" i="8"/>
  <c r="C39" i="1"/>
  <c r="H39" i="1"/>
  <c r="L127" i="8"/>
  <c r="K127" i="8"/>
  <c r="R39" i="7"/>
  <c r="O40" i="7"/>
  <c r="M303" i="7"/>
  <c r="J303" i="7" s="1"/>
  <c r="I303" i="7" s="1"/>
  <c r="M303" i="8"/>
  <c r="J303" i="8" s="1"/>
  <c r="I303" i="8" s="1"/>
  <c r="M303" i="1"/>
  <c r="J303" i="1" s="1"/>
  <c r="I303" i="1" s="1"/>
  <c r="M215" i="1"/>
  <c r="J215" i="1" s="1"/>
  <c r="I215" i="1" s="1"/>
  <c r="S214" i="7"/>
  <c r="T214" i="7" s="1"/>
  <c r="M39" i="8"/>
  <c r="J39" i="8" s="1"/>
  <c r="I39" i="8" s="1"/>
  <c r="R127" i="7"/>
  <c r="O128" i="7"/>
  <c r="L127" i="1"/>
  <c r="K127" i="1"/>
  <c r="C215" i="7" l="1"/>
  <c r="H215" i="7"/>
  <c r="K303" i="1"/>
  <c r="L303" i="1"/>
  <c r="S39" i="7"/>
  <c r="T39" i="7" s="1"/>
  <c r="S127" i="7"/>
  <c r="T127" i="7" s="1"/>
  <c r="AI127" i="8"/>
  <c r="N128" i="8"/>
  <c r="P127" i="8"/>
  <c r="K303" i="8"/>
  <c r="L303" i="8"/>
  <c r="L39" i="8"/>
  <c r="K39" i="8"/>
  <c r="M39" i="1"/>
  <c r="J39" i="1" s="1"/>
  <c r="I39" i="1" s="1"/>
  <c r="K303" i="7"/>
  <c r="L303" i="7"/>
  <c r="AI127" i="1"/>
  <c r="P127" i="1"/>
  <c r="L215" i="1"/>
  <c r="K215" i="1"/>
  <c r="M215" i="8"/>
  <c r="J215" i="8" s="1"/>
  <c r="I215" i="8" s="1"/>
  <c r="N128" i="1"/>
  <c r="C128" i="7" l="1"/>
  <c r="H128" i="7"/>
  <c r="C40" i="7"/>
  <c r="H40" i="7"/>
  <c r="AI303" i="8"/>
  <c r="N304" i="8"/>
  <c r="P303" i="8"/>
  <c r="L215" i="8"/>
  <c r="K215" i="8"/>
  <c r="AI303" i="7"/>
  <c r="N304" i="7"/>
  <c r="P303" i="7"/>
  <c r="R127" i="8"/>
  <c r="S127" i="8" s="1"/>
  <c r="T127" i="8" s="1"/>
  <c r="O128" i="8"/>
  <c r="L39" i="1"/>
  <c r="K39" i="1"/>
  <c r="AI303" i="1"/>
  <c r="N304" i="1"/>
  <c r="P303" i="1"/>
  <c r="N216" i="1"/>
  <c r="AI215" i="1"/>
  <c r="P215" i="1"/>
  <c r="N40" i="8"/>
  <c r="AI39" i="8"/>
  <c r="P39" i="8"/>
  <c r="M215" i="7"/>
  <c r="J215" i="7" s="1"/>
  <c r="I215" i="7" s="1"/>
  <c r="R127" i="1"/>
  <c r="S127" i="1" s="1"/>
  <c r="T127" i="1" s="1"/>
  <c r="O128" i="1"/>
  <c r="R303" i="7" l="1"/>
  <c r="O304" i="7"/>
  <c r="C128" i="1"/>
  <c r="H128" i="1"/>
  <c r="R215" i="1"/>
  <c r="S215" i="1" s="1"/>
  <c r="T215" i="1" s="1"/>
  <c r="O216" i="1"/>
  <c r="N40" i="1"/>
  <c r="AI39" i="1"/>
  <c r="P39" i="1"/>
  <c r="M40" i="7"/>
  <c r="J40" i="7" s="1"/>
  <c r="I40" i="7" s="1"/>
  <c r="L215" i="7"/>
  <c r="K215" i="7"/>
  <c r="N216" i="8"/>
  <c r="AI215" i="8"/>
  <c r="P215" i="8"/>
  <c r="R39" i="8"/>
  <c r="O40" i="8"/>
  <c r="R303" i="8"/>
  <c r="S303" i="8" s="1"/>
  <c r="T303" i="8" s="1"/>
  <c r="O304" i="8"/>
  <c r="M128" i="7"/>
  <c r="J128" i="7" s="1"/>
  <c r="I128" i="7" s="1"/>
  <c r="R303" i="1"/>
  <c r="O304" i="1"/>
  <c r="C128" i="8"/>
  <c r="H128" i="8"/>
  <c r="M128" i="8" l="1"/>
  <c r="J128" i="8" s="1"/>
  <c r="I128" i="8" s="1"/>
  <c r="N216" i="7"/>
  <c r="AI215" i="7"/>
  <c r="P215" i="7"/>
  <c r="S39" i="8"/>
  <c r="T39" i="8"/>
  <c r="C216" i="1"/>
  <c r="H216" i="1"/>
  <c r="S303" i="1"/>
  <c r="T303" i="1" s="1"/>
  <c r="L40" i="7"/>
  <c r="K40" i="7"/>
  <c r="M128" i="1"/>
  <c r="J128" i="1" s="1"/>
  <c r="I128" i="1" s="1"/>
  <c r="L128" i="7"/>
  <c r="K128" i="7"/>
  <c r="R215" i="8"/>
  <c r="O216" i="8"/>
  <c r="R39" i="1"/>
  <c r="O40" i="1"/>
  <c r="C304" i="8"/>
  <c r="H304" i="8"/>
  <c r="S303" i="7"/>
  <c r="T303" i="7" s="1"/>
  <c r="C304" i="1" l="1"/>
  <c r="H304" i="1"/>
  <c r="AI40" i="7"/>
  <c r="N41" i="7"/>
  <c r="P40" i="7"/>
  <c r="R215" i="7"/>
  <c r="S215" i="7" s="1"/>
  <c r="T215" i="7" s="1"/>
  <c r="O216" i="7"/>
  <c r="M304" i="8"/>
  <c r="J304" i="8" s="1"/>
  <c r="I304" i="8" s="1"/>
  <c r="S215" i="8"/>
  <c r="T215" i="8"/>
  <c r="N129" i="7"/>
  <c r="AI128" i="7"/>
  <c r="P128" i="7"/>
  <c r="M216" i="1"/>
  <c r="J216" i="1" s="1"/>
  <c r="I216" i="1" s="1"/>
  <c r="C304" i="7"/>
  <c r="H304" i="7"/>
  <c r="L128" i="1"/>
  <c r="K128" i="1"/>
  <c r="C40" i="8"/>
  <c r="H40" i="8"/>
  <c r="K128" i="8"/>
  <c r="L128" i="8"/>
  <c r="S39" i="1"/>
  <c r="T39" i="1" s="1"/>
  <c r="C40" i="1" l="1"/>
  <c r="H40" i="1"/>
  <c r="M304" i="7"/>
  <c r="J304" i="7" s="1"/>
  <c r="I304" i="7" s="1"/>
  <c r="C216" i="8"/>
  <c r="H216" i="8"/>
  <c r="R40" i="7"/>
  <c r="O41" i="7"/>
  <c r="N129" i="8"/>
  <c r="AI128" i="8"/>
  <c r="P128" i="8"/>
  <c r="K216" i="1"/>
  <c r="L216" i="1"/>
  <c r="M40" i="8"/>
  <c r="J40" i="8" s="1"/>
  <c r="I40" i="8" s="1"/>
  <c r="K304" i="8"/>
  <c r="L304" i="8"/>
  <c r="AI128" i="1"/>
  <c r="N129" i="1"/>
  <c r="P128" i="1"/>
  <c r="R128" i="7"/>
  <c r="O129" i="7"/>
  <c r="M304" i="1"/>
  <c r="J304" i="1" s="1"/>
  <c r="I304" i="1" s="1"/>
  <c r="C216" i="7"/>
  <c r="H216" i="7"/>
  <c r="S128" i="7" l="1"/>
  <c r="T128" i="7"/>
  <c r="M216" i="7"/>
  <c r="J216" i="7" s="1"/>
  <c r="I216" i="7" s="1"/>
  <c r="R128" i="1"/>
  <c r="S128" i="1" s="1"/>
  <c r="T128" i="1" s="1"/>
  <c r="O129" i="1"/>
  <c r="S40" i="7"/>
  <c r="T40" i="7" s="1"/>
  <c r="M216" i="8"/>
  <c r="J216" i="8" s="1"/>
  <c r="I216" i="8" s="1"/>
  <c r="N217" i="1"/>
  <c r="AI216" i="1"/>
  <c r="P216" i="1"/>
  <c r="L304" i="1"/>
  <c r="K304" i="1"/>
  <c r="R128" i="8"/>
  <c r="O129" i="8"/>
  <c r="L304" i="7"/>
  <c r="K304" i="7"/>
  <c r="N305" i="8"/>
  <c r="AI304" i="8"/>
  <c r="P304" i="8"/>
  <c r="M40" i="1"/>
  <c r="J40" i="1" s="1"/>
  <c r="I40" i="1" s="1"/>
  <c r="K40" i="8"/>
  <c r="L40" i="8"/>
  <c r="R216" i="1" l="1"/>
  <c r="O217" i="1"/>
  <c r="C41" i="7"/>
  <c r="H41" i="7"/>
  <c r="C129" i="1"/>
  <c r="H129" i="1"/>
  <c r="K40" i="1"/>
  <c r="L40" i="1"/>
  <c r="L216" i="7"/>
  <c r="K216" i="7"/>
  <c r="K216" i="8"/>
  <c r="L216" i="8"/>
  <c r="R304" i="8"/>
  <c r="S304" i="8" s="1"/>
  <c r="T304" i="8" s="1"/>
  <c r="O305" i="8"/>
  <c r="S128" i="8"/>
  <c r="T128" i="8" s="1"/>
  <c r="N305" i="1"/>
  <c r="AI304" i="1"/>
  <c r="P304" i="1"/>
  <c r="C129" i="7"/>
  <c r="H129" i="7"/>
  <c r="N41" i="8"/>
  <c r="AI40" i="8"/>
  <c r="P40" i="8"/>
  <c r="N305" i="7"/>
  <c r="AI304" i="7"/>
  <c r="P304" i="7"/>
  <c r="C305" i="8" l="1"/>
  <c r="H305" i="8"/>
  <c r="N41" i="1"/>
  <c r="AI40" i="1"/>
  <c r="P40" i="1"/>
  <c r="M129" i="1"/>
  <c r="J129" i="1" s="1"/>
  <c r="I129" i="1" s="1"/>
  <c r="R304" i="1"/>
  <c r="S304" i="1" s="1"/>
  <c r="T304" i="1" s="1"/>
  <c r="O305" i="1"/>
  <c r="R40" i="8"/>
  <c r="S40" i="8" s="1"/>
  <c r="T40" i="8" s="1"/>
  <c r="O41" i="8"/>
  <c r="AI216" i="8"/>
  <c r="N217" i="8"/>
  <c r="P216" i="8"/>
  <c r="M41" i="7"/>
  <c r="J41" i="7" s="1"/>
  <c r="I41" i="7" s="1"/>
  <c r="AI216" i="7"/>
  <c r="N217" i="7"/>
  <c r="P216" i="7"/>
  <c r="C129" i="8"/>
  <c r="H129" i="8"/>
  <c r="R304" i="7"/>
  <c r="S304" i="7" s="1"/>
  <c r="T304" i="7" s="1"/>
  <c r="O305" i="7"/>
  <c r="M129" i="7"/>
  <c r="J129" i="7" s="1"/>
  <c r="I129" i="7" s="1"/>
  <c r="S216" i="1"/>
  <c r="T216" i="1" s="1"/>
  <c r="J42" i="7" l="1"/>
  <c r="I42" i="7"/>
  <c r="J43" i="7" s="1"/>
  <c r="I43" i="7" s="1"/>
  <c r="J44" i="7" s="1"/>
  <c r="I44" i="7" s="1"/>
  <c r="J45" i="7" s="1"/>
  <c r="I45" i="7" s="1"/>
  <c r="J46" i="7" s="1"/>
  <c r="I46" i="7" s="1"/>
  <c r="C217" i="1"/>
  <c r="H217" i="1"/>
  <c r="K129" i="7"/>
  <c r="L129" i="7"/>
  <c r="R216" i="7"/>
  <c r="O217" i="7"/>
  <c r="R40" i="1"/>
  <c r="S40" i="1" s="1"/>
  <c r="T40" i="1" s="1"/>
  <c r="O41" i="1"/>
  <c r="C305" i="7"/>
  <c r="H305" i="7"/>
  <c r="C41" i="8"/>
  <c r="H41" i="8"/>
  <c r="K41" i="7"/>
  <c r="L41" i="7"/>
  <c r="C305" i="1"/>
  <c r="H305" i="1"/>
  <c r="M305" i="8"/>
  <c r="J305" i="8" s="1"/>
  <c r="I305" i="8" s="1"/>
  <c r="M129" i="8"/>
  <c r="J129" i="8" s="1"/>
  <c r="I129" i="8" s="1"/>
  <c r="R216" i="8"/>
  <c r="S216" i="8" s="1"/>
  <c r="T216" i="8" s="1"/>
  <c r="O217" i="8"/>
  <c r="L129" i="1"/>
  <c r="K129" i="1"/>
  <c r="J47" i="7" l="1"/>
  <c r="I47" i="7"/>
  <c r="J48" i="7" s="1"/>
  <c r="I48" i="7" s="1"/>
  <c r="J49" i="7" s="1"/>
  <c r="I49" i="7" s="1"/>
  <c r="J50" i="7" s="1"/>
  <c r="I50" i="7" s="1"/>
  <c r="J51" i="7" s="1"/>
  <c r="I51" i="7" s="1"/>
  <c r="C41" i="1"/>
  <c r="H41" i="1"/>
  <c r="M41" i="8"/>
  <c r="J41" i="8" s="1"/>
  <c r="I41" i="8" s="1"/>
  <c r="C217" i="8"/>
  <c r="H217" i="8"/>
  <c r="N42" i="7"/>
  <c r="AI41" i="7"/>
  <c r="P41" i="7"/>
  <c r="K305" i="8"/>
  <c r="L305" i="8"/>
  <c r="S216" i="7"/>
  <c r="T216" i="7" s="1"/>
  <c r="M305" i="7"/>
  <c r="J305" i="7" s="1"/>
  <c r="I305" i="7" s="1"/>
  <c r="N130" i="1"/>
  <c r="AI129" i="1"/>
  <c r="P129" i="1"/>
  <c r="M305" i="1"/>
  <c r="J305" i="1" s="1"/>
  <c r="I305" i="1" s="1"/>
  <c r="AI129" i="7"/>
  <c r="N130" i="7"/>
  <c r="P129" i="7"/>
  <c r="M217" i="1"/>
  <c r="J217" i="1" s="1"/>
  <c r="I217" i="1" s="1"/>
  <c r="K129" i="8"/>
  <c r="L129" i="8"/>
  <c r="J52" i="7" l="1"/>
  <c r="I52" i="7"/>
  <c r="J53" i="7" s="1"/>
  <c r="I53" i="7" s="1"/>
  <c r="R129" i="1"/>
  <c r="O130" i="1"/>
  <c r="C217" i="7"/>
  <c r="H217" i="7"/>
  <c r="M217" i="8"/>
  <c r="J217" i="8" s="1"/>
  <c r="I217" i="8" s="1"/>
  <c r="R129" i="7"/>
  <c r="O130" i="7"/>
  <c r="N306" i="8"/>
  <c r="AI305" i="8"/>
  <c r="P305" i="8"/>
  <c r="L41" i="8"/>
  <c r="K41" i="8"/>
  <c r="R41" i="7"/>
  <c r="O42" i="7"/>
  <c r="N130" i="8"/>
  <c r="AI129" i="8"/>
  <c r="P129" i="8"/>
  <c r="L305" i="1"/>
  <c r="K305" i="1"/>
  <c r="K305" i="7"/>
  <c r="L305" i="7"/>
  <c r="M41" i="1"/>
  <c r="J41" i="1" s="1"/>
  <c r="I41" i="1" s="1"/>
  <c r="L217" i="1"/>
  <c r="K217" i="1"/>
  <c r="N306" i="1" l="1"/>
  <c r="AI305" i="1"/>
  <c r="P305" i="1"/>
  <c r="R129" i="8"/>
  <c r="O130" i="8"/>
  <c r="L217" i="8"/>
  <c r="K217" i="8"/>
  <c r="R305" i="8"/>
  <c r="O306" i="8"/>
  <c r="L41" i="1"/>
  <c r="K41" i="1"/>
  <c r="M217" i="7"/>
  <c r="J217" i="7" s="1"/>
  <c r="I217" i="7" s="1"/>
  <c r="N42" i="8"/>
  <c r="AI41" i="8"/>
  <c r="P41" i="8"/>
  <c r="S129" i="7"/>
  <c r="T129" i="7" s="1"/>
  <c r="N218" i="1"/>
  <c r="AI217" i="1"/>
  <c r="P217" i="1"/>
  <c r="AI305" i="7"/>
  <c r="N306" i="7"/>
  <c r="P305" i="7"/>
  <c r="S41" i="7"/>
  <c r="T41" i="7" s="1"/>
  <c r="S129" i="1"/>
  <c r="T129" i="1" s="1"/>
  <c r="C130" i="7" l="1"/>
  <c r="H130" i="7"/>
  <c r="N42" i="1"/>
  <c r="AI41" i="1"/>
  <c r="P41" i="1"/>
  <c r="R41" i="8"/>
  <c r="S41" i="8" s="1"/>
  <c r="T41" i="8" s="1"/>
  <c r="O42" i="8"/>
  <c r="S129" i="8"/>
  <c r="T129" i="8" s="1"/>
  <c r="S305" i="8"/>
  <c r="T305" i="8" s="1"/>
  <c r="C42" i="7"/>
  <c r="H42" i="7"/>
  <c r="R305" i="1"/>
  <c r="S305" i="1" s="1"/>
  <c r="T305" i="1" s="1"/>
  <c r="O306" i="1"/>
  <c r="R305" i="7"/>
  <c r="O306" i="7"/>
  <c r="R217" i="1"/>
  <c r="S217" i="1" s="1"/>
  <c r="T217" i="1" s="1"/>
  <c r="O218" i="1"/>
  <c r="L217" i="7"/>
  <c r="K217" i="7"/>
  <c r="N218" i="8"/>
  <c r="AI217" i="8"/>
  <c r="P217" i="8"/>
  <c r="C130" i="1"/>
  <c r="H130" i="1"/>
  <c r="M42" i="7" l="1"/>
  <c r="M130" i="1"/>
  <c r="J130" i="1" s="1"/>
  <c r="I130" i="1" s="1"/>
  <c r="C42" i="8"/>
  <c r="H42" i="8"/>
  <c r="C218" i="1"/>
  <c r="H218" i="1"/>
  <c r="C306" i="8"/>
  <c r="H306" i="8"/>
  <c r="R41" i="1"/>
  <c r="S41" i="1" s="1"/>
  <c r="T41" i="1" s="1"/>
  <c r="O42" i="1"/>
  <c r="R217" i="8"/>
  <c r="S217" i="8" s="1"/>
  <c r="T217" i="8" s="1"/>
  <c r="O218" i="8"/>
  <c r="S305" i="7"/>
  <c r="T305" i="7" s="1"/>
  <c r="C130" i="8"/>
  <c r="H130" i="8"/>
  <c r="M130" i="7"/>
  <c r="J130" i="7" s="1"/>
  <c r="I130" i="7" s="1"/>
  <c r="N218" i="7"/>
  <c r="AI217" i="7"/>
  <c r="P217" i="7"/>
  <c r="C306" i="1"/>
  <c r="H306" i="1"/>
  <c r="M42" i="8" l="1"/>
  <c r="J42" i="8" s="1"/>
  <c r="I42" i="8" s="1"/>
  <c r="C218" i="8"/>
  <c r="H218" i="8"/>
  <c r="K130" i="1"/>
  <c r="L130" i="1"/>
  <c r="C42" i="1"/>
  <c r="H42" i="1"/>
  <c r="M306" i="8"/>
  <c r="J306" i="8" s="1"/>
  <c r="I306" i="8" s="1"/>
  <c r="C306" i="7"/>
  <c r="H306" i="7"/>
  <c r="K42" i="7"/>
  <c r="L42" i="7"/>
  <c r="M218" i="1"/>
  <c r="J218" i="1" s="1"/>
  <c r="I218" i="1" s="1"/>
  <c r="R217" i="7"/>
  <c r="S217" i="7" s="1"/>
  <c r="T217" i="7" s="1"/>
  <c r="O218" i="7"/>
  <c r="M130" i="8"/>
  <c r="J130" i="8" s="1"/>
  <c r="I130" i="8" s="1"/>
  <c r="M306" i="1"/>
  <c r="J306" i="1" s="1"/>
  <c r="I306" i="1" s="1"/>
  <c r="L130" i="7"/>
  <c r="K130" i="7"/>
  <c r="K130" i="8" l="1"/>
  <c r="L130" i="8"/>
  <c r="N131" i="1"/>
  <c r="AI130" i="1"/>
  <c r="P130" i="1"/>
  <c r="M306" i="7"/>
  <c r="J306" i="7" s="1"/>
  <c r="I306" i="7" s="1"/>
  <c r="C218" i="7"/>
  <c r="H218" i="7"/>
  <c r="M218" i="8"/>
  <c r="J218" i="8" s="1"/>
  <c r="I218" i="8" s="1"/>
  <c r="AI130" i="7"/>
  <c r="N131" i="7"/>
  <c r="P130" i="7"/>
  <c r="L218" i="1"/>
  <c r="K218" i="1"/>
  <c r="L306" i="8"/>
  <c r="K306" i="8"/>
  <c r="K42" i="8"/>
  <c r="L42" i="8"/>
  <c r="K306" i="1"/>
  <c r="L306" i="1"/>
  <c r="M42" i="1"/>
  <c r="J42" i="1" s="1"/>
  <c r="I42" i="1" s="1"/>
  <c r="AI42" i="7"/>
  <c r="N43" i="7"/>
  <c r="P42" i="7"/>
  <c r="L42" i="1" l="1"/>
  <c r="K42" i="1"/>
  <c r="N307" i="8"/>
  <c r="AI306" i="8"/>
  <c r="P306" i="8"/>
  <c r="K218" i="8"/>
  <c r="L218" i="8"/>
  <c r="N219" i="1"/>
  <c r="AI218" i="1"/>
  <c r="P218" i="1"/>
  <c r="M218" i="7"/>
  <c r="J218" i="7" s="1"/>
  <c r="I218" i="7" s="1"/>
  <c r="N307" i="1"/>
  <c r="AI306" i="1"/>
  <c r="P306" i="1"/>
  <c r="R130" i="7"/>
  <c r="O131" i="7"/>
  <c r="L306" i="7"/>
  <c r="K306" i="7"/>
  <c r="AI42" i="8"/>
  <c r="N43" i="8"/>
  <c r="P42" i="8"/>
  <c r="R42" i="7"/>
  <c r="O43" i="7"/>
  <c r="R130" i="1"/>
  <c r="S130" i="1" s="1"/>
  <c r="T130" i="1" s="1"/>
  <c r="O131" i="1"/>
  <c r="AI130" i="8"/>
  <c r="N131" i="8"/>
  <c r="P130" i="8"/>
  <c r="S42" i="7" l="1"/>
  <c r="T42" i="7" s="1"/>
  <c r="N307" i="7"/>
  <c r="AI306" i="7"/>
  <c r="P306" i="7"/>
  <c r="R130" i="8"/>
  <c r="S130" i="8" s="1"/>
  <c r="T130" i="8" s="1"/>
  <c r="O131" i="8"/>
  <c r="N219" i="8"/>
  <c r="AI218" i="8"/>
  <c r="P218" i="8"/>
  <c r="R42" i="8"/>
  <c r="O43" i="8"/>
  <c r="L218" i="7"/>
  <c r="K218" i="7"/>
  <c r="R306" i="8"/>
  <c r="O307" i="8"/>
  <c r="S130" i="7"/>
  <c r="T130" i="7" s="1"/>
  <c r="R306" i="1"/>
  <c r="O307" i="1"/>
  <c r="R218" i="1"/>
  <c r="S218" i="1" s="1"/>
  <c r="T218" i="1" s="1"/>
  <c r="O219" i="1"/>
  <c r="C131" i="1"/>
  <c r="H131" i="1"/>
  <c r="AI42" i="1"/>
  <c r="N43" i="1"/>
  <c r="P42" i="1"/>
  <c r="C43" i="7" l="1"/>
  <c r="H43" i="7"/>
  <c r="C131" i="8"/>
  <c r="H131" i="8"/>
  <c r="C131" i="7"/>
  <c r="H131" i="7"/>
  <c r="S42" i="8"/>
  <c r="T42" i="8" s="1"/>
  <c r="M131" i="1"/>
  <c r="J131" i="1" s="1"/>
  <c r="I131" i="1" s="1"/>
  <c r="R218" i="8"/>
  <c r="S218" i="8" s="1"/>
  <c r="T218" i="8" s="1"/>
  <c r="O219" i="8"/>
  <c r="R306" i="7"/>
  <c r="S306" i="7" s="1"/>
  <c r="T306" i="7" s="1"/>
  <c r="O307" i="7"/>
  <c r="S306" i="8"/>
  <c r="T306" i="8" s="1"/>
  <c r="N219" i="7"/>
  <c r="AI218" i="7"/>
  <c r="P218" i="7"/>
  <c r="C219" i="1"/>
  <c r="H219" i="1"/>
  <c r="S306" i="1"/>
  <c r="T306" i="1" s="1"/>
  <c r="R42" i="1"/>
  <c r="S42" i="1" s="1"/>
  <c r="T42" i="1" s="1"/>
  <c r="O43" i="1"/>
  <c r="C43" i="8" l="1"/>
  <c r="H43" i="8"/>
  <c r="R218" i="7"/>
  <c r="O219" i="7"/>
  <c r="M131" i="7"/>
  <c r="J131" i="7" s="1"/>
  <c r="I131" i="7" s="1"/>
  <c r="C307" i="7"/>
  <c r="H307" i="7"/>
  <c r="C43" i="1"/>
  <c r="H43" i="1"/>
  <c r="M131" i="8"/>
  <c r="J131" i="8" s="1"/>
  <c r="I131" i="8" s="1"/>
  <c r="C219" i="8"/>
  <c r="H219" i="8"/>
  <c r="C307" i="1"/>
  <c r="H307" i="1"/>
  <c r="L131" i="1"/>
  <c r="K131" i="1"/>
  <c r="M43" i="7"/>
  <c r="M219" i="1"/>
  <c r="J219" i="1" s="1"/>
  <c r="I219" i="1" s="1"/>
  <c r="C307" i="8"/>
  <c r="H307" i="8"/>
  <c r="K43" i="7" l="1"/>
  <c r="L43" i="7"/>
  <c r="K131" i="8"/>
  <c r="L131" i="8"/>
  <c r="L131" i="7"/>
  <c r="K131" i="7"/>
  <c r="AI131" i="1"/>
  <c r="N132" i="1"/>
  <c r="P131" i="1"/>
  <c r="M307" i="8"/>
  <c r="J307" i="8" s="1"/>
  <c r="I307" i="8" s="1"/>
  <c r="M307" i="1"/>
  <c r="J307" i="1" s="1"/>
  <c r="I307" i="1" s="1"/>
  <c r="M43" i="1"/>
  <c r="J43" i="1" s="1"/>
  <c r="I43" i="1" s="1"/>
  <c r="S218" i="7"/>
  <c r="T218" i="7" s="1"/>
  <c r="K219" i="1"/>
  <c r="L219" i="1"/>
  <c r="M219" i="8"/>
  <c r="J219" i="8" s="1"/>
  <c r="I219" i="8" s="1"/>
  <c r="M43" i="8"/>
  <c r="J43" i="8" s="1"/>
  <c r="I43" i="8" s="1"/>
  <c r="M307" i="7"/>
  <c r="J307" i="7" s="1"/>
  <c r="I307" i="7" s="1"/>
  <c r="C219" i="7" l="1"/>
  <c r="H219" i="7"/>
  <c r="N220" i="1"/>
  <c r="AI219" i="1"/>
  <c r="P219" i="1"/>
  <c r="K307" i="1"/>
  <c r="L307" i="1"/>
  <c r="L307" i="7"/>
  <c r="K307" i="7"/>
  <c r="N132" i="7"/>
  <c r="AI131" i="7"/>
  <c r="P131" i="7"/>
  <c r="L307" i="8"/>
  <c r="K307" i="8"/>
  <c r="L43" i="8"/>
  <c r="K43" i="8"/>
  <c r="K43" i="1"/>
  <c r="L43" i="1"/>
  <c r="AI131" i="8"/>
  <c r="N132" i="8"/>
  <c r="P131" i="8"/>
  <c r="K219" i="8"/>
  <c r="L219" i="8"/>
  <c r="R131" i="1"/>
  <c r="O132" i="1"/>
  <c r="N44" i="7"/>
  <c r="AI43" i="7"/>
  <c r="P43" i="7"/>
  <c r="N308" i="1" l="1"/>
  <c r="AI307" i="1"/>
  <c r="P307" i="1"/>
  <c r="R131" i="7"/>
  <c r="O132" i="7"/>
  <c r="R219" i="1"/>
  <c r="S219" i="1" s="1"/>
  <c r="T219" i="1" s="1"/>
  <c r="O220" i="1"/>
  <c r="S131" i="1"/>
  <c r="T131" i="1" s="1"/>
  <c r="R43" i="7"/>
  <c r="S43" i="7" s="1"/>
  <c r="T43" i="7" s="1"/>
  <c r="O44" i="7"/>
  <c r="AI43" i="1"/>
  <c r="N44" i="1"/>
  <c r="P43" i="1"/>
  <c r="N220" i="8"/>
  <c r="AI219" i="8"/>
  <c r="P219" i="8"/>
  <c r="N44" i="8"/>
  <c r="AI43" i="8"/>
  <c r="P43" i="8"/>
  <c r="R131" i="8"/>
  <c r="S131" i="8" s="1"/>
  <c r="T131" i="8" s="1"/>
  <c r="O132" i="8"/>
  <c r="N308" i="7"/>
  <c r="AI307" i="7"/>
  <c r="P307" i="7"/>
  <c r="M219" i="7"/>
  <c r="J219" i="7" s="1"/>
  <c r="I219" i="7" s="1"/>
  <c r="N308" i="8"/>
  <c r="AI307" i="8"/>
  <c r="P307" i="8"/>
  <c r="C132" i="1" l="1"/>
  <c r="H132" i="1"/>
  <c r="R219" i="8"/>
  <c r="S219" i="8" s="1"/>
  <c r="T219" i="8" s="1"/>
  <c r="O220" i="8"/>
  <c r="S131" i="7"/>
  <c r="T131" i="7" s="1"/>
  <c r="L219" i="7"/>
  <c r="K219" i="7"/>
  <c r="C44" i="7"/>
  <c r="H44" i="7"/>
  <c r="C132" i="8"/>
  <c r="H132" i="8"/>
  <c r="R307" i="1"/>
  <c r="S307" i="1" s="1"/>
  <c r="T307" i="1" s="1"/>
  <c r="O308" i="1"/>
  <c r="R43" i="8"/>
  <c r="O44" i="8"/>
  <c r="R43" i="1"/>
  <c r="O44" i="1"/>
  <c r="R307" i="7"/>
  <c r="O308" i="7"/>
  <c r="R307" i="8"/>
  <c r="O308" i="8"/>
  <c r="C220" i="1"/>
  <c r="H220" i="1"/>
  <c r="C308" i="1" l="1"/>
  <c r="H308" i="1"/>
  <c r="S307" i="8"/>
  <c r="T307" i="8" s="1"/>
  <c r="S307" i="7"/>
  <c r="T307" i="7"/>
  <c r="M132" i="8"/>
  <c r="J132" i="8" s="1"/>
  <c r="I132" i="8" s="1"/>
  <c r="C132" i="7"/>
  <c r="H132" i="7"/>
  <c r="M220" i="1"/>
  <c r="J220" i="1" s="1"/>
  <c r="I220" i="1" s="1"/>
  <c r="M44" i="7"/>
  <c r="C220" i="8"/>
  <c r="H220" i="8"/>
  <c r="N220" i="7"/>
  <c r="AI219" i="7"/>
  <c r="P219" i="7"/>
  <c r="O220" i="7" s="1"/>
  <c r="M132" i="1"/>
  <c r="J132" i="1" s="1"/>
  <c r="I132" i="1" s="1"/>
  <c r="S43" i="1"/>
  <c r="T43" i="1" s="1"/>
  <c r="S43" i="8"/>
  <c r="T43" i="8" s="1"/>
  <c r="R219" i="7" l="1"/>
  <c r="C44" i="8"/>
  <c r="H44" i="8"/>
  <c r="C308" i="8"/>
  <c r="H308" i="8"/>
  <c r="K44" i="7"/>
  <c r="L44" i="7"/>
  <c r="K132" i="8"/>
  <c r="L132" i="8"/>
  <c r="C308" i="7"/>
  <c r="H308" i="7"/>
  <c r="L220" i="1"/>
  <c r="K220" i="1"/>
  <c r="K132" i="1"/>
  <c r="L132" i="1"/>
  <c r="M220" i="8"/>
  <c r="J220" i="8" s="1"/>
  <c r="I220" i="8" s="1"/>
  <c r="C44" i="1"/>
  <c r="H44" i="1"/>
  <c r="S219" i="7"/>
  <c r="T219" i="7"/>
  <c r="M132" i="7"/>
  <c r="J132" i="7" s="1"/>
  <c r="I132" i="7" s="1"/>
  <c r="J133" i="7" s="1"/>
  <c r="I133" i="7" s="1"/>
  <c r="J134" i="7" s="1"/>
  <c r="I134" i="7" s="1"/>
  <c r="J135" i="7" s="1"/>
  <c r="I135" i="7" s="1"/>
  <c r="J136" i="7" s="1"/>
  <c r="I136" i="7" s="1"/>
  <c r="J137" i="7" s="1"/>
  <c r="I137" i="7" s="1"/>
  <c r="J138" i="7" s="1"/>
  <c r="I138" i="7" s="1"/>
  <c r="J139" i="7" s="1"/>
  <c r="I139" i="7" s="1"/>
  <c r="J140" i="7" s="1"/>
  <c r="I140" i="7" s="1"/>
  <c r="M308" i="1"/>
  <c r="J308" i="1" s="1"/>
  <c r="I308" i="1" s="1"/>
  <c r="I141" i="7" l="1"/>
  <c r="J142" i="7" s="1"/>
  <c r="I142" i="7" s="1"/>
  <c r="J143" i="7" s="1"/>
  <c r="I143" i="7" s="1"/>
  <c r="J144" i="7" s="1"/>
  <c r="I144" i="7" s="1"/>
  <c r="J145" i="7" s="1"/>
  <c r="I145" i="7" s="1"/>
  <c r="J141" i="7"/>
  <c r="K220" i="8"/>
  <c r="L220" i="8"/>
  <c r="L132" i="7"/>
  <c r="K132" i="7"/>
  <c r="N133" i="1"/>
  <c r="AI132" i="1"/>
  <c r="P132" i="1"/>
  <c r="N45" i="7"/>
  <c r="AI44" i="7"/>
  <c r="P44" i="7"/>
  <c r="N133" i="8"/>
  <c r="AI132" i="8"/>
  <c r="P132" i="8"/>
  <c r="C220" i="7"/>
  <c r="H220" i="7"/>
  <c r="N221" i="1"/>
  <c r="AI220" i="1"/>
  <c r="P220" i="1"/>
  <c r="M308" i="8"/>
  <c r="J308" i="8" s="1"/>
  <c r="I308" i="8" s="1"/>
  <c r="M44" i="1"/>
  <c r="J44" i="1" s="1"/>
  <c r="I44" i="1" s="1"/>
  <c r="M308" i="7"/>
  <c r="J308" i="7" s="1"/>
  <c r="I308" i="7" s="1"/>
  <c r="M44" i="8"/>
  <c r="J44" i="8" s="1"/>
  <c r="I44" i="8" s="1"/>
  <c r="L308" i="1"/>
  <c r="K308" i="1"/>
  <c r="J146" i="7" l="1"/>
  <c r="I146" i="7"/>
  <c r="J147" i="7" s="1"/>
  <c r="I147" i="7" s="1"/>
  <c r="K308" i="7"/>
  <c r="L308" i="7"/>
  <c r="R44" i="7"/>
  <c r="S44" i="7" s="1"/>
  <c r="T44" i="7" s="1"/>
  <c r="O45" i="7"/>
  <c r="N133" i="7"/>
  <c r="AI132" i="7"/>
  <c r="P132" i="7"/>
  <c r="M220" i="7"/>
  <c r="J220" i="7" s="1"/>
  <c r="I220" i="7" s="1"/>
  <c r="N309" i="1"/>
  <c r="AI308" i="1"/>
  <c r="P308" i="1"/>
  <c r="K44" i="1"/>
  <c r="L44" i="1"/>
  <c r="L308" i="8"/>
  <c r="K308" i="8"/>
  <c r="R132" i="8"/>
  <c r="O133" i="8"/>
  <c r="R132" i="1"/>
  <c r="S132" i="1" s="1"/>
  <c r="T132" i="1" s="1"/>
  <c r="O133" i="1"/>
  <c r="K44" i="8"/>
  <c r="L44" i="8"/>
  <c r="R220" i="1"/>
  <c r="S220" i="1" s="1"/>
  <c r="T220" i="1" s="1"/>
  <c r="O221" i="1"/>
  <c r="AI220" i="8"/>
  <c r="N221" i="8"/>
  <c r="P220" i="8"/>
  <c r="AI44" i="1" l="1"/>
  <c r="N45" i="1"/>
  <c r="P44" i="1"/>
  <c r="R132" i="7"/>
  <c r="O133" i="7"/>
  <c r="C133" i="1"/>
  <c r="H133" i="1"/>
  <c r="R308" i="1"/>
  <c r="S308" i="1" s="1"/>
  <c r="T308" i="1" s="1"/>
  <c r="O309" i="1"/>
  <c r="S132" i="8"/>
  <c r="T132" i="8"/>
  <c r="C221" i="1"/>
  <c r="H221" i="1"/>
  <c r="AI308" i="8"/>
  <c r="N309" i="8"/>
  <c r="P308" i="8"/>
  <c r="K220" i="7"/>
  <c r="L220" i="7"/>
  <c r="C45" i="7"/>
  <c r="H45" i="7"/>
  <c r="R220" i="8"/>
  <c r="O221" i="8"/>
  <c r="N45" i="8"/>
  <c r="AI44" i="8"/>
  <c r="P44" i="8"/>
  <c r="AI308" i="7"/>
  <c r="N309" i="7"/>
  <c r="P308" i="7"/>
  <c r="S220" i="8" l="1"/>
  <c r="T220" i="8"/>
  <c r="C133" i="8"/>
  <c r="H133" i="8"/>
  <c r="R308" i="8"/>
  <c r="O309" i="8"/>
  <c r="S132" i="7"/>
  <c r="T132" i="7" s="1"/>
  <c r="R44" i="1"/>
  <c r="O45" i="1"/>
  <c r="R44" i="8"/>
  <c r="O45" i="8"/>
  <c r="M45" i="7"/>
  <c r="M221" i="1"/>
  <c r="J221" i="1" s="1"/>
  <c r="I221" i="1" s="1"/>
  <c r="C309" i="1"/>
  <c r="H309" i="1"/>
  <c r="AI220" i="7"/>
  <c r="N221" i="7"/>
  <c r="P220" i="7"/>
  <c r="R308" i="7"/>
  <c r="S308" i="7" s="1"/>
  <c r="T308" i="7" s="1"/>
  <c r="O309" i="7"/>
  <c r="M133" i="1"/>
  <c r="J133" i="1" s="1"/>
  <c r="I133" i="1" s="1"/>
  <c r="L45" i="7" l="1"/>
  <c r="K45" i="7"/>
  <c r="S308" i="8"/>
  <c r="T308" i="8" s="1"/>
  <c r="K133" i="1"/>
  <c r="L133" i="1"/>
  <c r="M133" i="8"/>
  <c r="J133" i="8" s="1"/>
  <c r="I133" i="8" s="1"/>
  <c r="S44" i="8"/>
  <c r="T44" i="8" s="1"/>
  <c r="L221" i="1"/>
  <c r="K221" i="1"/>
  <c r="S44" i="1"/>
  <c r="T44" i="1" s="1"/>
  <c r="C221" i="8"/>
  <c r="H221" i="8"/>
  <c r="C309" i="7"/>
  <c r="H309" i="7"/>
  <c r="C133" i="7"/>
  <c r="H133" i="7"/>
  <c r="M309" i="1"/>
  <c r="J309" i="1" s="1"/>
  <c r="I309" i="1" s="1"/>
  <c r="R220" i="7"/>
  <c r="S220" i="7" s="1"/>
  <c r="T220" i="7" s="1"/>
  <c r="O221" i="7"/>
  <c r="C45" i="8" l="1"/>
  <c r="H45" i="8"/>
  <c r="C45" i="1"/>
  <c r="H45" i="1"/>
  <c r="M309" i="7"/>
  <c r="J309" i="7" s="1"/>
  <c r="I309" i="7" s="1"/>
  <c r="AI133" i="1"/>
  <c r="N134" i="1"/>
  <c r="P133" i="1"/>
  <c r="C221" i="7"/>
  <c r="H221" i="7"/>
  <c r="M221" i="8"/>
  <c r="J221" i="8" s="1"/>
  <c r="I221" i="8" s="1"/>
  <c r="C309" i="8"/>
  <c r="H309" i="8"/>
  <c r="L309" i="1"/>
  <c r="K309" i="1"/>
  <c r="K133" i="8"/>
  <c r="L133" i="8"/>
  <c r="N46" i="7"/>
  <c r="AI45" i="7"/>
  <c r="P45" i="7"/>
  <c r="M133" i="7"/>
  <c r="N222" i="1"/>
  <c r="AI221" i="1"/>
  <c r="P221" i="1"/>
  <c r="M221" i="7" l="1"/>
  <c r="J221" i="7" s="1"/>
  <c r="I221" i="7" s="1"/>
  <c r="K309" i="7"/>
  <c r="L309" i="7"/>
  <c r="N134" i="8"/>
  <c r="AI133" i="8"/>
  <c r="P133" i="8"/>
  <c r="L133" i="7"/>
  <c r="K133" i="7"/>
  <c r="N310" i="1"/>
  <c r="AI309" i="1"/>
  <c r="P309" i="1"/>
  <c r="R133" i="1"/>
  <c r="S133" i="1" s="1"/>
  <c r="T133" i="1" s="1"/>
  <c r="O134" i="1"/>
  <c r="M45" i="1"/>
  <c r="J45" i="1" s="1"/>
  <c r="I45" i="1" s="1"/>
  <c r="J46" i="1" s="1"/>
  <c r="I46" i="1" s="1"/>
  <c r="J47" i="1" s="1"/>
  <c r="I47" i="1" s="1"/>
  <c r="J48" i="1" s="1"/>
  <c r="I48" i="1" s="1"/>
  <c r="J49" i="1" s="1"/>
  <c r="I49" i="1" s="1"/>
  <c r="J50" i="1" s="1"/>
  <c r="I50" i="1" s="1"/>
  <c r="R45" i="7"/>
  <c r="S45" i="7" s="1"/>
  <c r="T45" i="7" s="1"/>
  <c r="O46" i="7"/>
  <c r="M309" i="8"/>
  <c r="J309" i="8" s="1"/>
  <c r="I309" i="8" s="1"/>
  <c r="M45" i="8"/>
  <c r="J45" i="8" s="1"/>
  <c r="I45" i="8" s="1"/>
  <c r="R221" i="1"/>
  <c r="S221" i="1" s="1"/>
  <c r="T221" i="1" s="1"/>
  <c r="O222" i="1"/>
  <c r="L221" i="8"/>
  <c r="K221" i="8"/>
  <c r="R309" i="1" l="1"/>
  <c r="S309" i="1" s="1"/>
  <c r="T309" i="1" s="1"/>
  <c r="O310" i="1"/>
  <c r="L309" i="8"/>
  <c r="K309" i="8"/>
  <c r="N222" i="8"/>
  <c r="AI221" i="8"/>
  <c r="P221" i="8"/>
  <c r="C46" i="7"/>
  <c r="H46" i="7"/>
  <c r="K45" i="1"/>
  <c r="L45" i="1"/>
  <c r="AI309" i="7"/>
  <c r="N310" i="7"/>
  <c r="P309" i="7"/>
  <c r="C134" i="1"/>
  <c r="H134" i="1"/>
  <c r="C222" i="1"/>
  <c r="H222" i="1"/>
  <c r="N134" i="7"/>
  <c r="AI133" i="7"/>
  <c r="P133" i="7"/>
  <c r="L221" i="7"/>
  <c r="K221" i="7"/>
  <c r="K45" i="8"/>
  <c r="L45" i="8"/>
  <c r="R133" i="8"/>
  <c r="S133" i="8" s="1"/>
  <c r="T133" i="8" s="1"/>
  <c r="O134" i="8"/>
  <c r="N46" i="8" l="1"/>
  <c r="AI45" i="8"/>
  <c r="P45" i="8"/>
  <c r="AI45" i="1"/>
  <c r="N46" i="1"/>
  <c r="P45" i="1"/>
  <c r="R221" i="8"/>
  <c r="O222" i="8"/>
  <c r="AI221" i="7"/>
  <c r="N222" i="7"/>
  <c r="P221" i="7"/>
  <c r="M134" i="1"/>
  <c r="J134" i="1" s="1"/>
  <c r="I134" i="1" s="1"/>
  <c r="C134" i="8"/>
  <c r="H134" i="8"/>
  <c r="R133" i="7"/>
  <c r="S133" i="7" s="1"/>
  <c r="T133" i="7" s="1"/>
  <c r="O134" i="7"/>
  <c r="R309" i="7"/>
  <c r="S309" i="7" s="1"/>
  <c r="T309" i="7" s="1"/>
  <c r="O310" i="7"/>
  <c r="AI309" i="8"/>
  <c r="N310" i="8"/>
  <c r="P309" i="8"/>
  <c r="M46" i="7"/>
  <c r="M222" i="1"/>
  <c r="J222" i="1" s="1"/>
  <c r="I222" i="1" s="1"/>
  <c r="C310" i="1"/>
  <c r="H310" i="1"/>
  <c r="C134" i="7" l="1"/>
  <c r="H134" i="7"/>
  <c r="R221" i="7"/>
  <c r="O222" i="7"/>
  <c r="R309" i="8"/>
  <c r="O310" i="8"/>
  <c r="M134" i="8"/>
  <c r="J134" i="8" s="1"/>
  <c r="I134" i="8" s="1"/>
  <c r="R45" i="8"/>
  <c r="O46" i="8"/>
  <c r="L222" i="1"/>
  <c r="K222" i="1"/>
  <c r="M310" i="1"/>
  <c r="J310" i="1" s="1"/>
  <c r="I310" i="1" s="1"/>
  <c r="S221" i="8"/>
  <c r="T221" i="8" s="1"/>
  <c r="K46" i="7"/>
  <c r="L46" i="7"/>
  <c r="C310" i="7"/>
  <c r="H310" i="7"/>
  <c r="K134" i="1"/>
  <c r="L134" i="1"/>
  <c r="R45" i="1"/>
  <c r="S45" i="1" s="1"/>
  <c r="T45" i="1" s="1"/>
  <c r="O46" i="1"/>
  <c r="C222" i="8" l="1"/>
  <c r="H222" i="8"/>
  <c r="N135" i="1"/>
  <c r="AI134" i="1"/>
  <c r="P134" i="1"/>
  <c r="M310" i="7"/>
  <c r="J310" i="7" s="1"/>
  <c r="I310" i="7" s="1"/>
  <c r="L310" i="1"/>
  <c r="K310" i="1"/>
  <c r="S309" i="8"/>
  <c r="T309" i="8"/>
  <c r="N223" i="1"/>
  <c r="AI222" i="1"/>
  <c r="P222" i="1"/>
  <c r="N47" i="7"/>
  <c r="AI46" i="7"/>
  <c r="P46" i="7"/>
  <c r="S221" i="7"/>
  <c r="T221" i="7"/>
  <c r="M134" i="7"/>
  <c r="C46" i="1"/>
  <c r="H46" i="1"/>
  <c r="S45" i="8"/>
  <c r="T45" i="8" s="1"/>
  <c r="L134" i="8"/>
  <c r="K134" i="8"/>
  <c r="K310" i="7" l="1"/>
  <c r="L310" i="7"/>
  <c r="L134" i="7"/>
  <c r="K134" i="7"/>
  <c r="R46" i="7"/>
  <c r="O47" i="7"/>
  <c r="N135" i="8"/>
  <c r="AI134" i="8"/>
  <c r="P134" i="8"/>
  <c r="R134" i="1"/>
  <c r="O135" i="1"/>
  <c r="C310" i="8"/>
  <c r="H310" i="8"/>
  <c r="C46" i="8"/>
  <c r="H46" i="8"/>
  <c r="C222" i="7"/>
  <c r="H222" i="7"/>
  <c r="R222" i="1"/>
  <c r="O223" i="1"/>
  <c r="N311" i="1"/>
  <c r="AI310" i="1"/>
  <c r="P310" i="1"/>
  <c r="M222" i="8"/>
  <c r="J222" i="8" s="1"/>
  <c r="I222" i="8" s="1"/>
  <c r="M46" i="1"/>
  <c r="M310" i="8" l="1"/>
  <c r="J310" i="8" s="1"/>
  <c r="I310" i="8" s="1"/>
  <c r="L46" i="1"/>
  <c r="K46" i="1"/>
  <c r="S46" i="7"/>
  <c r="T46" i="7" s="1"/>
  <c r="S222" i="1"/>
  <c r="T222" i="1" s="1"/>
  <c r="N135" i="7"/>
  <c r="AI134" i="7"/>
  <c r="P134" i="7"/>
  <c r="L222" i="8"/>
  <c r="K222" i="8"/>
  <c r="M222" i="7"/>
  <c r="J222" i="7" s="1"/>
  <c r="I222" i="7" s="1"/>
  <c r="J223" i="7" s="1"/>
  <c r="I223" i="7" s="1"/>
  <c r="S134" i="1"/>
  <c r="T134" i="1" s="1"/>
  <c r="R134" i="8"/>
  <c r="S134" i="8" s="1"/>
  <c r="T134" i="8" s="1"/>
  <c r="O135" i="8"/>
  <c r="R310" i="1"/>
  <c r="S310" i="1" s="1"/>
  <c r="T310" i="1" s="1"/>
  <c r="O311" i="1"/>
  <c r="M46" i="8"/>
  <c r="J46" i="8" s="1"/>
  <c r="I46" i="8" s="1"/>
  <c r="N311" i="7"/>
  <c r="AI310" i="7"/>
  <c r="P310" i="7"/>
  <c r="C223" i="1" l="1"/>
  <c r="H223" i="1"/>
  <c r="C47" i="7"/>
  <c r="H47" i="7"/>
  <c r="C135" i="8"/>
  <c r="H135" i="8"/>
  <c r="R134" i="7"/>
  <c r="S134" i="7" s="1"/>
  <c r="T134" i="7" s="1"/>
  <c r="O135" i="7"/>
  <c r="L46" i="8"/>
  <c r="K46" i="8"/>
  <c r="N47" i="1"/>
  <c r="AI46" i="1"/>
  <c r="P46" i="1"/>
  <c r="C135" i="1"/>
  <c r="H135" i="1"/>
  <c r="L222" i="7"/>
  <c r="K222" i="7"/>
  <c r="C311" i="1"/>
  <c r="H311" i="1"/>
  <c r="L310" i="8"/>
  <c r="K310" i="8"/>
  <c r="R310" i="7"/>
  <c r="O311" i="7"/>
  <c r="AI222" i="8"/>
  <c r="N223" i="8"/>
  <c r="P222" i="8"/>
  <c r="C135" i="7" l="1"/>
  <c r="H135" i="7"/>
  <c r="M311" i="1"/>
  <c r="J311" i="1" s="1"/>
  <c r="I311" i="1" s="1"/>
  <c r="R46" i="1"/>
  <c r="S46" i="1" s="1"/>
  <c r="T46" i="1" s="1"/>
  <c r="O47" i="1"/>
  <c r="M135" i="8"/>
  <c r="J135" i="8" s="1"/>
  <c r="I135" i="8" s="1"/>
  <c r="R222" i="8"/>
  <c r="S222" i="8" s="1"/>
  <c r="T222" i="8" s="1"/>
  <c r="O223" i="8"/>
  <c r="N223" i="7"/>
  <c r="AI222" i="7"/>
  <c r="P222" i="7"/>
  <c r="M47" i="7"/>
  <c r="S310" i="7"/>
  <c r="T310" i="7" s="1"/>
  <c r="N47" i="8"/>
  <c r="AI46" i="8"/>
  <c r="P46" i="8"/>
  <c r="M223" i="1"/>
  <c r="J223" i="1" s="1"/>
  <c r="I223" i="1" s="1"/>
  <c r="N311" i="8"/>
  <c r="AI310" i="8"/>
  <c r="P310" i="8"/>
  <c r="M135" i="1"/>
  <c r="J135" i="1" s="1"/>
  <c r="I135" i="1" s="1"/>
  <c r="R46" i="8" l="1"/>
  <c r="S46" i="8" s="1"/>
  <c r="T46" i="8" s="1"/>
  <c r="O47" i="8"/>
  <c r="R310" i="8"/>
  <c r="O311" i="8"/>
  <c r="R222" i="7"/>
  <c r="O223" i="7"/>
  <c r="C47" i="1"/>
  <c r="H47" i="1"/>
  <c r="L311" i="1"/>
  <c r="K311" i="1"/>
  <c r="C311" i="7"/>
  <c r="H311" i="7"/>
  <c r="K223" i="1"/>
  <c r="L223" i="1"/>
  <c r="C223" i="8"/>
  <c r="H223" i="8"/>
  <c r="M135" i="7"/>
  <c r="L135" i="1"/>
  <c r="K135" i="1"/>
  <c r="L47" i="7"/>
  <c r="K47" i="7"/>
  <c r="L135" i="8"/>
  <c r="K135" i="8"/>
  <c r="AI135" i="1" l="1"/>
  <c r="N136" i="1"/>
  <c r="P135" i="1"/>
  <c r="AI223" i="1"/>
  <c r="N224" i="1"/>
  <c r="P223" i="1"/>
  <c r="K135" i="7"/>
  <c r="L135" i="7"/>
  <c r="M311" i="7"/>
  <c r="J311" i="7" s="1"/>
  <c r="I311" i="7" s="1"/>
  <c r="S222" i="7"/>
  <c r="T222" i="7"/>
  <c r="N136" i="8"/>
  <c r="AI135" i="8"/>
  <c r="P135" i="8"/>
  <c r="M223" i="8"/>
  <c r="J223" i="8" s="1"/>
  <c r="I223" i="8" s="1"/>
  <c r="AI311" i="1"/>
  <c r="N312" i="1"/>
  <c r="P311" i="1"/>
  <c r="S310" i="8"/>
  <c r="T310" i="8" s="1"/>
  <c r="AI47" i="7"/>
  <c r="N48" i="7"/>
  <c r="P47" i="7"/>
  <c r="M47" i="1"/>
  <c r="C47" i="8"/>
  <c r="H47" i="8"/>
  <c r="C311" i="8" l="1"/>
  <c r="H311" i="8"/>
  <c r="R47" i="7"/>
  <c r="S47" i="7" s="1"/>
  <c r="T47" i="7" s="1"/>
  <c r="O48" i="7"/>
  <c r="L311" i="7"/>
  <c r="K311" i="7"/>
  <c r="R311" i="1"/>
  <c r="O312" i="1"/>
  <c r="AI135" i="7"/>
  <c r="N136" i="7"/>
  <c r="P135" i="7"/>
  <c r="R135" i="1"/>
  <c r="S135" i="1" s="1"/>
  <c r="T135" i="1" s="1"/>
  <c r="O136" i="1"/>
  <c r="M47" i="8"/>
  <c r="J47" i="8" s="1"/>
  <c r="I47" i="8" s="1"/>
  <c r="L223" i="8"/>
  <c r="K223" i="8"/>
  <c r="R223" i="1"/>
  <c r="S223" i="1" s="1"/>
  <c r="T223" i="1" s="1"/>
  <c r="O224" i="1"/>
  <c r="L47" i="1"/>
  <c r="K47" i="1"/>
  <c r="C223" i="7"/>
  <c r="H223" i="7"/>
  <c r="R135" i="8"/>
  <c r="S135" i="8" s="1"/>
  <c r="T135" i="8" s="1"/>
  <c r="O136" i="8"/>
  <c r="N48" i="1" l="1"/>
  <c r="AI47" i="1"/>
  <c r="P47" i="1"/>
  <c r="C136" i="1"/>
  <c r="H136" i="1"/>
  <c r="AI311" i="7"/>
  <c r="N312" i="7"/>
  <c r="P311" i="7"/>
  <c r="C224" i="1"/>
  <c r="H224" i="1"/>
  <c r="R135" i="7"/>
  <c r="O136" i="7"/>
  <c r="S311" i="1"/>
  <c r="T311" i="1" s="1"/>
  <c r="N224" i="8"/>
  <c r="AI223" i="8"/>
  <c r="P223" i="8"/>
  <c r="C48" i="7"/>
  <c r="H48" i="7"/>
  <c r="C136" i="8"/>
  <c r="H136" i="8"/>
  <c r="M223" i="7"/>
  <c r="M311" i="8"/>
  <c r="J311" i="8" s="1"/>
  <c r="I311" i="8" s="1"/>
  <c r="L47" i="8"/>
  <c r="K47" i="8"/>
  <c r="M136" i="8" l="1"/>
  <c r="J136" i="8" s="1"/>
  <c r="I136" i="8" s="1"/>
  <c r="M136" i="1"/>
  <c r="J136" i="1" s="1"/>
  <c r="I136" i="1" s="1"/>
  <c r="N48" i="8"/>
  <c r="AI47" i="8"/>
  <c r="P47" i="8"/>
  <c r="S135" i="7"/>
  <c r="T135" i="7"/>
  <c r="M48" i="7"/>
  <c r="M224" i="1"/>
  <c r="J224" i="1" s="1"/>
  <c r="I224" i="1" s="1"/>
  <c r="L311" i="8"/>
  <c r="K311" i="8"/>
  <c r="R47" i="1"/>
  <c r="O48" i="1"/>
  <c r="R223" i="8"/>
  <c r="S223" i="8" s="1"/>
  <c r="T223" i="8" s="1"/>
  <c r="O224" i="8"/>
  <c r="R311" i="7"/>
  <c r="O312" i="7"/>
  <c r="C312" i="1"/>
  <c r="H312" i="1"/>
  <c r="L223" i="7"/>
  <c r="K223" i="7"/>
  <c r="K224" i="1" l="1"/>
  <c r="L224" i="1"/>
  <c r="S311" i="7"/>
  <c r="T311" i="7" s="1"/>
  <c r="L48" i="7"/>
  <c r="K48" i="7"/>
  <c r="C224" i="8"/>
  <c r="H224" i="8"/>
  <c r="K136" i="1"/>
  <c r="L136" i="1"/>
  <c r="N224" i="7"/>
  <c r="AI223" i="7"/>
  <c r="P223" i="7"/>
  <c r="O224" i="7" s="1"/>
  <c r="S47" i="1"/>
  <c r="T47" i="1" s="1"/>
  <c r="C136" i="7"/>
  <c r="H136" i="7"/>
  <c r="M312" i="1"/>
  <c r="J312" i="1" s="1"/>
  <c r="I312" i="1" s="1"/>
  <c r="N312" i="8"/>
  <c r="AI311" i="8"/>
  <c r="P311" i="8"/>
  <c r="L136" i="8"/>
  <c r="K136" i="8"/>
  <c r="R47" i="8"/>
  <c r="O48" i="8"/>
  <c r="R223" i="7" l="1"/>
  <c r="C48" i="1"/>
  <c r="H48" i="1"/>
  <c r="N49" i="7"/>
  <c r="AI48" i="7"/>
  <c r="P48" i="7"/>
  <c r="N137" i="8"/>
  <c r="AI136" i="8"/>
  <c r="P136" i="8"/>
  <c r="M136" i="7"/>
  <c r="C312" i="7"/>
  <c r="H312" i="7"/>
  <c r="R311" i="8"/>
  <c r="S311" i="8" s="1"/>
  <c r="T311" i="8" s="1"/>
  <c r="O312" i="8"/>
  <c r="N137" i="1"/>
  <c r="AI136" i="1"/>
  <c r="P136" i="1"/>
  <c r="L312" i="1"/>
  <c r="K312" i="1"/>
  <c r="M224" i="8"/>
  <c r="J224" i="8" s="1"/>
  <c r="I224" i="8" s="1"/>
  <c r="N225" i="1"/>
  <c r="AI224" i="1"/>
  <c r="P224" i="1"/>
  <c r="S47" i="8"/>
  <c r="T47" i="8" s="1"/>
  <c r="S223" i="7" l="1"/>
  <c r="T223" i="7" s="1"/>
  <c r="H224" i="7" s="1"/>
  <c r="L136" i="7"/>
  <c r="K136" i="7"/>
  <c r="R48" i="7"/>
  <c r="S48" i="7" s="1"/>
  <c r="T48" i="7" s="1"/>
  <c r="O49" i="7"/>
  <c r="K224" i="8"/>
  <c r="L224" i="8"/>
  <c r="C312" i="8"/>
  <c r="H312" i="8"/>
  <c r="R136" i="8"/>
  <c r="S136" i="8" s="1"/>
  <c r="T136" i="8" s="1"/>
  <c r="O137" i="8"/>
  <c r="R224" i="1"/>
  <c r="S224" i="1" s="1"/>
  <c r="T224" i="1" s="1"/>
  <c r="O225" i="1"/>
  <c r="C224" i="7"/>
  <c r="J224" i="7" s="1"/>
  <c r="I224" i="7" s="1"/>
  <c r="J225" i="7" s="1"/>
  <c r="I225" i="7" s="1"/>
  <c r="J226" i="7" s="1"/>
  <c r="I226" i="7" s="1"/>
  <c r="J227" i="7" s="1"/>
  <c r="I227" i="7" s="1"/>
  <c r="J228" i="7" s="1"/>
  <c r="I228" i="7" s="1"/>
  <c r="J229" i="7" s="1"/>
  <c r="I229" i="7" s="1"/>
  <c r="N313" i="1"/>
  <c r="AI312" i="1"/>
  <c r="P312" i="1"/>
  <c r="R136" i="1"/>
  <c r="O137" i="1"/>
  <c r="M48" i="1"/>
  <c r="C48" i="8"/>
  <c r="H48" i="8"/>
  <c r="M312" i="7"/>
  <c r="J312" i="7" s="1"/>
  <c r="I312" i="7" s="1"/>
  <c r="L48" i="1" l="1"/>
  <c r="K48" i="1"/>
  <c r="M224" i="7"/>
  <c r="S136" i="1"/>
  <c r="T136" i="1" s="1"/>
  <c r="N225" i="8"/>
  <c r="AI224" i="8"/>
  <c r="P224" i="8"/>
  <c r="R312" i="1"/>
  <c r="S312" i="1" s="1"/>
  <c r="T312" i="1" s="1"/>
  <c r="O313" i="1"/>
  <c r="C225" i="1"/>
  <c r="H225" i="1"/>
  <c r="C49" i="7"/>
  <c r="H49" i="7"/>
  <c r="L312" i="7"/>
  <c r="K312" i="7"/>
  <c r="M48" i="8"/>
  <c r="J48" i="8" s="1"/>
  <c r="I48" i="8" s="1"/>
  <c r="C137" i="8"/>
  <c r="H137" i="8"/>
  <c r="AI136" i="7"/>
  <c r="N137" i="7"/>
  <c r="P136" i="7"/>
  <c r="O137" i="7" s="1"/>
  <c r="M312" i="8"/>
  <c r="J312" i="8" s="1"/>
  <c r="I312" i="8" s="1"/>
  <c r="C137" i="1" l="1"/>
  <c r="H137" i="1"/>
  <c r="C313" i="1"/>
  <c r="H313" i="1"/>
  <c r="M49" i="7"/>
  <c r="R224" i="8"/>
  <c r="S224" i="8" s="1"/>
  <c r="T224" i="8" s="1"/>
  <c r="O225" i="8"/>
  <c r="N313" i="7"/>
  <c r="AI312" i="7"/>
  <c r="P312" i="7"/>
  <c r="M137" i="8"/>
  <c r="J137" i="8" s="1"/>
  <c r="I137" i="8" s="1"/>
  <c r="L224" i="7"/>
  <c r="K224" i="7"/>
  <c r="R136" i="7"/>
  <c r="S136" i="7" s="1"/>
  <c r="T136" i="7" s="1"/>
  <c r="K312" i="8"/>
  <c r="L312" i="8"/>
  <c r="L48" i="8"/>
  <c r="K48" i="8"/>
  <c r="M225" i="1"/>
  <c r="J225" i="1" s="1"/>
  <c r="I225" i="1" s="1"/>
  <c r="AI48" i="1"/>
  <c r="N49" i="1"/>
  <c r="P48" i="1"/>
  <c r="AI48" i="8" l="1"/>
  <c r="N49" i="8"/>
  <c r="P48" i="8"/>
  <c r="L49" i="7"/>
  <c r="K49" i="7"/>
  <c r="R48" i="1"/>
  <c r="S48" i="1" s="1"/>
  <c r="T48" i="1" s="1"/>
  <c r="O49" i="1"/>
  <c r="R312" i="7"/>
  <c r="S312" i="7" s="1"/>
  <c r="T312" i="7" s="1"/>
  <c r="O313" i="7"/>
  <c r="AI312" i="8"/>
  <c r="N313" i="8"/>
  <c r="P312" i="8"/>
  <c r="M313" i="1"/>
  <c r="J313" i="1" s="1"/>
  <c r="I313" i="1" s="1"/>
  <c r="C137" i="7"/>
  <c r="H137" i="7"/>
  <c r="AI224" i="7"/>
  <c r="N225" i="7"/>
  <c r="P224" i="7"/>
  <c r="M137" i="1"/>
  <c r="J137" i="1" s="1"/>
  <c r="I137" i="1" s="1"/>
  <c r="K225" i="1"/>
  <c r="L225" i="1"/>
  <c r="L137" i="8"/>
  <c r="K137" i="8"/>
  <c r="C225" i="8"/>
  <c r="H225" i="8"/>
  <c r="C49" i="1" l="1"/>
  <c r="H49" i="1"/>
  <c r="R224" i="7"/>
  <c r="O225" i="7"/>
  <c r="AI49" i="7"/>
  <c r="P49" i="7"/>
  <c r="N50" i="7"/>
  <c r="M137" i="7"/>
  <c r="R48" i="8"/>
  <c r="S48" i="8" s="1"/>
  <c r="T48" i="8" s="1"/>
  <c r="O49" i="8"/>
  <c r="AI137" i="8"/>
  <c r="N138" i="8"/>
  <c r="P137" i="8"/>
  <c r="C313" i="7"/>
  <c r="H313" i="7"/>
  <c r="M225" i="8"/>
  <c r="J225" i="8" s="1"/>
  <c r="I225" i="8" s="1"/>
  <c r="K137" i="1"/>
  <c r="L137" i="1"/>
  <c r="K313" i="1"/>
  <c r="L313" i="1"/>
  <c r="R312" i="8"/>
  <c r="S312" i="8" s="1"/>
  <c r="T312" i="8" s="1"/>
  <c r="O313" i="8"/>
  <c r="AI225" i="1"/>
  <c r="N226" i="1"/>
  <c r="P225" i="1"/>
  <c r="K225" i="8" l="1"/>
  <c r="L225" i="8"/>
  <c r="R49" i="7"/>
  <c r="O50" i="7"/>
  <c r="C49" i="8"/>
  <c r="H49" i="8"/>
  <c r="M313" i="7"/>
  <c r="J313" i="7" s="1"/>
  <c r="I313" i="7" s="1"/>
  <c r="C313" i="8"/>
  <c r="H313" i="8"/>
  <c r="K137" i="7"/>
  <c r="L137" i="7"/>
  <c r="R137" i="8"/>
  <c r="S137" i="8" s="1"/>
  <c r="T137" i="8" s="1"/>
  <c r="O138" i="8"/>
  <c r="S224" i="7"/>
  <c r="T224" i="7" s="1"/>
  <c r="AI313" i="1"/>
  <c r="N314" i="1"/>
  <c r="P313" i="1"/>
  <c r="R225" i="1"/>
  <c r="O226" i="1"/>
  <c r="M49" i="1"/>
  <c r="N138" i="1"/>
  <c r="AI137" i="1"/>
  <c r="P137" i="1"/>
  <c r="C225" i="7" l="1"/>
  <c r="H225" i="7"/>
  <c r="R313" i="1"/>
  <c r="O314" i="1"/>
  <c r="K49" i="1"/>
  <c r="L49" i="1"/>
  <c r="N138" i="7"/>
  <c r="AI137" i="7"/>
  <c r="P137" i="7"/>
  <c r="M313" i="8"/>
  <c r="J313" i="8" s="1"/>
  <c r="I313" i="8" s="1"/>
  <c r="S49" i="7"/>
  <c r="T49" i="7"/>
  <c r="M49" i="8"/>
  <c r="J49" i="8" s="1"/>
  <c r="I49" i="8" s="1"/>
  <c r="K313" i="7"/>
  <c r="L313" i="7"/>
  <c r="R137" i="1"/>
  <c r="O138" i="1"/>
  <c r="S225" i="1"/>
  <c r="T225" i="1" s="1"/>
  <c r="C138" i="8"/>
  <c r="H138" i="8"/>
  <c r="AI225" i="8"/>
  <c r="N226" i="8"/>
  <c r="P225" i="8"/>
  <c r="L313" i="8" l="1"/>
  <c r="K313" i="8"/>
  <c r="N50" i="1"/>
  <c r="AI49" i="1"/>
  <c r="P49" i="1"/>
  <c r="S137" i="1"/>
  <c r="T137" i="1" s="1"/>
  <c r="M138" i="8"/>
  <c r="J138" i="8" s="1"/>
  <c r="I138" i="8" s="1"/>
  <c r="N314" i="7"/>
  <c r="AI313" i="7"/>
  <c r="P313" i="7"/>
  <c r="C226" i="1"/>
  <c r="H226" i="1"/>
  <c r="R137" i="7"/>
  <c r="S137" i="7" s="1"/>
  <c r="T137" i="7" s="1"/>
  <c r="O138" i="7"/>
  <c r="S313" i="1"/>
  <c r="T313" i="1"/>
  <c r="K49" i="8"/>
  <c r="L49" i="8"/>
  <c r="M225" i="7"/>
  <c r="C50" i="7"/>
  <c r="H50" i="7"/>
  <c r="R225" i="8"/>
  <c r="O226" i="8"/>
  <c r="N50" i="8" l="1"/>
  <c r="AI49" i="8"/>
  <c r="P49" i="8"/>
  <c r="R313" i="7"/>
  <c r="O314" i="7"/>
  <c r="R49" i="1"/>
  <c r="S49" i="1" s="1"/>
  <c r="T49" i="1" s="1"/>
  <c r="O50" i="1"/>
  <c r="C314" i="1"/>
  <c r="H314" i="1"/>
  <c r="S225" i="8"/>
  <c r="T225" i="8" s="1"/>
  <c r="M50" i="7"/>
  <c r="C138" i="7"/>
  <c r="H138" i="7"/>
  <c r="L138" i="8"/>
  <c r="K138" i="8"/>
  <c r="N314" i="8"/>
  <c r="AI313" i="8"/>
  <c r="P313" i="8"/>
  <c r="L225" i="7"/>
  <c r="K225" i="7"/>
  <c r="M226" i="1"/>
  <c r="J226" i="1" s="1"/>
  <c r="I226" i="1" s="1"/>
  <c r="C138" i="1"/>
  <c r="H138" i="1"/>
  <c r="C226" i="8" l="1"/>
  <c r="H226" i="8"/>
  <c r="R313" i="8"/>
  <c r="S313" i="8" s="1"/>
  <c r="T313" i="8" s="1"/>
  <c r="O314" i="8"/>
  <c r="C50" i="1"/>
  <c r="H50" i="1"/>
  <c r="L50" i="7"/>
  <c r="K50" i="7"/>
  <c r="S313" i="7"/>
  <c r="T313" i="7"/>
  <c r="K226" i="1"/>
  <c r="L226" i="1"/>
  <c r="N139" i="8"/>
  <c r="AI138" i="8"/>
  <c r="P138" i="8"/>
  <c r="R49" i="8"/>
  <c r="S49" i="8" s="1"/>
  <c r="T49" i="8" s="1"/>
  <c r="O50" i="8"/>
  <c r="M314" i="1"/>
  <c r="J314" i="1" s="1"/>
  <c r="I314" i="1" s="1"/>
  <c r="M138" i="1"/>
  <c r="J138" i="1" s="1"/>
  <c r="I138" i="1" s="1"/>
  <c r="AI225" i="7"/>
  <c r="N226" i="7"/>
  <c r="P225" i="7"/>
  <c r="M138" i="7"/>
  <c r="K138" i="7" l="1"/>
  <c r="L138" i="7"/>
  <c r="K314" i="1"/>
  <c r="L314" i="1"/>
  <c r="M50" i="1"/>
  <c r="R225" i="7"/>
  <c r="O226" i="7"/>
  <c r="N227" i="1"/>
  <c r="AI226" i="1"/>
  <c r="P226" i="1"/>
  <c r="C314" i="7"/>
  <c r="H314" i="7"/>
  <c r="C50" i="8"/>
  <c r="H50" i="8"/>
  <c r="N51" i="7"/>
  <c r="AI50" i="7"/>
  <c r="P50" i="7"/>
  <c r="C314" i="8"/>
  <c r="H314" i="8"/>
  <c r="L138" i="1"/>
  <c r="K138" i="1"/>
  <c r="M226" i="8"/>
  <c r="J226" i="8" s="1"/>
  <c r="I226" i="8" s="1"/>
  <c r="R138" i="8"/>
  <c r="S138" i="8" s="1"/>
  <c r="T138" i="8" s="1"/>
  <c r="O139" i="8"/>
  <c r="M314" i="7" l="1"/>
  <c r="J314" i="7" s="1"/>
  <c r="I314" i="7" s="1"/>
  <c r="J315" i="7" s="1"/>
  <c r="I315" i="7" s="1"/>
  <c r="J316" i="7" s="1"/>
  <c r="I316" i="7" s="1"/>
  <c r="J317" i="7" s="1"/>
  <c r="I317" i="7" s="1"/>
  <c r="J318" i="7" s="1"/>
  <c r="I318" i="7" s="1"/>
  <c r="J319" i="7" s="1"/>
  <c r="I319" i="7" s="1"/>
  <c r="J320" i="7" s="1"/>
  <c r="I320" i="7" s="1"/>
  <c r="J321" i="7" s="1"/>
  <c r="I321" i="7" s="1"/>
  <c r="J322" i="7" s="1"/>
  <c r="I322" i="7" s="1"/>
  <c r="J323" i="7" s="1"/>
  <c r="I323" i="7" s="1"/>
  <c r="J324" i="7" s="1"/>
  <c r="I324" i="7" s="1"/>
  <c r="S225" i="7"/>
  <c r="T225" i="7"/>
  <c r="K226" i="8"/>
  <c r="L226" i="8"/>
  <c r="L50" i="1"/>
  <c r="K50" i="1"/>
  <c r="R226" i="1"/>
  <c r="O227" i="1"/>
  <c r="N139" i="1"/>
  <c r="AI138" i="1"/>
  <c r="P138" i="1"/>
  <c r="N315" i="1"/>
  <c r="AI314" i="1"/>
  <c r="P314" i="1"/>
  <c r="O315" i="1" s="1"/>
  <c r="R50" i="7"/>
  <c r="S50" i="7" s="1"/>
  <c r="T50" i="7" s="1"/>
  <c r="O51" i="7"/>
  <c r="M50" i="8"/>
  <c r="J50" i="8" s="1"/>
  <c r="I50" i="8" s="1"/>
  <c r="J51" i="8" s="1"/>
  <c r="I51" i="8" s="1"/>
  <c r="C139" i="8"/>
  <c r="H139" i="8"/>
  <c r="M314" i="8"/>
  <c r="J314" i="8" s="1"/>
  <c r="I314" i="8" s="1"/>
  <c r="AI138" i="7"/>
  <c r="N139" i="7"/>
  <c r="P138" i="7"/>
  <c r="K314" i="8" l="1"/>
  <c r="L314" i="8"/>
  <c r="C51" i="7"/>
  <c r="H51" i="7"/>
  <c r="AI226" i="8"/>
  <c r="N227" i="8"/>
  <c r="P226" i="8"/>
  <c r="C226" i="7"/>
  <c r="H226" i="7"/>
  <c r="M139" i="8"/>
  <c r="J139" i="8" s="1"/>
  <c r="I139" i="8" s="1"/>
  <c r="R138" i="7"/>
  <c r="O139" i="7"/>
  <c r="R314" i="1"/>
  <c r="S314" i="1" s="1"/>
  <c r="T314" i="1" s="1"/>
  <c r="L314" i="7"/>
  <c r="K314" i="7"/>
  <c r="K50" i="8"/>
  <c r="L50" i="8"/>
  <c r="S226" i="1"/>
  <c r="T226" i="1" s="1"/>
  <c r="R138" i="1"/>
  <c r="S138" i="1" s="1"/>
  <c r="T138" i="1" s="1"/>
  <c r="O139" i="1"/>
  <c r="N51" i="1"/>
  <c r="AI50" i="1"/>
  <c r="P50" i="1"/>
  <c r="C227" i="1" l="1"/>
  <c r="H227" i="1"/>
  <c r="R50" i="1"/>
  <c r="O51" i="1"/>
  <c r="S138" i="7"/>
  <c r="T138" i="7" s="1"/>
  <c r="K139" i="8"/>
  <c r="L139" i="8"/>
  <c r="AI50" i="8"/>
  <c r="AJ84" i="8" s="1"/>
  <c r="AJ85" i="8" s="1"/>
  <c r="N51" i="8"/>
  <c r="P50" i="8"/>
  <c r="M51" i="7"/>
  <c r="AI314" i="7"/>
  <c r="N315" i="7"/>
  <c r="P314" i="7"/>
  <c r="M226" i="7"/>
  <c r="C139" i="1"/>
  <c r="H139" i="1"/>
  <c r="C315" i="1"/>
  <c r="H315" i="1"/>
  <c r="R226" i="8"/>
  <c r="S226" i="8" s="1"/>
  <c r="T226" i="8" s="1"/>
  <c r="O227" i="8"/>
  <c r="AI314" i="8"/>
  <c r="N315" i="8"/>
  <c r="P314" i="8"/>
  <c r="C139" i="7" l="1"/>
  <c r="H139" i="7"/>
  <c r="AI139" i="8"/>
  <c r="N140" i="8"/>
  <c r="P139" i="8"/>
  <c r="L226" i="7"/>
  <c r="K226" i="7"/>
  <c r="R50" i="8"/>
  <c r="S50" i="8" s="1"/>
  <c r="T50" i="8" s="1"/>
  <c r="O51" i="8"/>
  <c r="C227" i="8"/>
  <c r="H227" i="8"/>
  <c r="R314" i="8"/>
  <c r="O315" i="8"/>
  <c r="M315" i="1"/>
  <c r="J315" i="1" s="1"/>
  <c r="I315" i="1" s="1"/>
  <c r="R314" i="7"/>
  <c r="S314" i="7" s="1"/>
  <c r="T314" i="7" s="1"/>
  <c r="O315" i="7"/>
  <c r="S50" i="1"/>
  <c r="T50" i="1" s="1"/>
  <c r="M227" i="1"/>
  <c r="J227" i="1" s="1"/>
  <c r="I227" i="1" s="1"/>
  <c r="L51" i="7"/>
  <c r="K51" i="7"/>
  <c r="M139" i="1"/>
  <c r="J139" i="1" s="1"/>
  <c r="I139" i="1" s="1"/>
  <c r="AJ84" i="1"/>
  <c r="AJ85" i="1" s="1"/>
  <c r="C51" i="1" l="1"/>
  <c r="J51" i="1" s="1"/>
  <c r="I51" i="1" s="1"/>
  <c r="J52" i="1" s="1"/>
  <c r="I52" i="1" s="1"/>
  <c r="H51" i="1"/>
  <c r="K227" i="1"/>
  <c r="L227" i="1"/>
  <c r="S314" i="8"/>
  <c r="T314" i="8" s="1"/>
  <c r="R139" i="8"/>
  <c r="O140" i="8"/>
  <c r="M227" i="8"/>
  <c r="J227" i="8" s="1"/>
  <c r="I227" i="8" s="1"/>
  <c r="L139" i="1"/>
  <c r="K139" i="1"/>
  <c r="C315" i="7"/>
  <c r="H315" i="7"/>
  <c r="N52" i="7"/>
  <c r="AI51" i="7"/>
  <c r="P51" i="7"/>
  <c r="C51" i="8"/>
  <c r="H51" i="8"/>
  <c r="M139" i="7"/>
  <c r="K315" i="1"/>
  <c r="L315" i="1"/>
  <c r="AI226" i="7"/>
  <c r="N227" i="7"/>
  <c r="P226" i="7"/>
  <c r="C315" i="8" l="1"/>
  <c r="H315" i="8"/>
  <c r="M51" i="8"/>
  <c r="R51" i="7"/>
  <c r="O52" i="7"/>
  <c r="N140" i="1"/>
  <c r="AI139" i="1"/>
  <c r="P139" i="1"/>
  <c r="K227" i="8"/>
  <c r="L227" i="8"/>
  <c r="N316" i="1"/>
  <c r="AI315" i="1"/>
  <c r="P315" i="1"/>
  <c r="N228" i="1"/>
  <c r="AI227" i="1"/>
  <c r="P227" i="1"/>
  <c r="L139" i="7"/>
  <c r="K139" i="7"/>
  <c r="M51" i="1"/>
  <c r="R226" i="7"/>
  <c r="S226" i="7" s="1"/>
  <c r="T226" i="7" s="1"/>
  <c r="O227" i="7"/>
  <c r="M315" i="7"/>
  <c r="S139" i="8"/>
  <c r="T139" i="8" s="1"/>
  <c r="R227" i="1" l="1"/>
  <c r="O228" i="1"/>
  <c r="AI227" i="8"/>
  <c r="C227" i="7"/>
  <c r="H227" i="7"/>
  <c r="N228" i="8"/>
  <c r="P227" i="8"/>
  <c r="S51" i="7"/>
  <c r="T51" i="7" s="1"/>
  <c r="L51" i="1"/>
  <c r="K51" i="1"/>
  <c r="L51" i="8"/>
  <c r="K51" i="8"/>
  <c r="K315" i="7"/>
  <c r="L315" i="7"/>
  <c r="R315" i="1"/>
  <c r="O316" i="1"/>
  <c r="C140" i="8"/>
  <c r="H140" i="8"/>
  <c r="R139" i="1"/>
  <c r="S139" i="1" s="1"/>
  <c r="T139" i="1" s="1"/>
  <c r="O140" i="1"/>
  <c r="M315" i="8"/>
  <c r="J315" i="8" s="1"/>
  <c r="I315" i="8" s="1"/>
  <c r="N140" i="7"/>
  <c r="AI139" i="7"/>
  <c r="P139" i="7"/>
  <c r="AJ172" i="7"/>
  <c r="AJ173" i="7" s="1"/>
  <c r="R139" i="7" l="1"/>
  <c r="O140" i="7"/>
  <c r="M140" i="8"/>
  <c r="J140" i="8" s="1"/>
  <c r="I140" i="8" s="1"/>
  <c r="AI51" i="1"/>
  <c r="N52" i="1"/>
  <c r="P51" i="1"/>
  <c r="M227" i="7"/>
  <c r="S315" i="1"/>
  <c r="T315" i="1" s="1"/>
  <c r="C52" i="7"/>
  <c r="H52" i="7"/>
  <c r="K315" i="8"/>
  <c r="L315" i="8"/>
  <c r="N316" i="7"/>
  <c r="AI315" i="7"/>
  <c r="P315" i="7"/>
  <c r="R227" i="8"/>
  <c r="S227" i="8" s="1"/>
  <c r="T227" i="8" s="1"/>
  <c r="O228" i="8"/>
  <c r="N52" i="8"/>
  <c r="AI51" i="8"/>
  <c r="P51" i="8"/>
  <c r="C140" i="1"/>
  <c r="H140" i="1"/>
  <c r="S227" i="1"/>
  <c r="T227" i="1" s="1"/>
  <c r="C316" i="1" l="1"/>
  <c r="H316" i="1"/>
  <c r="C228" i="1"/>
  <c r="H228" i="1"/>
  <c r="C228" i="8"/>
  <c r="H228" i="8"/>
  <c r="M52" i="7"/>
  <c r="R51" i="1"/>
  <c r="O52" i="1"/>
  <c r="R315" i="7"/>
  <c r="O316" i="7"/>
  <c r="R51" i="8"/>
  <c r="O52" i="8"/>
  <c r="K140" i="8"/>
  <c r="L140" i="8"/>
  <c r="L227" i="7"/>
  <c r="K227" i="7"/>
  <c r="M140" i="1"/>
  <c r="J140" i="1" s="1"/>
  <c r="I140" i="1" s="1"/>
  <c r="N316" i="8"/>
  <c r="AI315" i="8"/>
  <c r="P315" i="8"/>
  <c r="S139" i="7"/>
  <c r="T139" i="7" s="1"/>
  <c r="C140" i="7" l="1"/>
  <c r="H140" i="7"/>
  <c r="K52" i="7"/>
  <c r="L52" i="7"/>
  <c r="AI140" i="8"/>
  <c r="N141" i="8"/>
  <c r="P140" i="8"/>
  <c r="K140" i="1"/>
  <c r="L140" i="1"/>
  <c r="M228" i="8"/>
  <c r="J228" i="8" s="1"/>
  <c r="I228" i="8" s="1"/>
  <c r="S51" i="8"/>
  <c r="T51" i="8" s="1"/>
  <c r="M228" i="1"/>
  <c r="J228" i="1" s="1"/>
  <c r="I228" i="1" s="1"/>
  <c r="R315" i="8"/>
  <c r="O316" i="8"/>
  <c r="N228" i="7"/>
  <c r="AI227" i="7"/>
  <c r="P227" i="7"/>
  <c r="S315" i="7"/>
  <c r="T315" i="7" s="1"/>
  <c r="M316" i="1"/>
  <c r="J316" i="1" s="1"/>
  <c r="I316" i="1" s="1"/>
  <c r="S51" i="1"/>
  <c r="T51" i="1" s="1"/>
  <c r="C52" i="8" l="1"/>
  <c r="J52" i="8" s="1"/>
  <c r="I52" i="8" s="1"/>
  <c r="H52" i="8"/>
  <c r="C316" i="7"/>
  <c r="H316" i="7"/>
  <c r="K316" i="1"/>
  <c r="L316" i="1"/>
  <c r="K228" i="8"/>
  <c r="L228" i="8"/>
  <c r="S315" i="8"/>
  <c r="T315" i="8" s="1"/>
  <c r="K228" i="1"/>
  <c r="L228" i="1"/>
  <c r="N53" i="7"/>
  <c r="AI52" i="7"/>
  <c r="P52" i="7"/>
  <c r="C52" i="1"/>
  <c r="H52" i="1"/>
  <c r="R227" i="7"/>
  <c r="S227" i="7" s="1"/>
  <c r="T227" i="7" s="1"/>
  <c r="O228" i="7"/>
  <c r="N141" i="1"/>
  <c r="AI140" i="1"/>
  <c r="P140" i="1"/>
  <c r="M140" i="7"/>
  <c r="R140" i="8"/>
  <c r="S140" i="8" s="1"/>
  <c r="T140" i="8" s="1"/>
  <c r="O141" i="8"/>
  <c r="AJ260" i="7"/>
  <c r="AJ261" i="7" s="1"/>
  <c r="C316" i="8" l="1"/>
  <c r="H316" i="8"/>
  <c r="C228" i="7"/>
  <c r="H228" i="7"/>
  <c r="N229" i="8"/>
  <c r="AI228" i="8"/>
  <c r="P228" i="8"/>
  <c r="N229" i="1"/>
  <c r="AI228" i="1"/>
  <c r="P228" i="1"/>
  <c r="N317" i="1"/>
  <c r="AI316" i="1"/>
  <c r="P316" i="1"/>
  <c r="R140" i="1"/>
  <c r="S140" i="1" s="1"/>
  <c r="T140" i="1" s="1"/>
  <c r="O141" i="1"/>
  <c r="M316" i="7"/>
  <c r="C141" i="8"/>
  <c r="H141" i="8"/>
  <c r="M52" i="1"/>
  <c r="R52" i="7"/>
  <c r="O53" i="7"/>
  <c r="M52" i="8"/>
  <c r="L140" i="7"/>
  <c r="K140" i="7"/>
  <c r="AJ348" i="7"/>
  <c r="AJ349" i="7" s="1"/>
  <c r="S52" i="7" l="1"/>
  <c r="T52" i="7"/>
  <c r="R228" i="1"/>
  <c r="O229" i="1"/>
  <c r="M228" i="7"/>
  <c r="L52" i="1"/>
  <c r="K52" i="1"/>
  <c r="R316" i="1"/>
  <c r="O317" i="1"/>
  <c r="AI140" i="7"/>
  <c r="N141" i="7"/>
  <c r="P140" i="7"/>
  <c r="M141" i="8"/>
  <c r="J141" i="8" s="1"/>
  <c r="I141" i="8" s="1"/>
  <c r="C141" i="1"/>
  <c r="H141" i="1"/>
  <c r="R228" i="8"/>
  <c r="S228" i="8" s="1"/>
  <c r="T228" i="8" s="1"/>
  <c r="O229" i="8"/>
  <c r="L52" i="8"/>
  <c r="K52" i="8"/>
  <c r="L316" i="7"/>
  <c r="K316" i="7"/>
  <c r="M316" i="8"/>
  <c r="J316" i="8" s="1"/>
  <c r="I316" i="8" s="1"/>
  <c r="AJ84" i="7"/>
  <c r="AJ85" i="7" s="1"/>
  <c r="L316" i="8" l="1"/>
  <c r="K316" i="8"/>
  <c r="K228" i="7"/>
  <c r="L228" i="7"/>
  <c r="M141" i="1"/>
  <c r="J141" i="1" s="1"/>
  <c r="I141" i="1" s="1"/>
  <c r="S316" i="1"/>
  <c r="T316" i="1" s="1"/>
  <c r="S228" i="1"/>
  <c r="T228" i="1" s="1"/>
  <c r="L141" i="8"/>
  <c r="K141" i="8"/>
  <c r="C53" i="7"/>
  <c r="H53" i="7"/>
  <c r="N317" i="7"/>
  <c r="AI316" i="7"/>
  <c r="P316" i="7"/>
  <c r="N53" i="8"/>
  <c r="AI52" i="8"/>
  <c r="P52" i="8"/>
  <c r="R140" i="7"/>
  <c r="O141" i="7"/>
  <c r="N53" i="1"/>
  <c r="AI52" i="1"/>
  <c r="P52" i="1"/>
  <c r="C229" i="8"/>
  <c r="H229" i="8"/>
  <c r="C229" i="1" l="1"/>
  <c r="H229" i="1"/>
  <c r="N142" i="8"/>
  <c r="AI141" i="8"/>
  <c r="P141" i="8"/>
  <c r="K141" i="1"/>
  <c r="L141" i="1"/>
  <c r="R316" i="7"/>
  <c r="S316" i="7" s="1"/>
  <c r="T316" i="7" s="1"/>
  <c r="O317" i="7"/>
  <c r="M229" i="8"/>
  <c r="J229" i="8" s="1"/>
  <c r="I229" i="8" s="1"/>
  <c r="C317" i="1"/>
  <c r="H317" i="1"/>
  <c r="AI228" i="7"/>
  <c r="N229" i="7"/>
  <c r="P228" i="7"/>
  <c r="N317" i="8"/>
  <c r="AI316" i="8"/>
  <c r="P316" i="8"/>
  <c r="S140" i="7"/>
  <c r="T140" i="7"/>
  <c r="R52" i="1"/>
  <c r="O53" i="1"/>
  <c r="R52" i="8"/>
  <c r="O53" i="8"/>
  <c r="M53" i="7"/>
  <c r="N142" i="1" l="1"/>
  <c r="AI141" i="1"/>
  <c r="P141" i="1"/>
  <c r="K229" i="8"/>
  <c r="L229" i="8"/>
  <c r="R141" i="8"/>
  <c r="S141" i="8" s="1"/>
  <c r="T141" i="8" s="1"/>
  <c r="O142" i="8"/>
  <c r="S52" i="8"/>
  <c r="T52" i="8" s="1"/>
  <c r="R228" i="7"/>
  <c r="S228" i="7" s="1"/>
  <c r="T228" i="7" s="1"/>
  <c r="O229" i="7"/>
  <c r="S52" i="1"/>
  <c r="T52" i="1" s="1"/>
  <c r="C317" i="7"/>
  <c r="H317" i="7"/>
  <c r="M229" i="1"/>
  <c r="J229" i="1" s="1"/>
  <c r="I229" i="1" s="1"/>
  <c r="C141" i="7"/>
  <c r="H141" i="7"/>
  <c r="K53" i="7"/>
  <c r="L53" i="7"/>
  <c r="R316" i="8"/>
  <c r="O317" i="8"/>
  <c r="M317" i="1"/>
  <c r="J317" i="1" s="1"/>
  <c r="I317" i="1" s="1"/>
  <c r="C53" i="1" l="1"/>
  <c r="J53" i="1" s="1"/>
  <c r="I53" i="1" s="1"/>
  <c r="J54" i="1" s="1"/>
  <c r="I54" i="1" s="1"/>
  <c r="J55" i="1" s="1"/>
  <c r="I55" i="1" s="1"/>
  <c r="J56" i="1" s="1"/>
  <c r="I56" i="1" s="1"/>
  <c r="H53" i="1"/>
  <c r="N54" i="7"/>
  <c r="AI53" i="7"/>
  <c r="P53" i="7"/>
  <c r="C142" i="8"/>
  <c r="H142" i="8"/>
  <c r="L317" i="1"/>
  <c r="K317" i="1"/>
  <c r="N230" i="8"/>
  <c r="AI229" i="8"/>
  <c r="P229" i="8"/>
  <c r="L229" i="1"/>
  <c r="K229" i="1"/>
  <c r="R141" i="1"/>
  <c r="S141" i="1" s="1"/>
  <c r="T141" i="1" s="1"/>
  <c r="O142" i="1"/>
  <c r="C229" i="7"/>
  <c r="H229" i="7"/>
  <c r="S316" i="8"/>
  <c r="T316" i="8" s="1"/>
  <c r="C53" i="8"/>
  <c r="J53" i="8" s="1"/>
  <c r="I53" i="8" s="1"/>
  <c r="H53" i="8"/>
  <c r="M141" i="7"/>
  <c r="M317" i="7"/>
  <c r="C317" i="8" l="1"/>
  <c r="H317" i="8"/>
  <c r="R229" i="8"/>
  <c r="O230" i="8"/>
  <c r="M229" i="7"/>
  <c r="R53" i="7"/>
  <c r="O54" i="7"/>
  <c r="C142" i="1"/>
  <c r="H142" i="1"/>
  <c r="N318" i="1"/>
  <c r="AI317" i="1"/>
  <c r="P317" i="1"/>
  <c r="K141" i="7"/>
  <c r="L141" i="7"/>
  <c r="M53" i="8"/>
  <c r="J54" i="8"/>
  <c r="I54" i="8"/>
  <c r="J55" i="8" s="1"/>
  <c r="I55" i="8" s="1"/>
  <c r="J56" i="8" s="1"/>
  <c r="I56" i="8" s="1"/>
  <c r="J57" i="8" s="1"/>
  <c r="I57" i="8" s="1"/>
  <c r="J58" i="8" s="1"/>
  <c r="I58" i="8" s="1"/>
  <c r="J59" i="8" s="1"/>
  <c r="I59" i="8" s="1"/>
  <c r="AI229" i="1"/>
  <c r="P229" i="1"/>
  <c r="M53" i="1"/>
  <c r="L317" i="7"/>
  <c r="K317" i="7"/>
  <c r="N230" i="1"/>
  <c r="M142" i="8"/>
  <c r="J142" i="8" s="1"/>
  <c r="I142" i="8" s="1"/>
  <c r="AI141" i="7" l="1"/>
  <c r="N142" i="7"/>
  <c r="P141" i="7"/>
  <c r="K229" i="7"/>
  <c r="L229" i="7"/>
  <c r="S53" i="7"/>
  <c r="T53" i="7" s="1"/>
  <c r="R317" i="1"/>
  <c r="O318" i="1"/>
  <c r="AI317" i="7"/>
  <c r="N318" i="7"/>
  <c r="P317" i="7"/>
  <c r="L53" i="8"/>
  <c r="K53" i="8"/>
  <c r="M142" i="1"/>
  <c r="J142" i="1" s="1"/>
  <c r="I142" i="1" s="1"/>
  <c r="S229" i="8"/>
  <c r="T229" i="8" s="1"/>
  <c r="L53" i="1"/>
  <c r="K53" i="1"/>
  <c r="M317" i="8"/>
  <c r="J317" i="8" s="1"/>
  <c r="I317" i="8" s="1"/>
  <c r="K142" i="8"/>
  <c r="L142" i="8"/>
  <c r="R229" i="1"/>
  <c r="S229" i="1" s="1"/>
  <c r="T229" i="1" s="1"/>
  <c r="O230" i="1"/>
  <c r="C54" i="7" l="1"/>
  <c r="J54" i="7" s="1"/>
  <c r="I54" i="7" s="1"/>
  <c r="J55" i="7" s="1"/>
  <c r="I55" i="7" s="1"/>
  <c r="J56" i="7" s="1"/>
  <c r="I56" i="7" s="1"/>
  <c r="J57" i="7" s="1"/>
  <c r="I57" i="7" s="1"/>
  <c r="J58" i="7" s="1"/>
  <c r="I58" i="7" s="1"/>
  <c r="J59" i="7" s="1"/>
  <c r="I59" i="7" s="1"/>
  <c r="H54" i="7"/>
  <c r="N230" i="7"/>
  <c r="AI229" i="7"/>
  <c r="P229" i="7"/>
  <c r="K142" i="1"/>
  <c r="L142" i="1"/>
  <c r="L317" i="8"/>
  <c r="K317" i="8"/>
  <c r="S317" i="1"/>
  <c r="T317" i="1" s="1"/>
  <c r="R141" i="7"/>
  <c r="O142" i="7"/>
  <c r="C230" i="8"/>
  <c r="H230" i="8"/>
  <c r="N143" i="8"/>
  <c r="AI142" i="8"/>
  <c r="P142" i="8"/>
  <c r="N54" i="8"/>
  <c r="AI53" i="8"/>
  <c r="P53" i="8"/>
  <c r="C230" i="1"/>
  <c r="H230" i="1"/>
  <c r="N54" i="1"/>
  <c r="AI53" i="1"/>
  <c r="P53" i="1"/>
  <c r="R317" i="7"/>
  <c r="S317" i="7" s="1"/>
  <c r="T317" i="7" s="1"/>
  <c r="O318" i="7"/>
  <c r="R142" i="8" l="1"/>
  <c r="O143" i="8"/>
  <c r="AI142" i="1"/>
  <c r="N143" i="1"/>
  <c r="P142" i="1"/>
  <c r="C318" i="7"/>
  <c r="H318" i="7"/>
  <c r="N318" i="8"/>
  <c r="AI317" i="8"/>
  <c r="P317" i="8"/>
  <c r="R229" i="7"/>
  <c r="O230" i="7"/>
  <c r="C318" i="1"/>
  <c r="H318" i="1"/>
  <c r="R53" i="8"/>
  <c r="O54" i="8"/>
  <c r="M230" i="8"/>
  <c r="J230" i="8" s="1"/>
  <c r="I230" i="8" s="1"/>
  <c r="M230" i="1"/>
  <c r="J230" i="1" s="1"/>
  <c r="I230" i="1" s="1"/>
  <c r="R53" i="1"/>
  <c r="S53" i="1" s="1"/>
  <c r="T53" i="1" s="1"/>
  <c r="O54" i="1"/>
  <c r="M54" i="7"/>
  <c r="S141" i="7"/>
  <c r="T141" i="7"/>
  <c r="J60" i="7"/>
  <c r="I60" i="7"/>
  <c r="J61" i="7" s="1"/>
  <c r="I61" i="7" s="1"/>
  <c r="L230" i="1" l="1"/>
  <c r="K230" i="1"/>
  <c r="M318" i="1"/>
  <c r="J318" i="1" s="1"/>
  <c r="I318" i="1" s="1"/>
  <c r="M318" i="7"/>
  <c r="L54" i="7"/>
  <c r="K54" i="7"/>
  <c r="R142" i="1"/>
  <c r="S142" i="1" s="1"/>
  <c r="T142" i="1" s="1"/>
  <c r="O143" i="1"/>
  <c r="L230" i="8"/>
  <c r="K230" i="8"/>
  <c r="S229" i="7"/>
  <c r="T229" i="7" s="1"/>
  <c r="C142" i="7"/>
  <c r="H142" i="7"/>
  <c r="R317" i="8"/>
  <c r="S317" i="8" s="1"/>
  <c r="T317" i="8" s="1"/>
  <c r="O318" i="8"/>
  <c r="S53" i="8"/>
  <c r="T53" i="8" s="1"/>
  <c r="C54" i="1"/>
  <c r="H54" i="1"/>
  <c r="S142" i="8"/>
  <c r="T142" i="8" s="1"/>
  <c r="C143" i="8" l="1"/>
  <c r="H143" i="8"/>
  <c r="C54" i="8"/>
  <c r="H54" i="8"/>
  <c r="N55" i="7"/>
  <c r="AI54" i="7"/>
  <c r="P54" i="7"/>
  <c r="C230" i="7"/>
  <c r="J230" i="7" s="1"/>
  <c r="I230" i="7" s="1"/>
  <c r="J231" i="7" s="1"/>
  <c r="I231" i="7" s="1"/>
  <c r="J232" i="7" s="1"/>
  <c r="I232" i="7" s="1"/>
  <c r="J233" i="7" s="1"/>
  <c r="I233" i="7" s="1"/>
  <c r="J234" i="7" s="1"/>
  <c r="I234" i="7" s="1"/>
  <c r="H230" i="7"/>
  <c r="L318" i="7"/>
  <c r="K318" i="7"/>
  <c r="AI230" i="8"/>
  <c r="N231" i="8"/>
  <c r="P230" i="8"/>
  <c r="M54" i="1"/>
  <c r="L318" i="1"/>
  <c r="K318" i="1"/>
  <c r="C143" i="1"/>
  <c r="H143" i="1"/>
  <c r="N231" i="1"/>
  <c r="AI230" i="1"/>
  <c r="P230" i="1"/>
  <c r="C318" i="8"/>
  <c r="H318" i="8"/>
  <c r="M142" i="7"/>
  <c r="R54" i="7" l="1"/>
  <c r="O55" i="7"/>
  <c r="R230" i="1"/>
  <c r="O231" i="1"/>
  <c r="N319" i="1"/>
  <c r="AI318" i="1"/>
  <c r="P318" i="1"/>
  <c r="AI318" i="7"/>
  <c r="N319" i="7"/>
  <c r="P318" i="7"/>
  <c r="M54" i="8"/>
  <c r="R230" i="8"/>
  <c r="S230" i="8" s="1"/>
  <c r="T230" i="8" s="1"/>
  <c r="O231" i="8"/>
  <c r="L142" i="7"/>
  <c r="K142" i="7"/>
  <c r="M143" i="1"/>
  <c r="J143" i="1" s="1"/>
  <c r="I143" i="1" s="1"/>
  <c r="K54" i="1"/>
  <c r="L54" i="1"/>
  <c r="M230" i="7"/>
  <c r="M143" i="8"/>
  <c r="J143" i="8" s="1"/>
  <c r="I143" i="8" s="1"/>
  <c r="M318" i="8"/>
  <c r="J318" i="8" s="1"/>
  <c r="I318" i="8" s="1"/>
  <c r="C231" i="8" l="1"/>
  <c r="H231" i="8"/>
  <c r="R318" i="1"/>
  <c r="O319" i="1"/>
  <c r="L54" i="8"/>
  <c r="K54" i="8"/>
  <c r="L318" i="8"/>
  <c r="K318" i="8"/>
  <c r="R318" i="7"/>
  <c r="S318" i="7" s="1"/>
  <c r="T318" i="7" s="1"/>
  <c r="O319" i="7"/>
  <c r="L143" i="8"/>
  <c r="K143" i="8"/>
  <c r="L143" i="1"/>
  <c r="K143" i="1"/>
  <c r="S230" i="1"/>
  <c r="T230" i="1" s="1"/>
  <c r="AI54" i="1"/>
  <c r="P54" i="1"/>
  <c r="L230" i="7"/>
  <c r="K230" i="7"/>
  <c r="N55" i="1"/>
  <c r="N143" i="7"/>
  <c r="AI142" i="7"/>
  <c r="P142" i="7"/>
  <c r="S54" i="7"/>
  <c r="T54" i="7" s="1"/>
  <c r="C231" i="1" l="1"/>
  <c r="H231" i="1"/>
  <c r="N319" i="8"/>
  <c r="AI318" i="8"/>
  <c r="P318" i="8"/>
  <c r="N55" i="8"/>
  <c r="AI54" i="8"/>
  <c r="P54" i="8"/>
  <c r="N231" i="7"/>
  <c r="AI230" i="7"/>
  <c r="P230" i="7"/>
  <c r="R142" i="7"/>
  <c r="S142" i="7" s="1"/>
  <c r="T142" i="7" s="1"/>
  <c r="O143" i="7"/>
  <c r="R54" i="1"/>
  <c r="S54" i="1" s="1"/>
  <c r="T54" i="1" s="1"/>
  <c r="O55" i="1"/>
  <c r="AI143" i="8"/>
  <c r="N144" i="8"/>
  <c r="P143" i="8"/>
  <c r="N144" i="1"/>
  <c r="AI143" i="1"/>
  <c r="P143" i="1"/>
  <c r="S318" i="1"/>
  <c r="T318" i="1" s="1"/>
  <c r="C55" i="7"/>
  <c r="H55" i="7"/>
  <c r="M231" i="8"/>
  <c r="J231" i="8" s="1"/>
  <c r="I231" i="8" s="1"/>
  <c r="C319" i="7"/>
  <c r="H319" i="7"/>
  <c r="R230" i="7" l="1"/>
  <c r="S230" i="7" s="1"/>
  <c r="T230" i="7" s="1"/>
  <c r="O231" i="7"/>
  <c r="C319" i="1"/>
  <c r="H319" i="1"/>
  <c r="L231" i="8"/>
  <c r="K231" i="8"/>
  <c r="R318" i="8"/>
  <c r="S318" i="8" s="1"/>
  <c r="T318" i="8" s="1"/>
  <c r="O319" i="8"/>
  <c r="R143" i="1"/>
  <c r="O144" i="1"/>
  <c r="C55" i="1"/>
  <c r="H55" i="1"/>
  <c r="R54" i="8"/>
  <c r="O55" i="8"/>
  <c r="M319" i="7"/>
  <c r="M55" i="7"/>
  <c r="C143" i="7"/>
  <c r="H143" i="7"/>
  <c r="M231" i="1"/>
  <c r="J231" i="1" s="1"/>
  <c r="I231" i="1" s="1"/>
  <c r="R143" i="8"/>
  <c r="S143" i="8" s="1"/>
  <c r="T143" i="8" s="1"/>
  <c r="O144" i="8"/>
  <c r="L231" i="1" l="1"/>
  <c r="K231" i="1"/>
  <c r="N232" i="8"/>
  <c r="AI231" i="8"/>
  <c r="P231" i="8"/>
  <c r="C319" i="8"/>
  <c r="H319" i="8"/>
  <c r="L55" i="7"/>
  <c r="K55" i="7"/>
  <c r="M319" i="1"/>
  <c r="J319" i="1" s="1"/>
  <c r="I319" i="1" s="1"/>
  <c r="S54" i="8"/>
  <c r="T54" i="8" s="1"/>
  <c r="M55" i="1"/>
  <c r="M143" i="7"/>
  <c r="K319" i="7"/>
  <c r="L319" i="7"/>
  <c r="C144" i="8"/>
  <c r="H144" i="8"/>
  <c r="S143" i="1"/>
  <c r="T143" i="1" s="1"/>
  <c r="C231" i="7"/>
  <c r="H231" i="7"/>
  <c r="C55" i="8" l="1"/>
  <c r="H55" i="8"/>
  <c r="L319" i="1"/>
  <c r="K319" i="1"/>
  <c r="N56" i="7"/>
  <c r="AI55" i="7"/>
  <c r="P55" i="7"/>
  <c r="C144" i="1"/>
  <c r="H144" i="1"/>
  <c r="M144" i="8"/>
  <c r="J144" i="8" s="1"/>
  <c r="I144" i="8" s="1"/>
  <c r="R231" i="8"/>
  <c r="S231" i="8" s="1"/>
  <c r="T231" i="8" s="1"/>
  <c r="O232" i="8"/>
  <c r="K55" i="1"/>
  <c r="L55" i="1"/>
  <c r="M319" i="8"/>
  <c r="J319" i="8" s="1"/>
  <c r="I319" i="8" s="1"/>
  <c r="K143" i="7"/>
  <c r="L143" i="7"/>
  <c r="M231" i="7"/>
  <c r="N232" i="1"/>
  <c r="AI231" i="1"/>
  <c r="P231" i="1"/>
  <c r="N320" i="7"/>
  <c r="AI319" i="7"/>
  <c r="P319" i="7"/>
  <c r="N56" i="1" l="1"/>
  <c r="AI55" i="1"/>
  <c r="P55" i="1"/>
  <c r="R55" i="7"/>
  <c r="O56" i="7"/>
  <c r="C232" i="8"/>
  <c r="H232" i="8"/>
  <c r="AI143" i="7"/>
  <c r="R231" i="1"/>
  <c r="S231" i="1" s="1"/>
  <c r="T231" i="1" s="1"/>
  <c r="O232" i="1"/>
  <c r="N144" i="7"/>
  <c r="P143" i="7"/>
  <c r="L144" i="8"/>
  <c r="K144" i="8"/>
  <c r="N320" i="1"/>
  <c r="AI319" i="1"/>
  <c r="P319" i="1"/>
  <c r="L231" i="7"/>
  <c r="K231" i="7"/>
  <c r="K319" i="8"/>
  <c r="L319" i="8"/>
  <c r="M144" i="1"/>
  <c r="J144" i="1" s="1"/>
  <c r="I144" i="1" s="1"/>
  <c r="M55" i="8"/>
  <c r="R319" i="7"/>
  <c r="O320" i="7"/>
  <c r="S319" i="7" l="1"/>
  <c r="T319" i="7" s="1"/>
  <c r="N232" i="7"/>
  <c r="AI231" i="7"/>
  <c r="P231" i="7"/>
  <c r="R143" i="7"/>
  <c r="S143" i="7" s="1"/>
  <c r="T143" i="7" s="1"/>
  <c r="O144" i="7"/>
  <c r="L55" i="8"/>
  <c r="K55" i="8"/>
  <c r="K144" i="1"/>
  <c r="L144" i="1"/>
  <c r="S55" i="7"/>
  <c r="T55" i="7" s="1"/>
  <c r="C232" i="1"/>
  <c r="H232" i="1"/>
  <c r="R55" i="1"/>
  <c r="O56" i="1"/>
  <c r="R319" i="1"/>
  <c r="O320" i="1"/>
  <c r="N145" i="8"/>
  <c r="AI144" i="8"/>
  <c r="P144" i="8"/>
  <c r="AI319" i="8"/>
  <c r="N320" i="8"/>
  <c r="P319" i="8"/>
  <c r="M232" i="8"/>
  <c r="J232" i="8" s="1"/>
  <c r="I232" i="8" s="1"/>
  <c r="C320" i="7" l="1"/>
  <c r="H320" i="7"/>
  <c r="C56" i="7"/>
  <c r="H56" i="7"/>
  <c r="C144" i="7"/>
  <c r="H144" i="7"/>
  <c r="AI144" i="1"/>
  <c r="R231" i="7"/>
  <c r="S231" i="7" s="1"/>
  <c r="T231" i="7" s="1"/>
  <c r="O232" i="7"/>
  <c r="S319" i="1"/>
  <c r="T319" i="1" s="1"/>
  <c r="N145" i="1"/>
  <c r="P144" i="1"/>
  <c r="S55" i="1"/>
  <c r="T55" i="1" s="1"/>
  <c r="R144" i="8"/>
  <c r="S144" i="8" s="1"/>
  <c r="T144" i="8" s="1"/>
  <c r="O145" i="8"/>
  <c r="M232" i="1"/>
  <c r="J232" i="1" s="1"/>
  <c r="I232" i="1" s="1"/>
  <c r="AI55" i="8"/>
  <c r="N56" i="8"/>
  <c r="P55" i="8"/>
  <c r="L232" i="8"/>
  <c r="K232" i="8"/>
  <c r="R319" i="8"/>
  <c r="S319" i="8" s="1"/>
  <c r="T319" i="8" s="1"/>
  <c r="O320" i="8"/>
  <c r="N233" i="8" l="1"/>
  <c r="AI232" i="8"/>
  <c r="P232" i="8"/>
  <c r="M144" i="7"/>
  <c r="C320" i="1"/>
  <c r="H320" i="1"/>
  <c r="C145" i="8"/>
  <c r="H145" i="8"/>
  <c r="R55" i="8"/>
  <c r="S55" i="8" s="1"/>
  <c r="T55" i="8" s="1"/>
  <c r="O56" i="8"/>
  <c r="M56" i="7"/>
  <c r="C232" i="7"/>
  <c r="H232" i="7"/>
  <c r="C56" i="1"/>
  <c r="H56" i="1"/>
  <c r="R144" i="1"/>
  <c r="S144" i="1" s="1"/>
  <c r="T144" i="1" s="1"/>
  <c r="O145" i="1"/>
  <c r="M320" i="7"/>
  <c r="C320" i="8"/>
  <c r="H320" i="8"/>
  <c r="L232" i="1"/>
  <c r="K232" i="1"/>
  <c r="C145" i="1" l="1"/>
  <c r="H145" i="1"/>
  <c r="L144" i="7"/>
  <c r="K144" i="7"/>
  <c r="M145" i="8"/>
  <c r="J145" i="8" s="1"/>
  <c r="I145" i="8" s="1"/>
  <c r="C56" i="8"/>
  <c r="H56" i="8"/>
  <c r="M232" i="7"/>
  <c r="R232" i="8"/>
  <c r="O233" i="8"/>
  <c r="N233" i="1"/>
  <c r="AI232" i="1"/>
  <c r="P232" i="1"/>
  <c r="M56" i="1"/>
  <c r="M320" i="1"/>
  <c r="J320" i="1" s="1"/>
  <c r="I320" i="1" s="1"/>
  <c r="K320" i="7"/>
  <c r="L320" i="7"/>
  <c r="L56" i="7"/>
  <c r="K56" i="7"/>
  <c r="M320" i="8"/>
  <c r="J320" i="8" s="1"/>
  <c r="I320" i="8" s="1"/>
  <c r="M56" i="8" l="1"/>
  <c r="AI320" i="7"/>
  <c r="N321" i="7"/>
  <c r="P320" i="7"/>
  <c r="L145" i="8"/>
  <c r="K145" i="8"/>
  <c r="R232" i="1"/>
  <c r="S232" i="1" s="1"/>
  <c r="T232" i="1" s="1"/>
  <c r="O233" i="1"/>
  <c r="N145" i="7"/>
  <c r="AI144" i="7"/>
  <c r="P144" i="7"/>
  <c r="L320" i="1"/>
  <c r="K320" i="1"/>
  <c r="L320" i="8"/>
  <c r="K320" i="8"/>
  <c r="L232" i="7"/>
  <c r="K232" i="7"/>
  <c r="M145" i="1"/>
  <c r="J145" i="1" s="1"/>
  <c r="I145" i="1" s="1"/>
  <c r="S232" i="8"/>
  <c r="T232" i="8" s="1"/>
  <c r="L56" i="1"/>
  <c r="K56" i="1"/>
  <c r="N57" i="7"/>
  <c r="AI56" i="7"/>
  <c r="P56" i="7"/>
  <c r="R144" i="7" l="1"/>
  <c r="S144" i="7" s="1"/>
  <c r="T144" i="7" s="1"/>
  <c r="O145" i="7"/>
  <c r="N146" i="8"/>
  <c r="AI145" i="8"/>
  <c r="P145" i="8"/>
  <c r="N57" i="1"/>
  <c r="AI56" i="1"/>
  <c r="P56" i="1"/>
  <c r="R320" i="7"/>
  <c r="S320" i="7" s="1"/>
  <c r="T320" i="7" s="1"/>
  <c r="O321" i="7"/>
  <c r="N233" i="7"/>
  <c r="AI232" i="7"/>
  <c r="P232" i="7"/>
  <c r="O233" i="7" s="1"/>
  <c r="AI320" i="8"/>
  <c r="N321" i="8"/>
  <c r="P320" i="8"/>
  <c r="C233" i="8"/>
  <c r="H233" i="8"/>
  <c r="R56" i="7"/>
  <c r="O57" i="7"/>
  <c r="AI320" i="1"/>
  <c r="N321" i="1"/>
  <c r="P320" i="1"/>
  <c r="K56" i="8"/>
  <c r="L56" i="8"/>
  <c r="K145" i="1"/>
  <c r="L145" i="1"/>
  <c r="C233" i="1"/>
  <c r="H233" i="1"/>
  <c r="R232" i="7" l="1"/>
  <c r="S232" i="7" s="1"/>
  <c r="T232" i="7" s="1"/>
  <c r="R145" i="8"/>
  <c r="S145" i="8" s="1"/>
  <c r="T145" i="8" s="1"/>
  <c r="O146" i="8"/>
  <c r="R320" i="8"/>
  <c r="S320" i="8" s="1"/>
  <c r="T320" i="8" s="1"/>
  <c r="O321" i="8"/>
  <c r="C321" i="7"/>
  <c r="H321" i="7"/>
  <c r="S56" i="7"/>
  <c r="T56" i="7" s="1"/>
  <c r="R56" i="1"/>
  <c r="O57" i="1"/>
  <c r="N146" i="1"/>
  <c r="AI145" i="1"/>
  <c r="P145" i="1"/>
  <c r="AI56" i="8"/>
  <c r="N57" i="8"/>
  <c r="P56" i="8"/>
  <c r="M233" i="1"/>
  <c r="J233" i="1" s="1"/>
  <c r="I233" i="1" s="1"/>
  <c r="M233" i="8"/>
  <c r="J233" i="8" s="1"/>
  <c r="I233" i="8" s="1"/>
  <c r="R320" i="1"/>
  <c r="S320" i="1" s="1"/>
  <c r="T320" i="1" s="1"/>
  <c r="O321" i="1"/>
  <c r="C145" i="7"/>
  <c r="H145" i="7"/>
  <c r="S56" i="1" l="1"/>
  <c r="T56" i="1" s="1"/>
  <c r="C321" i="8"/>
  <c r="H321" i="8"/>
  <c r="C57" i="7"/>
  <c r="H57" i="7"/>
  <c r="C321" i="1"/>
  <c r="H321" i="1"/>
  <c r="K233" i="8"/>
  <c r="L233" i="8"/>
  <c r="R145" i="1"/>
  <c r="O146" i="1"/>
  <c r="M321" i="7"/>
  <c r="C146" i="8"/>
  <c r="H146" i="8"/>
  <c r="M145" i="7"/>
  <c r="L233" i="1"/>
  <c r="K233" i="1"/>
  <c r="R56" i="8"/>
  <c r="S56" i="8" s="1"/>
  <c r="T56" i="8" s="1"/>
  <c r="O57" i="8"/>
  <c r="C233" i="7"/>
  <c r="H233" i="7"/>
  <c r="C57" i="1" l="1"/>
  <c r="J57" i="1" s="1"/>
  <c r="I57" i="1" s="1"/>
  <c r="J58" i="1" s="1"/>
  <c r="I58" i="1" s="1"/>
  <c r="H57" i="1"/>
  <c r="L321" i="7"/>
  <c r="K321" i="7"/>
  <c r="M57" i="7"/>
  <c r="M321" i="8"/>
  <c r="J321" i="8" s="1"/>
  <c r="I321" i="8" s="1"/>
  <c r="L145" i="7"/>
  <c r="K145" i="7"/>
  <c r="S145" i="1"/>
  <c r="T145" i="1" s="1"/>
  <c r="N234" i="1"/>
  <c r="AI233" i="1"/>
  <c r="P233" i="1"/>
  <c r="M233" i="7"/>
  <c r="M146" i="8"/>
  <c r="J146" i="8" s="1"/>
  <c r="I146" i="8" s="1"/>
  <c r="N234" i="8"/>
  <c r="AI233" i="8"/>
  <c r="P233" i="8"/>
  <c r="C57" i="8"/>
  <c r="H57" i="8"/>
  <c r="M321" i="1"/>
  <c r="J321" i="1" s="1"/>
  <c r="I321" i="1" s="1"/>
  <c r="C146" i="1" l="1"/>
  <c r="H146" i="1"/>
  <c r="K57" i="7"/>
  <c r="L57" i="7"/>
  <c r="L233" i="7"/>
  <c r="K233" i="7"/>
  <c r="R233" i="8"/>
  <c r="O234" i="8"/>
  <c r="N146" i="7"/>
  <c r="AI145" i="7"/>
  <c r="P145" i="7"/>
  <c r="N322" i="7"/>
  <c r="AI321" i="7"/>
  <c r="P321" i="7"/>
  <c r="M57" i="8"/>
  <c r="R233" i="1"/>
  <c r="O234" i="1"/>
  <c r="M57" i="1"/>
  <c r="K321" i="1"/>
  <c r="L321" i="1"/>
  <c r="K146" i="8"/>
  <c r="L146" i="8"/>
  <c r="K321" i="8"/>
  <c r="L321" i="8"/>
  <c r="R321" i="7" l="1"/>
  <c r="S321" i="7" s="1"/>
  <c r="T321" i="7" s="1"/>
  <c r="O322" i="7"/>
  <c r="S233" i="8"/>
  <c r="T233" i="8" s="1"/>
  <c r="N234" i="7"/>
  <c r="AI233" i="7"/>
  <c r="P233" i="7"/>
  <c r="AI321" i="8"/>
  <c r="N322" i="8"/>
  <c r="P321" i="8"/>
  <c r="R145" i="7"/>
  <c r="O146" i="7"/>
  <c r="AI146" i="8"/>
  <c r="N147" i="8"/>
  <c r="P146" i="8"/>
  <c r="N58" i="7"/>
  <c r="AI57" i="7"/>
  <c r="P57" i="7"/>
  <c r="K57" i="8"/>
  <c r="L57" i="8"/>
  <c r="M146" i="1"/>
  <c r="J146" i="1" s="1"/>
  <c r="I146" i="1" s="1"/>
  <c r="K57" i="1"/>
  <c r="L57" i="1"/>
  <c r="S233" i="1"/>
  <c r="T233" i="1" s="1"/>
  <c r="N322" i="1"/>
  <c r="AI321" i="1"/>
  <c r="P321" i="1"/>
  <c r="O322" i="1" s="1"/>
  <c r="R321" i="1" l="1"/>
  <c r="S321" i="1" s="1"/>
  <c r="T321" i="1" s="1"/>
  <c r="N58" i="8"/>
  <c r="AI57" i="8"/>
  <c r="P57" i="8"/>
  <c r="R146" i="8"/>
  <c r="S146" i="8" s="1"/>
  <c r="T146" i="8" s="1"/>
  <c r="O147" i="8"/>
  <c r="S145" i="7"/>
  <c r="T145" i="7" s="1"/>
  <c r="R321" i="8"/>
  <c r="O322" i="8"/>
  <c r="C234" i="8"/>
  <c r="H234" i="8"/>
  <c r="C322" i="1"/>
  <c r="H322" i="1"/>
  <c r="C234" i="1"/>
  <c r="H234" i="1"/>
  <c r="AI57" i="1"/>
  <c r="N58" i="1"/>
  <c r="P57" i="1"/>
  <c r="R57" i="7"/>
  <c r="S57" i="7" s="1"/>
  <c r="T57" i="7" s="1"/>
  <c r="O58" i="7"/>
  <c r="K146" i="1"/>
  <c r="L146" i="1"/>
  <c r="R233" i="7"/>
  <c r="S233" i="7" s="1"/>
  <c r="T233" i="7" s="1"/>
  <c r="O234" i="7"/>
  <c r="C322" i="7"/>
  <c r="H322" i="7"/>
  <c r="C146" i="7" l="1"/>
  <c r="H146" i="7"/>
  <c r="C147" i="8"/>
  <c r="H147" i="8"/>
  <c r="M322" i="7"/>
  <c r="M234" i="8"/>
  <c r="J234" i="8" s="1"/>
  <c r="I234" i="8" s="1"/>
  <c r="R57" i="8"/>
  <c r="S57" i="8" s="1"/>
  <c r="T57" i="8" s="1"/>
  <c r="O58" i="8"/>
  <c r="R57" i="1"/>
  <c r="S57" i="1" s="1"/>
  <c r="T57" i="1" s="1"/>
  <c r="O58" i="1"/>
  <c r="N147" i="1"/>
  <c r="AI146" i="1"/>
  <c r="P146" i="1"/>
  <c r="M322" i="1"/>
  <c r="J322" i="1" s="1"/>
  <c r="I322" i="1" s="1"/>
  <c r="S321" i="8"/>
  <c r="T321" i="8" s="1"/>
  <c r="C234" i="7"/>
  <c r="H234" i="7"/>
  <c r="M234" i="1"/>
  <c r="J234" i="1" s="1"/>
  <c r="I234" i="1" s="1"/>
  <c r="C58" i="7"/>
  <c r="H58" i="7"/>
  <c r="C322" i="8" l="1"/>
  <c r="H322" i="8"/>
  <c r="M58" i="7"/>
  <c r="K322" i="7"/>
  <c r="L322" i="7"/>
  <c r="C58" i="1"/>
  <c r="H58" i="1"/>
  <c r="M147" i="8"/>
  <c r="J147" i="8" s="1"/>
  <c r="I147" i="8" s="1"/>
  <c r="L322" i="1"/>
  <c r="K322" i="1"/>
  <c r="R146" i="1"/>
  <c r="O147" i="1"/>
  <c r="K234" i="1"/>
  <c r="L234" i="1"/>
  <c r="C58" i="8"/>
  <c r="H58" i="8"/>
  <c r="M146" i="7"/>
  <c r="M234" i="7"/>
  <c r="K234" i="8"/>
  <c r="L234" i="8"/>
  <c r="AI322" i="7" l="1"/>
  <c r="N323" i="7"/>
  <c r="P322" i="7"/>
  <c r="L58" i="7"/>
  <c r="K58" i="7"/>
  <c r="L234" i="7"/>
  <c r="K234" i="7"/>
  <c r="N323" i="1"/>
  <c r="AI322" i="1"/>
  <c r="P322" i="1"/>
  <c r="L147" i="8"/>
  <c r="K147" i="8"/>
  <c r="S146" i="1"/>
  <c r="T146" i="1" s="1"/>
  <c r="M58" i="8"/>
  <c r="M322" i="8"/>
  <c r="J322" i="8" s="1"/>
  <c r="I322" i="8" s="1"/>
  <c r="K146" i="7"/>
  <c r="L146" i="7"/>
  <c r="AI234" i="8"/>
  <c r="N235" i="8"/>
  <c r="P234" i="8"/>
  <c r="N235" i="1"/>
  <c r="AI234" i="1"/>
  <c r="P234" i="1"/>
  <c r="M58" i="1"/>
  <c r="C147" i="1" l="1"/>
  <c r="H147" i="1"/>
  <c r="L322" i="8"/>
  <c r="K322" i="8"/>
  <c r="R234" i="8"/>
  <c r="S234" i="8" s="1"/>
  <c r="T234" i="8" s="1"/>
  <c r="O235" i="8"/>
  <c r="R322" i="1"/>
  <c r="S322" i="1" s="1"/>
  <c r="T322" i="1" s="1"/>
  <c r="O323" i="1"/>
  <c r="R322" i="7"/>
  <c r="S322" i="7" s="1"/>
  <c r="T322" i="7" s="1"/>
  <c r="O323" i="7"/>
  <c r="L58" i="1"/>
  <c r="K58" i="1"/>
  <c r="L58" i="8"/>
  <c r="K58" i="8"/>
  <c r="N235" i="7"/>
  <c r="AI234" i="7"/>
  <c r="P234" i="7"/>
  <c r="AI146" i="7"/>
  <c r="R234" i="1"/>
  <c r="O235" i="1"/>
  <c r="N147" i="7"/>
  <c r="P146" i="7"/>
  <c r="N148" i="8"/>
  <c r="AI147" i="8"/>
  <c r="P147" i="8"/>
  <c r="AI58" i="7"/>
  <c r="N59" i="7"/>
  <c r="P58" i="7"/>
  <c r="C323" i="1" l="1"/>
  <c r="H323" i="1"/>
  <c r="R147" i="8"/>
  <c r="S147" i="8" s="1"/>
  <c r="T147" i="8" s="1"/>
  <c r="O148" i="8"/>
  <c r="C235" i="8"/>
  <c r="H235" i="8"/>
  <c r="AI58" i="8"/>
  <c r="N59" i="8"/>
  <c r="P58" i="8"/>
  <c r="R58" i="7"/>
  <c r="O59" i="7"/>
  <c r="R234" i="7"/>
  <c r="O235" i="7"/>
  <c r="N323" i="8"/>
  <c r="AI322" i="8"/>
  <c r="P322" i="8"/>
  <c r="C323" i="7"/>
  <c r="H323" i="7"/>
  <c r="M147" i="1"/>
  <c r="J147" i="1" s="1"/>
  <c r="I147" i="1" s="1"/>
  <c r="S234" i="1"/>
  <c r="T234" i="1" s="1"/>
  <c r="AI58" i="1"/>
  <c r="N59" i="1"/>
  <c r="P58" i="1"/>
  <c r="R146" i="7"/>
  <c r="S146" i="7" s="1"/>
  <c r="T146" i="7" s="1"/>
  <c r="O147" i="7"/>
  <c r="C235" i="1" l="1"/>
  <c r="H235" i="1"/>
  <c r="M323" i="7"/>
  <c r="S234" i="7"/>
  <c r="T234" i="7" s="1"/>
  <c r="M235" i="8"/>
  <c r="J235" i="8" s="1"/>
  <c r="I235" i="8" s="1"/>
  <c r="R322" i="8"/>
  <c r="S322" i="8" s="1"/>
  <c r="T322" i="8" s="1"/>
  <c r="O323" i="8"/>
  <c r="S58" i="7"/>
  <c r="T58" i="7" s="1"/>
  <c r="R58" i="8"/>
  <c r="S58" i="8" s="1"/>
  <c r="T58" i="8" s="1"/>
  <c r="O59" i="8"/>
  <c r="K147" i="1"/>
  <c r="L147" i="1"/>
  <c r="C148" i="8"/>
  <c r="H148" i="8"/>
  <c r="C147" i="7"/>
  <c r="H147" i="7"/>
  <c r="M323" i="1"/>
  <c r="J323" i="1" s="1"/>
  <c r="I323" i="1" s="1"/>
  <c r="R58" i="1"/>
  <c r="O59" i="1"/>
  <c r="K235" i="8" l="1"/>
  <c r="L235" i="8"/>
  <c r="C235" i="7"/>
  <c r="J235" i="7" s="1"/>
  <c r="I235" i="7" s="1"/>
  <c r="J236" i="7" s="1"/>
  <c r="I236" i="7" s="1"/>
  <c r="H235" i="7"/>
  <c r="C59" i="7"/>
  <c r="H59" i="7"/>
  <c r="K323" i="1"/>
  <c r="L323" i="1"/>
  <c r="M148" i="8"/>
  <c r="J148" i="8" s="1"/>
  <c r="I148" i="8" s="1"/>
  <c r="L323" i="7"/>
  <c r="K323" i="7"/>
  <c r="C59" i="8"/>
  <c r="H59" i="8"/>
  <c r="C323" i="8"/>
  <c r="H323" i="8"/>
  <c r="M235" i="1"/>
  <c r="J235" i="1" s="1"/>
  <c r="I235" i="1" s="1"/>
  <c r="M147" i="7"/>
  <c r="S58" i="1"/>
  <c r="T58" i="1" s="1"/>
  <c r="AI147" i="1"/>
  <c r="N148" i="1"/>
  <c r="P147" i="1"/>
  <c r="C59" i="1" l="1"/>
  <c r="J59" i="1" s="1"/>
  <c r="I59" i="1" s="1"/>
  <c r="J60" i="1" s="1"/>
  <c r="I60" i="1" s="1"/>
  <c r="J61" i="1" s="1"/>
  <c r="I61" i="1" s="1"/>
  <c r="J62" i="1" s="1"/>
  <c r="I62" i="1" s="1"/>
  <c r="J63" i="1" s="1"/>
  <c r="I63" i="1" s="1"/>
  <c r="J64" i="1" s="1"/>
  <c r="I64" i="1" s="1"/>
  <c r="J65" i="1" s="1"/>
  <c r="I65" i="1" s="1"/>
  <c r="J66" i="1" s="1"/>
  <c r="I66" i="1" s="1"/>
  <c r="H59" i="1"/>
  <c r="K147" i="7"/>
  <c r="L147" i="7"/>
  <c r="M59" i="7"/>
  <c r="R147" i="1"/>
  <c r="S147" i="1" s="1"/>
  <c r="T147" i="1" s="1"/>
  <c r="O148" i="1"/>
  <c r="K235" i="1"/>
  <c r="L235" i="1"/>
  <c r="N324" i="7"/>
  <c r="AI323" i="7"/>
  <c r="P323" i="7"/>
  <c r="M235" i="7"/>
  <c r="N324" i="1"/>
  <c r="AI323" i="1"/>
  <c r="P323" i="1"/>
  <c r="M323" i="8"/>
  <c r="J323" i="8" s="1"/>
  <c r="I323" i="8" s="1"/>
  <c r="L148" i="8"/>
  <c r="K148" i="8"/>
  <c r="M59" i="8"/>
  <c r="N236" i="8"/>
  <c r="AI235" i="8"/>
  <c r="P235" i="8"/>
  <c r="K235" i="7" l="1"/>
  <c r="L235" i="7"/>
  <c r="C148" i="1"/>
  <c r="H148" i="1"/>
  <c r="R323" i="7"/>
  <c r="O324" i="7"/>
  <c r="K59" i="7"/>
  <c r="L59" i="7"/>
  <c r="R235" i="8"/>
  <c r="O236" i="8"/>
  <c r="L323" i="8"/>
  <c r="K323" i="8"/>
  <c r="R323" i="1"/>
  <c r="O324" i="1"/>
  <c r="N148" i="7"/>
  <c r="AI147" i="7"/>
  <c r="P147" i="7"/>
  <c r="K59" i="8"/>
  <c r="L59" i="8"/>
  <c r="M59" i="1"/>
  <c r="N149" i="8"/>
  <c r="AI148" i="8"/>
  <c r="P148" i="8"/>
  <c r="N236" i="1"/>
  <c r="AI235" i="1"/>
  <c r="P235" i="1"/>
  <c r="J67" i="1"/>
  <c r="I67" i="1"/>
  <c r="S323" i="1" l="1"/>
  <c r="T323" i="1" s="1"/>
  <c r="S323" i="7"/>
  <c r="T323" i="7"/>
  <c r="N60" i="8"/>
  <c r="AI59" i="8"/>
  <c r="P59" i="8"/>
  <c r="N324" i="8"/>
  <c r="AI323" i="8"/>
  <c r="P323" i="8"/>
  <c r="R147" i="7"/>
  <c r="O148" i="7"/>
  <c r="M148" i="1"/>
  <c r="J148" i="1" s="1"/>
  <c r="I148" i="1" s="1"/>
  <c r="J68" i="1"/>
  <c r="I68" i="1"/>
  <c r="J69" i="1" s="1"/>
  <c r="I69" i="1" s="1"/>
  <c r="J70" i="1" s="1"/>
  <c r="I70" i="1" s="1"/>
  <c r="S235" i="8"/>
  <c r="T235" i="8" s="1"/>
  <c r="R148" i="8"/>
  <c r="O149" i="8"/>
  <c r="R235" i="1"/>
  <c r="O236" i="1"/>
  <c r="L59" i="1"/>
  <c r="K59" i="1"/>
  <c r="AI59" i="7"/>
  <c r="N60" i="7"/>
  <c r="P59" i="7"/>
  <c r="N236" i="7"/>
  <c r="AI235" i="7"/>
  <c r="P235" i="7"/>
  <c r="C236" i="8" l="1"/>
  <c r="H236" i="8"/>
  <c r="C324" i="1"/>
  <c r="H324" i="1"/>
  <c r="S147" i="7"/>
  <c r="T147" i="7"/>
  <c r="C324" i="7"/>
  <c r="H324" i="7"/>
  <c r="J71" i="1"/>
  <c r="I71" i="1"/>
  <c r="J72" i="1" s="1"/>
  <c r="I72" i="1" s="1"/>
  <c r="L148" i="1"/>
  <c r="K148" i="1"/>
  <c r="R59" i="7"/>
  <c r="O60" i="7"/>
  <c r="R59" i="8"/>
  <c r="O60" i="8"/>
  <c r="R323" i="8"/>
  <c r="S323" i="8" s="1"/>
  <c r="T323" i="8" s="1"/>
  <c r="O324" i="8"/>
  <c r="S235" i="1"/>
  <c r="T235" i="1" s="1"/>
  <c r="R235" i="7"/>
  <c r="O236" i="7"/>
  <c r="N60" i="1"/>
  <c r="AI59" i="1"/>
  <c r="P59" i="1"/>
  <c r="S148" i="8"/>
  <c r="T148" i="8" s="1"/>
  <c r="C236" i="1" l="1"/>
  <c r="H236" i="1"/>
  <c r="C148" i="7"/>
  <c r="J148" i="7" s="1"/>
  <c r="I148" i="7" s="1"/>
  <c r="J149" i="7" s="1"/>
  <c r="I149" i="7" s="1"/>
  <c r="J150" i="7" s="1"/>
  <c r="I150" i="7" s="1"/>
  <c r="J151" i="7" s="1"/>
  <c r="I151" i="7" s="1"/>
  <c r="J152" i="7" s="1"/>
  <c r="I152" i="7" s="1"/>
  <c r="J153" i="7" s="1"/>
  <c r="I153" i="7" s="1"/>
  <c r="J154" i="7" s="1"/>
  <c r="I154" i="7" s="1"/>
  <c r="J155" i="7" s="1"/>
  <c r="I155" i="7" s="1"/>
  <c r="J156" i="7" s="1"/>
  <c r="I156" i="7" s="1"/>
  <c r="J157" i="7" s="1"/>
  <c r="I157" i="7" s="1"/>
  <c r="J158" i="7" s="1"/>
  <c r="I158" i="7" s="1"/>
  <c r="J159" i="7" s="1"/>
  <c r="I159" i="7" s="1"/>
  <c r="J160" i="7" s="1"/>
  <c r="I160" i="7" s="1"/>
  <c r="J161" i="7" s="1"/>
  <c r="I161" i="7" s="1"/>
  <c r="J162" i="7" s="1"/>
  <c r="I162" i="7" s="1"/>
  <c r="H148" i="7"/>
  <c r="AI148" i="1"/>
  <c r="N149" i="1"/>
  <c r="P148" i="1"/>
  <c r="M324" i="1"/>
  <c r="J324" i="1" s="1"/>
  <c r="I324" i="1" s="1"/>
  <c r="C149" i="8"/>
  <c r="H149" i="8"/>
  <c r="R59" i="1"/>
  <c r="O60" i="1"/>
  <c r="S59" i="7"/>
  <c r="T59" i="7"/>
  <c r="S59" i="8"/>
  <c r="T59" i="8" s="1"/>
  <c r="M236" i="8"/>
  <c r="J236" i="8" s="1"/>
  <c r="I236" i="8" s="1"/>
  <c r="C324" i="8"/>
  <c r="H324" i="8"/>
  <c r="S235" i="7"/>
  <c r="T235" i="7" s="1"/>
  <c r="M324" i="7"/>
  <c r="S59" i="1" l="1"/>
  <c r="T59" i="1" s="1"/>
  <c r="C60" i="7"/>
  <c r="H60" i="7"/>
  <c r="M149" i="8"/>
  <c r="J149" i="8" s="1"/>
  <c r="I149" i="8" s="1"/>
  <c r="K324" i="1"/>
  <c r="L324" i="1"/>
  <c r="M148" i="7"/>
  <c r="M324" i="8"/>
  <c r="J324" i="8" s="1"/>
  <c r="I324" i="8" s="1"/>
  <c r="C60" i="8"/>
  <c r="J60" i="8" s="1"/>
  <c r="I60" i="8" s="1"/>
  <c r="J61" i="8" s="1"/>
  <c r="I61" i="8" s="1"/>
  <c r="H60" i="8"/>
  <c r="C236" i="7"/>
  <c r="H236" i="7"/>
  <c r="K324" i="7"/>
  <c r="L324" i="7"/>
  <c r="M236" i="1"/>
  <c r="J236" i="1" s="1"/>
  <c r="I236" i="1" s="1"/>
  <c r="L236" i="8"/>
  <c r="K236" i="8"/>
  <c r="R148" i="1"/>
  <c r="O149" i="1"/>
  <c r="L324" i="8" l="1"/>
  <c r="K324" i="8"/>
  <c r="L148" i="7"/>
  <c r="K148" i="7"/>
  <c r="K149" i="8"/>
  <c r="L149" i="8"/>
  <c r="L236" i="1"/>
  <c r="K236" i="1"/>
  <c r="N325" i="7"/>
  <c r="AI324" i="7"/>
  <c r="P324" i="7"/>
  <c r="O325" i="7" s="1"/>
  <c r="M236" i="7"/>
  <c r="M60" i="7"/>
  <c r="S148" i="1"/>
  <c r="T148" i="1" s="1"/>
  <c r="N325" i="1"/>
  <c r="AI324" i="1"/>
  <c r="P324" i="1"/>
  <c r="N237" i="8"/>
  <c r="AI236" i="8"/>
  <c r="P236" i="8"/>
  <c r="M60" i="8"/>
  <c r="J62" i="8"/>
  <c r="I62" i="8"/>
  <c r="J63" i="8" s="1"/>
  <c r="I63" i="8" s="1"/>
  <c r="C60" i="1"/>
  <c r="H60" i="1"/>
  <c r="R324" i="7" l="1"/>
  <c r="S324" i="7" s="1"/>
  <c r="T324" i="7" s="1"/>
  <c r="N150" i="8"/>
  <c r="AI149" i="8"/>
  <c r="P149" i="8"/>
  <c r="R324" i="1"/>
  <c r="O325" i="1"/>
  <c r="K60" i="7"/>
  <c r="L60" i="7"/>
  <c r="AI148" i="7"/>
  <c r="N149" i="7"/>
  <c r="P148" i="7"/>
  <c r="R236" i="8"/>
  <c r="S236" i="8" s="1"/>
  <c r="T236" i="8" s="1"/>
  <c r="O237" i="8"/>
  <c r="M60" i="1"/>
  <c r="K236" i="7"/>
  <c r="L236" i="7"/>
  <c r="K60" i="8"/>
  <c r="L60" i="8"/>
  <c r="C149" i="1"/>
  <c r="H149" i="1"/>
  <c r="N237" i="1"/>
  <c r="AI236" i="1"/>
  <c r="P236" i="1"/>
  <c r="N325" i="8"/>
  <c r="AI324" i="8"/>
  <c r="P324" i="8"/>
  <c r="N237" i="7" l="1"/>
  <c r="AI236" i="7"/>
  <c r="P236" i="7"/>
  <c r="R148" i="7"/>
  <c r="S148" i="7" s="1"/>
  <c r="T148" i="7" s="1"/>
  <c r="O149" i="7"/>
  <c r="R149" i="8"/>
  <c r="S149" i="8" s="1"/>
  <c r="T149" i="8" s="1"/>
  <c r="O150" i="8"/>
  <c r="K60" i="1"/>
  <c r="L60" i="1"/>
  <c r="M149" i="1"/>
  <c r="J149" i="1" s="1"/>
  <c r="I149" i="1" s="1"/>
  <c r="R324" i="8"/>
  <c r="O325" i="8"/>
  <c r="AI60" i="7"/>
  <c r="N61" i="7"/>
  <c r="P60" i="7"/>
  <c r="N61" i="8"/>
  <c r="AI60" i="8"/>
  <c r="P60" i="8"/>
  <c r="C237" i="8"/>
  <c r="H237" i="8"/>
  <c r="R236" i="1"/>
  <c r="O237" i="1"/>
  <c r="S324" i="1"/>
  <c r="T324" i="1" s="1"/>
  <c r="C325" i="7"/>
  <c r="J325" i="7" s="1"/>
  <c r="I325" i="7" s="1"/>
  <c r="J326" i="7" s="1"/>
  <c r="I326" i="7" s="1"/>
  <c r="J327" i="7" s="1"/>
  <c r="I327" i="7" s="1"/>
  <c r="J328" i="7" s="1"/>
  <c r="I328" i="7" s="1"/>
  <c r="J329" i="7" s="1"/>
  <c r="I329" i="7" s="1"/>
  <c r="H325" i="7"/>
  <c r="C325" i="1" l="1"/>
  <c r="H325" i="1"/>
  <c r="C150" i="8"/>
  <c r="H150" i="8"/>
  <c r="C149" i="7"/>
  <c r="H149" i="7"/>
  <c r="S236" i="1"/>
  <c r="T236" i="1" s="1"/>
  <c r="L149" i="1"/>
  <c r="K149" i="1"/>
  <c r="R236" i="7"/>
  <c r="O237" i="7"/>
  <c r="R60" i="7"/>
  <c r="S60" i="7" s="1"/>
  <c r="T60" i="7" s="1"/>
  <c r="O61" i="7"/>
  <c r="M325" i="7"/>
  <c r="M237" i="8"/>
  <c r="J237" i="8" s="1"/>
  <c r="I237" i="8" s="1"/>
  <c r="N61" i="1"/>
  <c r="S324" i="8"/>
  <c r="T324" i="8" s="1"/>
  <c r="R60" i="8"/>
  <c r="O61" i="8"/>
  <c r="AI60" i="1"/>
  <c r="P60" i="1"/>
  <c r="C237" i="1" l="1"/>
  <c r="H237" i="1"/>
  <c r="C61" i="7"/>
  <c r="H61" i="7"/>
  <c r="M149" i="7"/>
  <c r="S236" i="7"/>
  <c r="T236" i="7" s="1"/>
  <c r="N150" i="1"/>
  <c r="AI149" i="1"/>
  <c r="P149" i="1"/>
  <c r="M150" i="8"/>
  <c r="J150" i="8" s="1"/>
  <c r="I150" i="8" s="1"/>
  <c r="R60" i="1"/>
  <c r="O61" i="1"/>
  <c r="K237" i="8"/>
  <c r="L237" i="8"/>
  <c r="L325" i="7"/>
  <c r="K325" i="7"/>
  <c r="S60" i="8"/>
  <c r="T60" i="8" s="1"/>
  <c r="M325" i="1"/>
  <c r="J325" i="1" s="1"/>
  <c r="I325" i="1" s="1"/>
  <c r="C325" i="8"/>
  <c r="H325" i="8"/>
  <c r="C237" i="7" l="1"/>
  <c r="J237" i="7" s="1"/>
  <c r="I237" i="7" s="1"/>
  <c r="J238" i="7" s="1"/>
  <c r="I238" i="7" s="1"/>
  <c r="J239" i="7" s="1"/>
  <c r="I239" i="7" s="1"/>
  <c r="J240" i="7" s="1"/>
  <c r="I240" i="7" s="1"/>
  <c r="J241" i="7" s="1"/>
  <c r="I241" i="7" s="1"/>
  <c r="J242" i="7" s="1"/>
  <c r="I242" i="7" s="1"/>
  <c r="J243" i="7" s="1"/>
  <c r="I243" i="7" s="1"/>
  <c r="J244" i="7" s="1"/>
  <c r="I244" i="7" s="1"/>
  <c r="J245" i="7" s="1"/>
  <c r="I245" i="7" s="1"/>
  <c r="J246" i="7" s="1"/>
  <c r="I246" i="7" s="1"/>
  <c r="J247" i="7" s="1"/>
  <c r="I247" i="7" s="1"/>
  <c r="H237" i="7"/>
  <c r="L150" i="8"/>
  <c r="K150" i="8"/>
  <c r="C61" i="8"/>
  <c r="H61" i="8"/>
  <c r="L149" i="7"/>
  <c r="K149" i="7"/>
  <c r="M61" i="7"/>
  <c r="M325" i="8"/>
  <c r="J325" i="8" s="1"/>
  <c r="I325" i="8" s="1"/>
  <c r="N238" i="8"/>
  <c r="AI237" i="8"/>
  <c r="P237" i="8"/>
  <c r="N326" i="7"/>
  <c r="AI325" i="7"/>
  <c r="P325" i="7"/>
  <c r="L325" i="1"/>
  <c r="K325" i="1"/>
  <c r="M237" i="1"/>
  <c r="J237" i="1" s="1"/>
  <c r="I237" i="1" s="1"/>
  <c r="R149" i="1"/>
  <c r="S149" i="1" s="1"/>
  <c r="T149" i="1" s="1"/>
  <c r="O150" i="1"/>
  <c r="S60" i="1"/>
  <c r="T60" i="1" s="1"/>
  <c r="N150" i="7" l="1"/>
  <c r="AI149" i="7"/>
  <c r="P149" i="7"/>
  <c r="N326" i="1"/>
  <c r="L325" i="8"/>
  <c r="K325" i="8"/>
  <c r="M61" i="8"/>
  <c r="AI325" i="1"/>
  <c r="P325" i="1"/>
  <c r="L61" i="7"/>
  <c r="K61" i="7"/>
  <c r="N151" i="8"/>
  <c r="AI150" i="8"/>
  <c r="P150" i="8"/>
  <c r="C61" i="1"/>
  <c r="H61" i="1"/>
  <c r="R325" i="7"/>
  <c r="O326" i="7"/>
  <c r="C150" i="1"/>
  <c r="H150" i="1"/>
  <c r="L237" i="1"/>
  <c r="K237" i="1"/>
  <c r="R237" i="8"/>
  <c r="O238" i="8"/>
  <c r="M237" i="7"/>
  <c r="J248" i="7"/>
  <c r="I248" i="7"/>
  <c r="J249" i="7" s="1"/>
  <c r="I249" i="7" s="1"/>
  <c r="J250" i="7" s="1"/>
  <c r="I250" i="7" s="1"/>
  <c r="J251" i="7" s="1"/>
  <c r="I251" i="7" s="1"/>
  <c r="M61" i="1" l="1"/>
  <c r="S325" i="7"/>
  <c r="T325" i="7" s="1"/>
  <c r="R325" i="1"/>
  <c r="S325" i="1" s="1"/>
  <c r="T325" i="1" s="1"/>
  <c r="O326" i="1"/>
  <c r="R150" i="8"/>
  <c r="S150" i="8" s="1"/>
  <c r="T150" i="8" s="1"/>
  <c r="O151" i="8"/>
  <c r="J252" i="7"/>
  <c r="I252" i="7"/>
  <c r="J253" i="7" s="1"/>
  <c r="I253" i="7" s="1"/>
  <c r="J254" i="7" s="1"/>
  <c r="I254" i="7" s="1"/>
  <c r="J255" i="7" s="1"/>
  <c r="I255" i="7" s="1"/>
  <c r="J256" i="7" s="1"/>
  <c r="I256" i="7" s="1"/>
  <c r="J257" i="7" s="1"/>
  <c r="I257" i="7" s="1"/>
  <c r="J258" i="7" s="1"/>
  <c r="I258" i="7" s="1"/>
  <c r="J259" i="7" s="1"/>
  <c r="I259" i="7" s="1"/>
  <c r="J260" i="7" s="1"/>
  <c r="I260" i="7" s="1"/>
  <c r="R149" i="7"/>
  <c r="S149" i="7" s="1"/>
  <c r="T149" i="7" s="1"/>
  <c r="O150" i="7"/>
  <c r="T237" i="8"/>
  <c r="S237" i="8"/>
  <c r="K61" i="8"/>
  <c r="L61" i="8"/>
  <c r="K237" i="7"/>
  <c r="L237" i="7"/>
  <c r="AI237" i="1"/>
  <c r="N238" i="1"/>
  <c r="P237" i="1"/>
  <c r="M150" i="1"/>
  <c r="J150" i="1" s="1"/>
  <c r="I150" i="1" s="1"/>
  <c r="N62" i="7"/>
  <c r="AI61" i="7"/>
  <c r="P61" i="7"/>
  <c r="N326" i="8"/>
  <c r="AI325" i="8"/>
  <c r="P325" i="8"/>
  <c r="C326" i="7" l="1"/>
  <c r="H326" i="7"/>
  <c r="C238" i="8"/>
  <c r="H238" i="8"/>
  <c r="C326" i="1"/>
  <c r="H326" i="1"/>
  <c r="C150" i="7"/>
  <c r="H150" i="7"/>
  <c r="L150" i="1"/>
  <c r="K150" i="1"/>
  <c r="K61" i="1"/>
  <c r="L61" i="1"/>
  <c r="R325" i="8"/>
  <c r="S325" i="8" s="1"/>
  <c r="T325" i="8" s="1"/>
  <c r="O326" i="8"/>
  <c r="N238" i="7"/>
  <c r="AI237" i="7"/>
  <c r="P237" i="7"/>
  <c r="R237" i="1"/>
  <c r="S237" i="1" s="1"/>
  <c r="T237" i="1" s="1"/>
  <c r="O238" i="1"/>
  <c r="C151" i="8"/>
  <c r="H151" i="8"/>
  <c r="N62" i="8"/>
  <c r="AI61" i="8"/>
  <c r="P61" i="8"/>
  <c r="R61" i="7"/>
  <c r="O62" i="7"/>
  <c r="R237" i="7" l="1"/>
  <c r="S237" i="7" s="1"/>
  <c r="T237" i="7" s="1"/>
  <c r="O238" i="7"/>
  <c r="M326" i="1"/>
  <c r="J326" i="1" s="1"/>
  <c r="I326" i="1" s="1"/>
  <c r="S61" i="7"/>
  <c r="T61" i="7"/>
  <c r="AI61" i="1"/>
  <c r="N62" i="1"/>
  <c r="P61" i="1"/>
  <c r="R61" i="8"/>
  <c r="O62" i="8"/>
  <c r="M151" i="8"/>
  <c r="J151" i="8" s="1"/>
  <c r="I151" i="8" s="1"/>
  <c r="N151" i="1"/>
  <c r="AI150" i="1"/>
  <c r="P150" i="1"/>
  <c r="M238" i="8"/>
  <c r="J238" i="8" s="1"/>
  <c r="I238" i="8" s="1"/>
  <c r="M326" i="7"/>
  <c r="C238" i="1"/>
  <c r="H238" i="1"/>
  <c r="C326" i="8"/>
  <c r="H326" i="8"/>
  <c r="M150" i="7"/>
  <c r="C62" i="7" l="1"/>
  <c r="J62" i="7" s="1"/>
  <c r="I62" i="7" s="1"/>
  <c r="J63" i="7" s="1"/>
  <c r="I63" i="7" s="1"/>
  <c r="J64" i="7" s="1"/>
  <c r="I64" i="7" s="1"/>
  <c r="J65" i="7" s="1"/>
  <c r="I65" i="7" s="1"/>
  <c r="J66" i="7" s="1"/>
  <c r="I66" i="7" s="1"/>
  <c r="J67" i="7" s="1"/>
  <c r="I67" i="7" s="1"/>
  <c r="J68" i="7" s="1"/>
  <c r="I68" i="7" s="1"/>
  <c r="J69" i="7" s="1"/>
  <c r="I69" i="7" s="1"/>
  <c r="H62" i="7"/>
  <c r="M326" i="8"/>
  <c r="J326" i="8" s="1"/>
  <c r="I326" i="8" s="1"/>
  <c r="K326" i="1"/>
  <c r="L326" i="1"/>
  <c r="L151" i="8"/>
  <c r="K151" i="8"/>
  <c r="M238" i="1"/>
  <c r="J238" i="1" s="1"/>
  <c r="I238" i="1" s="1"/>
  <c r="S61" i="8"/>
  <c r="T61" i="8" s="1"/>
  <c r="L326" i="7"/>
  <c r="K326" i="7"/>
  <c r="R61" i="1"/>
  <c r="S61" i="1" s="1"/>
  <c r="T61" i="1" s="1"/>
  <c r="O62" i="1"/>
  <c r="L238" i="8"/>
  <c r="K238" i="8"/>
  <c r="R150" i="1"/>
  <c r="S150" i="1" s="1"/>
  <c r="T150" i="1" s="1"/>
  <c r="O151" i="1"/>
  <c r="K150" i="7"/>
  <c r="L150" i="7"/>
  <c r="C238" i="7"/>
  <c r="H238" i="7"/>
  <c r="C62" i="8" l="1"/>
  <c r="H62" i="8"/>
  <c r="C62" i="1"/>
  <c r="H62" i="1"/>
  <c r="N327" i="1"/>
  <c r="AI326" i="1"/>
  <c r="P326" i="1"/>
  <c r="N327" i="7"/>
  <c r="AI326" i="7"/>
  <c r="P326" i="7"/>
  <c r="C151" i="1"/>
  <c r="H151" i="1"/>
  <c r="L326" i="8"/>
  <c r="K326" i="8"/>
  <c r="AI238" i="8"/>
  <c r="N239" i="8"/>
  <c r="P238" i="8"/>
  <c r="K238" i="1"/>
  <c r="L238" i="1"/>
  <c r="AI150" i="7"/>
  <c r="N151" i="7"/>
  <c r="P150" i="7"/>
  <c r="M238" i="7"/>
  <c r="M62" i="7"/>
  <c r="N152" i="8"/>
  <c r="AI151" i="8"/>
  <c r="P151" i="8"/>
  <c r="R326" i="7" l="1"/>
  <c r="S326" i="7" s="1"/>
  <c r="T326" i="7" s="1"/>
  <c r="O327" i="7"/>
  <c r="M62" i="1"/>
  <c r="AI326" i="8"/>
  <c r="N327" i="8"/>
  <c r="P326" i="8"/>
  <c r="R326" i="1"/>
  <c r="S326" i="1" s="1"/>
  <c r="T326" i="1" s="1"/>
  <c r="O327" i="1"/>
  <c r="L62" i="7"/>
  <c r="K62" i="7"/>
  <c r="L238" i="7"/>
  <c r="K238" i="7"/>
  <c r="AI238" i="1"/>
  <c r="P238" i="1"/>
  <c r="M151" i="1"/>
  <c r="J151" i="1" s="1"/>
  <c r="I151" i="1" s="1"/>
  <c r="J152" i="1" s="1"/>
  <c r="I152" i="1" s="1"/>
  <c r="M62" i="8"/>
  <c r="R150" i="7"/>
  <c r="S150" i="7" s="1"/>
  <c r="T150" i="7" s="1"/>
  <c r="O151" i="7"/>
  <c r="N239" i="1"/>
  <c r="R151" i="8"/>
  <c r="S151" i="8" s="1"/>
  <c r="T151" i="8" s="1"/>
  <c r="O152" i="8"/>
  <c r="R238" i="8"/>
  <c r="O239" i="8"/>
  <c r="R326" i="8" l="1"/>
  <c r="O327" i="8"/>
  <c r="C151" i="7"/>
  <c r="H151" i="7"/>
  <c r="N239" i="7"/>
  <c r="AI238" i="7"/>
  <c r="P238" i="7"/>
  <c r="L62" i="8"/>
  <c r="K62" i="8"/>
  <c r="S238" i="8"/>
  <c r="T238" i="8" s="1"/>
  <c r="N63" i="7"/>
  <c r="AI62" i="7"/>
  <c r="P62" i="7"/>
  <c r="K151" i="1"/>
  <c r="L151" i="1"/>
  <c r="K62" i="1"/>
  <c r="L62" i="1"/>
  <c r="C152" i="8"/>
  <c r="H152" i="8"/>
  <c r="R238" i="1"/>
  <c r="S238" i="1" s="1"/>
  <c r="T238" i="1" s="1"/>
  <c r="O239" i="1"/>
  <c r="C327" i="1"/>
  <c r="H327" i="1"/>
  <c r="C327" i="7"/>
  <c r="H327" i="7"/>
  <c r="C239" i="1" l="1"/>
  <c r="H239" i="1"/>
  <c r="M151" i="7"/>
  <c r="C239" i="8"/>
  <c r="H239" i="8"/>
  <c r="M327" i="7"/>
  <c r="AI62" i="8"/>
  <c r="N63" i="8"/>
  <c r="P62" i="8"/>
  <c r="N152" i="1"/>
  <c r="AI151" i="1"/>
  <c r="P151" i="1"/>
  <c r="R62" i="7"/>
  <c r="S62" i="7" s="1"/>
  <c r="T62" i="7" s="1"/>
  <c r="O63" i="7"/>
  <c r="S326" i="8"/>
  <c r="T326" i="8" s="1"/>
  <c r="N63" i="1"/>
  <c r="AI62" i="1"/>
  <c r="P62" i="1"/>
  <c r="M152" i="8"/>
  <c r="J152" i="8" s="1"/>
  <c r="I152" i="8" s="1"/>
  <c r="M327" i="1"/>
  <c r="J327" i="1" s="1"/>
  <c r="I327" i="1" s="1"/>
  <c r="R238" i="7"/>
  <c r="S238" i="7" s="1"/>
  <c r="T238" i="7" s="1"/>
  <c r="O239" i="7"/>
  <c r="K327" i="1" l="1"/>
  <c r="L327" i="1"/>
  <c r="M239" i="8"/>
  <c r="J239" i="8" s="1"/>
  <c r="I239" i="8" s="1"/>
  <c r="C327" i="8"/>
  <c r="H327" i="8"/>
  <c r="R62" i="8"/>
  <c r="S62" i="8" s="1"/>
  <c r="T62" i="8" s="1"/>
  <c r="O63" i="8"/>
  <c r="L151" i="7"/>
  <c r="K151" i="7"/>
  <c r="K152" i="8"/>
  <c r="L152" i="8"/>
  <c r="R62" i="1"/>
  <c r="S62" i="1" s="1"/>
  <c r="T62" i="1" s="1"/>
  <c r="O63" i="1"/>
  <c r="R151" i="1"/>
  <c r="S151" i="1" s="1"/>
  <c r="T151" i="1" s="1"/>
  <c r="O152" i="1"/>
  <c r="C239" i="7"/>
  <c r="H239" i="7"/>
  <c r="M239" i="1"/>
  <c r="J239" i="1" s="1"/>
  <c r="I239" i="1" s="1"/>
  <c r="C63" i="7"/>
  <c r="H63" i="7"/>
  <c r="L327" i="7"/>
  <c r="K327" i="7"/>
  <c r="M327" i="8" l="1"/>
  <c r="J327" i="8" s="1"/>
  <c r="I327" i="8" s="1"/>
  <c r="C63" i="1"/>
  <c r="H63" i="1"/>
  <c r="C152" i="1"/>
  <c r="H152" i="1"/>
  <c r="K239" i="8"/>
  <c r="L239" i="8"/>
  <c r="M63" i="7"/>
  <c r="K239" i="1"/>
  <c r="L239" i="1"/>
  <c r="M239" i="7"/>
  <c r="AI152" i="8"/>
  <c r="N153" i="8"/>
  <c r="P152" i="8"/>
  <c r="C63" i="8"/>
  <c r="H63" i="8"/>
  <c r="N152" i="7"/>
  <c r="AI151" i="7"/>
  <c r="P151" i="7"/>
  <c r="AI327" i="7"/>
  <c r="N328" i="7"/>
  <c r="P327" i="7"/>
  <c r="N328" i="1"/>
  <c r="AI327" i="1"/>
  <c r="P327" i="1"/>
  <c r="M152" i="1" l="1"/>
  <c r="N240" i="1"/>
  <c r="AI239" i="1"/>
  <c r="P239" i="1"/>
  <c r="M63" i="1"/>
  <c r="R152" i="8"/>
  <c r="O153" i="8"/>
  <c r="K63" i="7"/>
  <c r="L63" i="7"/>
  <c r="L327" i="8"/>
  <c r="K327" i="8"/>
  <c r="M63" i="8"/>
  <c r="R327" i="7"/>
  <c r="S327" i="7" s="1"/>
  <c r="T327" i="7" s="1"/>
  <c r="O328" i="7"/>
  <c r="N240" i="8"/>
  <c r="AI239" i="8"/>
  <c r="P239" i="8"/>
  <c r="R151" i="7"/>
  <c r="S151" i="7" s="1"/>
  <c r="T151" i="7" s="1"/>
  <c r="O152" i="7"/>
  <c r="R327" i="1"/>
  <c r="S327" i="1" s="1"/>
  <c r="T327" i="1" s="1"/>
  <c r="O328" i="1"/>
  <c r="L239" i="7"/>
  <c r="K239" i="7"/>
  <c r="R239" i="8" l="1"/>
  <c r="S239" i="8" s="1"/>
  <c r="T239" i="8" s="1"/>
  <c r="O240" i="8"/>
  <c r="N328" i="8"/>
  <c r="AI327" i="8"/>
  <c r="P327" i="8"/>
  <c r="R239" i="1"/>
  <c r="O240" i="1"/>
  <c r="N240" i="7"/>
  <c r="AI239" i="7"/>
  <c r="P239" i="7"/>
  <c r="AI63" i="7"/>
  <c r="N64" i="7"/>
  <c r="P63" i="7"/>
  <c r="C328" i="7"/>
  <c r="H328" i="7"/>
  <c r="C328" i="1"/>
  <c r="H328" i="1"/>
  <c r="K63" i="8"/>
  <c r="L63" i="8"/>
  <c r="S152" i="8"/>
  <c r="T152" i="8" s="1"/>
  <c r="K152" i="1"/>
  <c r="L152" i="1"/>
  <c r="C152" i="7"/>
  <c r="H152" i="7"/>
  <c r="L63" i="1"/>
  <c r="K63" i="1"/>
  <c r="N153" i="1" l="1"/>
  <c r="AI152" i="1"/>
  <c r="P152" i="1"/>
  <c r="M328" i="7"/>
  <c r="R327" i="8"/>
  <c r="S327" i="8" s="1"/>
  <c r="T327" i="8" s="1"/>
  <c r="O328" i="8"/>
  <c r="S239" i="1"/>
  <c r="T239" i="1" s="1"/>
  <c r="R63" i="7"/>
  <c r="S63" i="7" s="1"/>
  <c r="T63" i="7" s="1"/>
  <c r="O64" i="7"/>
  <c r="R239" i="7"/>
  <c r="S239" i="7" s="1"/>
  <c r="T239" i="7" s="1"/>
  <c r="O240" i="7"/>
  <c r="N64" i="8"/>
  <c r="AI63" i="8"/>
  <c r="P63" i="8"/>
  <c r="C153" i="8"/>
  <c r="H153" i="8"/>
  <c r="AI63" i="1"/>
  <c r="N64" i="1"/>
  <c r="P63" i="1"/>
  <c r="M152" i="7"/>
  <c r="M328" i="1"/>
  <c r="J328" i="1" s="1"/>
  <c r="I328" i="1" s="1"/>
  <c r="C240" i="8"/>
  <c r="H240" i="8"/>
  <c r="C328" i="8" l="1"/>
  <c r="H328" i="8"/>
  <c r="C240" i="7"/>
  <c r="H240" i="7"/>
  <c r="K328" i="7"/>
  <c r="L328" i="7"/>
  <c r="C64" i="7"/>
  <c r="H64" i="7"/>
  <c r="R152" i="1"/>
  <c r="O153" i="1"/>
  <c r="R63" i="8"/>
  <c r="O64" i="8"/>
  <c r="M153" i="8"/>
  <c r="J153" i="8" s="1"/>
  <c r="I153" i="8" s="1"/>
  <c r="M240" i="8"/>
  <c r="J240" i="8" s="1"/>
  <c r="I240" i="8" s="1"/>
  <c r="C240" i="1"/>
  <c r="H240" i="1"/>
  <c r="R63" i="1"/>
  <c r="O64" i="1"/>
  <c r="L152" i="7"/>
  <c r="K152" i="7"/>
  <c r="L328" i="1"/>
  <c r="K328" i="1"/>
  <c r="N329" i="7" l="1"/>
  <c r="AI328" i="7"/>
  <c r="P328" i="7"/>
  <c r="L153" i="8"/>
  <c r="K153" i="8"/>
  <c r="S63" i="8"/>
  <c r="T63" i="8" s="1"/>
  <c r="M240" i="7"/>
  <c r="M240" i="1"/>
  <c r="J240" i="1" s="1"/>
  <c r="I240" i="1" s="1"/>
  <c r="N153" i="7"/>
  <c r="AI152" i="7"/>
  <c r="P152" i="7"/>
  <c r="N329" i="1"/>
  <c r="AI328" i="1"/>
  <c r="P328" i="1"/>
  <c r="S152" i="1"/>
  <c r="T152" i="1"/>
  <c r="M328" i="8"/>
  <c r="J328" i="8" s="1"/>
  <c r="I328" i="8" s="1"/>
  <c r="S63" i="1"/>
  <c r="T63" i="1"/>
  <c r="K240" i="8"/>
  <c r="L240" i="8"/>
  <c r="M64" i="7"/>
  <c r="L240" i="1" l="1"/>
  <c r="K240" i="1"/>
  <c r="AI153" i="8"/>
  <c r="N154" i="8"/>
  <c r="P153" i="8"/>
  <c r="R328" i="7"/>
  <c r="S328" i="7" s="1"/>
  <c r="T328" i="7" s="1"/>
  <c r="O329" i="7"/>
  <c r="C64" i="1"/>
  <c r="H64" i="1"/>
  <c r="R328" i="1"/>
  <c r="S328" i="1" s="1"/>
  <c r="T328" i="1" s="1"/>
  <c r="O329" i="1"/>
  <c r="K328" i="8"/>
  <c r="L328" i="8"/>
  <c r="R152" i="7"/>
  <c r="S152" i="7" s="1"/>
  <c r="T152" i="7" s="1"/>
  <c r="O153" i="7"/>
  <c r="L240" i="7"/>
  <c r="K240" i="7"/>
  <c r="AI240" i="8"/>
  <c r="N241" i="8"/>
  <c r="P240" i="8"/>
  <c r="K64" i="7"/>
  <c r="L64" i="7"/>
  <c r="C153" i="1"/>
  <c r="J153" i="1" s="1"/>
  <c r="I153" i="1" s="1"/>
  <c r="J154" i="1" s="1"/>
  <c r="I154" i="1" s="1"/>
  <c r="H153" i="1"/>
  <c r="C64" i="8"/>
  <c r="J64" i="8" s="1"/>
  <c r="I64" i="8" s="1"/>
  <c r="H64" i="8"/>
  <c r="C329" i="7" l="1"/>
  <c r="H329" i="7"/>
  <c r="N65" i="7"/>
  <c r="AI64" i="7"/>
  <c r="P64" i="7"/>
  <c r="N329" i="8"/>
  <c r="AI328" i="8"/>
  <c r="P328" i="8"/>
  <c r="M64" i="8"/>
  <c r="C329" i="1"/>
  <c r="H329" i="1"/>
  <c r="R153" i="8"/>
  <c r="O154" i="8"/>
  <c r="J65" i="8"/>
  <c r="I65" i="8"/>
  <c r="M153" i="1"/>
  <c r="AI240" i="7"/>
  <c r="N241" i="7"/>
  <c r="P240" i="7"/>
  <c r="M64" i="1"/>
  <c r="C153" i="7"/>
  <c r="H153" i="7"/>
  <c r="N241" i="1"/>
  <c r="AI240" i="1"/>
  <c r="P240" i="1"/>
  <c r="R240" i="8"/>
  <c r="S240" i="8" s="1"/>
  <c r="T240" i="8" s="1"/>
  <c r="O241" i="8"/>
  <c r="M329" i="1" l="1"/>
  <c r="J329" i="1" s="1"/>
  <c r="I329" i="1" s="1"/>
  <c r="K153" i="1"/>
  <c r="L153" i="1"/>
  <c r="R64" i="7"/>
  <c r="O65" i="7"/>
  <c r="K64" i="8"/>
  <c r="L64" i="8"/>
  <c r="C241" i="8"/>
  <c r="H241" i="8"/>
  <c r="L64" i="1"/>
  <c r="K64" i="1"/>
  <c r="J66" i="8"/>
  <c r="I66" i="8"/>
  <c r="J67" i="8" s="1"/>
  <c r="I67" i="8" s="1"/>
  <c r="M153" i="7"/>
  <c r="R240" i="7"/>
  <c r="O241" i="7"/>
  <c r="R328" i="8"/>
  <c r="S328" i="8" s="1"/>
  <c r="T328" i="8" s="1"/>
  <c r="O329" i="8"/>
  <c r="M329" i="7"/>
  <c r="R240" i="1"/>
  <c r="O241" i="1"/>
  <c r="S153" i="8"/>
  <c r="T153" i="8" s="1"/>
  <c r="C154" i="8" l="1"/>
  <c r="H154" i="8"/>
  <c r="AI64" i="8"/>
  <c r="N65" i="8"/>
  <c r="P64" i="8"/>
  <c r="N65" i="1"/>
  <c r="AI64" i="1"/>
  <c r="P64" i="1"/>
  <c r="S64" i="7"/>
  <c r="T64" i="7"/>
  <c r="N154" i="1"/>
  <c r="S240" i="7"/>
  <c r="T240" i="7" s="1"/>
  <c r="M241" i="8"/>
  <c r="J241" i="8" s="1"/>
  <c r="I241" i="8" s="1"/>
  <c r="AI153" i="1"/>
  <c r="P153" i="1"/>
  <c r="C329" i="8"/>
  <c r="H329" i="8"/>
  <c r="S240" i="1"/>
  <c r="T240" i="1" s="1"/>
  <c r="L153" i="7"/>
  <c r="K153" i="7"/>
  <c r="K329" i="1"/>
  <c r="L329" i="1"/>
  <c r="L329" i="7"/>
  <c r="K329" i="7"/>
  <c r="R153" i="1" l="1"/>
  <c r="O154" i="1"/>
  <c r="R64" i="8"/>
  <c r="O65" i="8"/>
  <c r="C65" i="7"/>
  <c r="H65" i="7"/>
  <c r="C241" i="1"/>
  <c r="H241" i="1"/>
  <c r="N330" i="7"/>
  <c r="AI329" i="7"/>
  <c r="P329" i="7"/>
  <c r="AI329" i="1"/>
  <c r="N330" i="1"/>
  <c r="P329" i="1"/>
  <c r="C241" i="7"/>
  <c r="H241" i="7"/>
  <c r="R64" i="1"/>
  <c r="O65" i="1"/>
  <c r="M329" i="8"/>
  <c r="J329" i="8" s="1"/>
  <c r="I329" i="8" s="1"/>
  <c r="M154" i="8"/>
  <c r="J154" i="8" s="1"/>
  <c r="I154" i="8" s="1"/>
  <c r="N154" i="7"/>
  <c r="AI153" i="7"/>
  <c r="P153" i="7"/>
  <c r="K241" i="8"/>
  <c r="L241" i="8"/>
  <c r="M65" i="7" l="1"/>
  <c r="R329" i="7"/>
  <c r="O330" i="7"/>
  <c r="S64" i="8"/>
  <c r="T64" i="8" s="1"/>
  <c r="L329" i="8"/>
  <c r="K329" i="8"/>
  <c r="R153" i="7"/>
  <c r="S153" i="7" s="1"/>
  <c r="T153" i="7" s="1"/>
  <c r="O154" i="7"/>
  <c r="S64" i="1"/>
  <c r="T64" i="1" s="1"/>
  <c r="M241" i="7"/>
  <c r="N242" i="8"/>
  <c r="AI241" i="8"/>
  <c r="P241" i="8"/>
  <c r="L154" i="8"/>
  <c r="K154" i="8"/>
  <c r="R329" i="1"/>
  <c r="O330" i="1"/>
  <c r="M241" i="1"/>
  <c r="J241" i="1" s="1"/>
  <c r="I241" i="1" s="1"/>
  <c r="S153" i="1"/>
  <c r="T153" i="1"/>
  <c r="C65" i="8" l="1"/>
  <c r="H65" i="8"/>
  <c r="C154" i="1"/>
  <c r="H154" i="1"/>
  <c r="AI154" i="8"/>
  <c r="N155" i="8"/>
  <c r="P154" i="8"/>
  <c r="C65" i="1"/>
  <c r="H65" i="1"/>
  <c r="R241" i="8"/>
  <c r="O242" i="8"/>
  <c r="C154" i="7"/>
  <c r="H154" i="7"/>
  <c r="S329" i="7"/>
  <c r="T329" i="7" s="1"/>
  <c r="N330" i="8"/>
  <c r="AI329" i="8"/>
  <c r="P329" i="8"/>
  <c r="L65" i="7"/>
  <c r="K65" i="7"/>
  <c r="K241" i="1"/>
  <c r="L241" i="1"/>
  <c r="S329" i="1"/>
  <c r="T329" i="1" s="1"/>
  <c r="K241" i="7"/>
  <c r="L241" i="7"/>
  <c r="M154" i="7" l="1"/>
  <c r="R154" i="8"/>
  <c r="O155" i="8"/>
  <c r="AI241" i="7"/>
  <c r="N242" i="7"/>
  <c r="P241" i="7"/>
  <c r="M154" i="1"/>
  <c r="R329" i="8"/>
  <c r="O330" i="8"/>
  <c r="S241" i="8"/>
  <c r="T241" i="8" s="1"/>
  <c r="C330" i="1"/>
  <c r="H330" i="1"/>
  <c r="N242" i="1"/>
  <c r="AI241" i="1"/>
  <c r="P241" i="1"/>
  <c r="M65" i="1"/>
  <c r="M65" i="8"/>
  <c r="AI65" i="7"/>
  <c r="N66" i="7"/>
  <c r="P65" i="7"/>
  <c r="C330" i="7"/>
  <c r="J330" i="7" s="1"/>
  <c r="I330" i="7" s="1"/>
  <c r="J331" i="7" s="1"/>
  <c r="I331" i="7" s="1"/>
  <c r="J332" i="7" s="1"/>
  <c r="I332" i="7" s="1"/>
  <c r="H330" i="7"/>
  <c r="C242" i="8" l="1"/>
  <c r="H242" i="8"/>
  <c r="R241" i="1"/>
  <c r="S241" i="1" s="1"/>
  <c r="T241" i="1" s="1"/>
  <c r="O242" i="1"/>
  <c r="S329" i="8"/>
  <c r="T329" i="8"/>
  <c r="L154" i="1"/>
  <c r="K154" i="1"/>
  <c r="L65" i="8"/>
  <c r="K65" i="8"/>
  <c r="S154" i="8"/>
  <c r="T154" i="8" s="1"/>
  <c r="M330" i="7"/>
  <c r="M330" i="1"/>
  <c r="J330" i="1" s="1"/>
  <c r="I330" i="1" s="1"/>
  <c r="K154" i="7"/>
  <c r="L154" i="7"/>
  <c r="R65" i="7"/>
  <c r="O66" i="7"/>
  <c r="J333" i="7"/>
  <c r="I333" i="7"/>
  <c r="J334" i="7" s="1"/>
  <c r="I334" i="7" s="1"/>
  <c r="J335" i="7" s="1"/>
  <c r="I335" i="7" s="1"/>
  <c r="J336" i="7" s="1"/>
  <c r="I336" i="7" s="1"/>
  <c r="J337" i="7" s="1"/>
  <c r="I337" i="7" s="1"/>
  <c r="J338" i="7" s="1"/>
  <c r="I338" i="7" s="1"/>
  <c r="J339" i="7" s="1"/>
  <c r="I339" i="7" s="1"/>
  <c r="K65" i="1"/>
  <c r="L65" i="1"/>
  <c r="R241" i="7"/>
  <c r="S241" i="7" s="1"/>
  <c r="T241" i="7" s="1"/>
  <c r="O242" i="7"/>
  <c r="C155" i="8" l="1"/>
  <c r="H155" i="8"/>
  <c r="J340" i="7"/>
  <c r="I340" i="7"/>
  <c r="J341" i="7" s="1"/>
  <c r="I341" i="7" s="1"/>
  <c r="J342" i="7" s="1"/>
  <c r="I342" i="7" s="1"/>
  <c r="J343" i="7" s="1"/>
  <c r="I343" i="7" s="1"/>
  <c r="J344" i="7" s="1"/>
  <c r="I344" i="7" s="1"/>
  <c r="L330" i="7"/>
  <c r="K330" i="7"/>
  <c r="C330" i="8"/>
  <c r="H330" i="8"/>
  <c r="S65" i="7"/>
  <c r="T65" i="7" s="1"/>
  <c r="C242" i="1"/>
  <c r="H242" i="1"/>
  <c r="AI65" i="8"/>
  <c r="N66" i="8"/>
  <c r="P65" i="8"/>
  <c r="AI154" i="7"/>
  <c r="N155" i="7"/>
  <c r="P154" i="7"/>
  <c r="C242" i="7"/>
  <c r="H242" i="7"/>
  <c r="L330" i="1"/>
  <c r="K330" i="1"/>
  <c r="M242" i="8"/>
  <c r="J242" i="8" s="1"/>
  <c r="I242" i="8" s="1"/>
  <c r="N66" i="1"/>
  <c r="AI65" i="1"/>
  <c r="P65" i="1"/>
  <c r="N155" i="1"/>
  <c r="AI154" i="1"/>
  <c r="P154" i="1"/>
  <c r="AI330" i="1" l="1"/>
  <c r="P330" i="1"/>
  <c r="N331" i="1"/>
  <c r="R65" i="8"/>
  <c r="O66" i="8"/>
  <c r="N331" i="7"/>
  <c r="AI330" i="7"/>
  <c r="P330" i="7"/>
  <c r="M242" i="7"/>
  <c r="C66" i="7"/>
  <c r="H66" i="7"/>
  <c r="J345" i="7"/>
  <c r="I345" i="7"/>
  <c r="J346" i="7" s="1"/>
  <c r="I346" i="7" s="1"/>
  <c r="J347" i="7" s="1"/>
  <c r="I347" i="7" s="1"/>
  <c r="J348" i="7" s="1"/>
  <c r="I348" i="7" s="1"/>
  <c r="R65" i="1"/>
  <c r="S65" i="1" s="1"/>
  <c r="T65" i="1" s="1"/>
  <c r="O66" i="1"/>
  <c r="R154" i="1"/>
  <c r="O155" i="1"/>
  <c r="R154" i="7"/>
  <c r="O155" i="7"/>
  <c r="M155" i="8"/>
  <c r="J155" i="8" s="1"/>
  <c r="I155" i="8" s="1"/>
  <c r="L242" i="8"/>
  <c r="K242" i="8"/>
  <c r="M242" i="1"/>
  <c r="J242" i="1" s="1"/>
  <c r="I242" i="1" s="1"/>
  <c r="M330" i="8"/>
  <c r="J330" i="8" s="1"/>
  <c r="I330" i="8" s="1"/>
  <c r="K330" i="8" l="1"/>
  <c r="L330" i="8"/>
  <c r="M66" i="7"/>
  <c r="K242" i="1"/>
  <c r="L242" i="1"/>
  <c r="S65" i="8"/>
  <c r="T65" i="8" s="1"/>
  <c r="S154" i="7"/>
  <c r="T154" i="7" s="1"/>
  <c r="S154" i="1"/>
  <c r="T154" i="1" s="1"/>
  <c r="L242" i="7"/>
  <c r="K242" i="7"/>
  <c r="C66" i="1"/>
  <c r="H66" i="1"/>
  <c r="R330" i="7"/>
  <c r="S330" i="7" s="1"/>
  <c r="T330" i="7" s="1"/>
  <c r="O331" i="7"/>
  <c r="R330" i="1"/>
  <c r="S330" i="1" s="1"/>
  <c r="T330" i="1" s="1"/>
  <c r="O331" i="1"/>
  <c r="N243" i="8"/>
  <c r="AI242" i="8"/>
  <c r="P242" i="8"/>
  <c r="K155" i="8"/>
  <c r="L155" i="8"/>
  <c r="C66" i="8" l="1"/>
  <c r="H66" i="8"/>
  <c r="AI242" i="7"/>
  <c r="N243" i="7"/>
  <c r="P242" i="7"/>
  <c r="AI242" i="1"/>
  <c r="N243" i="1"/>
  <c r="P242" i="1"/>
  <c r="C331" i="1"/>
  <c r="H331" i="1"/>
  <c r="C155" i="1"/>
  <c r="J155" i="1" s="1"/>
  <c r="I155" i="1" s="1"/>
  <c r="J156" i="1" s="1"/>
  <c r="I156" i="1" s="1"/>
  <c r="J157" i="1" s="1"/>
  <c r="I157" i="1" s="1"/>
  <c r="H155" i="1"/>
  <c r="K66" i="7"/>
  <c r="L66" i="7"/>
  <c r="N156" i="8"/>
  <c r="P155" i="8"/>
  <c r="AI155" i="8"/>
  <c r="R242" i="8"/>
  <c r="S242" i="8" s="1"/>
  <c r="T242" i="8" s="1"/>
  <c r="O243" i="8"/>
  <c r="C155" i="7"/>
  <c r="H155" i="7"/>
  <c r="C331" i="7"/>
  <c r="H331" i="7"/>
  <c r="M66" i="1"/>
  <c r="AI330" i="8"/>
  <c r="N331" i="8"/>
  <c r="P330" i="8"/>
  <c r="M331" i="7" l="1"/>
  <c r="R155" i="8"/>
  <c r="S155" i="8" s="1"/>
  <c r="T155" i="8" s="1"/>
  <c r="O156" i="8"/>
  <c r="R242" i="7"/>
  <c r="S242" i="7" s="1"/>
  <c r="T242" i="7" s="1"/>
  <c r="O243" i="7"/>
  <c r="R330" i="8"/>
  <c r="O331" i="8"/>
  <c r="M155" i="7"/>
  <c r="R242" i="1"/>
  <c r="O243" i="1"/>
  <c r="M331" i="1"/>
  <c r="J331" i="1" s="1"/>
  <c r="I331" i="1" s="1"/>
  <c r="C243" i="8"/>
  <c r="H243" i="8"/>
  <c r="N67" i="7"/>
  <c r="AI66" i="7"/>
  <c r="P66" i="7"/>
  <c r="M66" i="8"/>
  <c r="K66" i="1"/>
  <c r="L66" i="1"/>
  <c r="M155" i="1"/>
  <c r="S330" i="8" l="1"/>
  <c r="T330" i="8" s="1"/>
  <c r="K331" i="1"/>
  <c r="L331" i="1"/>
  <c r="C243" i="7"/>
  <c r="H243" i="7"/>
  <c r="R66" i="7"/>
  <c r="O67" i="7"/>
  <c r="C156" i="8"/>
  <c r="H156" i="8"/>
  <c r="S242" i="1"/>
  <c r="T242" i="1" s="1"/>
  <c r="K155" i="7"/>
  <c r="L155" i="7"/>
  <c r="K331" i="7"/>
  <c r="L331" i="7"/>
  <c r="K66" i="8"/>
  <c r="L66" i="8"/>
  <c r="K155" i="1"/>
  <c r="L155" i="1"/>
  <c r="N67" i="1"/>
  <c r="AI66" i="1"/>
  <c r="P66" i="1"/>
  <c r="M243" i="8"/>
  <c r="J243" i="8" s="1"/>
  <c r="I243" i="8" s="1"/>
  <c r="C331" i="8" l="1"/>
  <c r="H331" i="8"/>
  <c r="C243" i="1"/>
  <c r="H243" i="1"/>
  <c r="M243" i="7"/>
  <c r="K243" i="8"/>
  <c r="L243" i="8"/>
  <c r="M156" i="8"/>
  <c r="J156" i="8" s="1"/>
  <c r="I156" i="8" s="1"/>
  <c r="N332" i="1"/>
  <c r="AI331" i="1"/>
  <c r="P331" i="1"/>
  <c r="N156" i="1"/>
  <c r="AI155" i="1"/>
  <c r="P155" i="1"/>
  <c r="R66" i="1"/>
  <c r="O67" i="1"/>
  <c r="N332" i="7"/>
  <c r="AI331" i="7"/>
  <c r="P331" i="7"/>
  <c r="N67" i="8"/>
  <c r="AI66" i="8"/>
  <c r="P66" i="8"/>
  <c r="N156" i="7"/>
  <c r="AI155" i="7"/>
  <c r="P155" i="7"/>
  <c r="S66" i="7"/>
  <c r="T66" i="7"/>
  <c r="AI243" i="8" l="1"/>
  <c r="N244" i="8"/>
  <c r="P243" i="8"/>
  <c r="L243" i="7"/>
  <c r="K243" i="7"/>
  <c r="R155" i="7"/>
  <c r="S155" i="7" s="1"/>
  <c r="T155" i="7" s="1"/>
  <c r="O156" i="7"/>
  <c r="R155" i="1"/>
  <c r="O156" i="1"/>
  <c r="M243" i="1"/>
  <c r="J243" i="1" s="1"/>
  <c r="I243" i="1" s="1"/>
  <c r="C67" i="7"/>
  <c r="H67" i="7"/>
  <c r="S66" i="1"/>
  <c r="T66" i="1"/>
  <c r="R331" i="7"/>
  <c r="S331" i="7" s="1"/>
  <c r="T331" i="7" s="1"/>
  <c r="O332" i="7"/>
  <c r="L156" i="8"/>
  <c r="K156" i="8"/>
  <c r="M331" i="8"/>
  <c r="J331" i="8" s="1"/>
  <c r="I331" i="8" s="1"/>
  <c r="R66" i="8"/>
  <c r="S66" i="8" s="1"/>
  <c r="T66" i="8" s="1"/>
  <c r="O67" i="8"/>
  <c r="R331" i="1"/>
  <c r="O332" i="1"/>
  <c r="C156" i="7" l="1"/>
  <c r="H156" i="7"/>
  <c r="N244" i="7"/>
  <c r="AI243" i="7"/>
  <c r="P243" i="7"/>
  <c r="O244" i="7" s="1"/>
  <c r="N157" i="8"/>
  <c r="AI156" i="8"/>
  <c r="P156" i="8"/>
  <c r="L243" i="1"/>
  <c r="K243" i="1"/>
  <c r="K331" i="8"/>
  <c r="L331" i="8"/>
  <c r="R243" i="8"/>
  <c r="O244" i="8"/>
  <c r="M67" i="7"/>
  <c r="C332" i="7"/>
  <c r="H332" i="7"/>
  <c r="S331" i="1"/>
  <c r="T331" i="1"/>
  <c r="C67" i="1"/>
  <c r="H67" i="1"/>
  <c r="S155" i="1"/>
  <c r="T155" i="1" s="1"/>
  <c r="C67" i="8"/>
  <c r="H67" i="8"/>
  <c r="C156" i="1" l="1"/>
  <c r="H156" i="1"/>
  <c r="N332" i="8"/>
  <c r="AI331" i="8"/>
  <c r="P331" i="8"/>
  <c r="K67" i="7"/>
  <c r="L67" i="7"/>
  <c r="R243" i="7"/>
  <c r="S243" i="7" s="1"/>
  <c r="T243" i="7" s="1"/>
  <c r="C332" i="1"/>
  <c r="H332" i="1"/>
  <c r="N244" i="1"/>
  <c r="AI243" i="1"/>
  <c r="P243" i="1"/>
  <c r="M67" i="8"/>
  <c r="M67" i="1"/>
  <c r="S243" i="8"/>
  <c r="T243" i="8" s="1"/>
  <c r="R156" i="8"/>
  <c r="S156" i="8" s="1"/>
  <c r="T156" i="8" s="1"/>
  <c r="O157" i="8"/>
  <c r="M156" i="7"/>
  <c r="M332" i="7"/>
  <c r="C244" i="8" l="1"/>
  <c r="H244" i="8"/>
  <c r="R331" i="8"/>
  <c r="S331" i="8" s="1"/>
  <c r="T331" i="8" s="1"/>
  <c r="O332" i="8"/>
  <c r="M332" i="1"/>
  <c r="J332" i="1" s="1"/>
  <c r="I332" i="1" s="1"/>
  <c r="K156" i="7"/>
  <c r="L156" i="7"/>
  <c r="C244" i="7"/>
  <c r="H244" i="7"/>
  <c r="K332" i="7"/>
  <c r="L332" i="7"/>
  <c r="L67" i="1"/>
  <c r="K67" i="1"/>
  <c r="K67" i="8"/>
  <c r="L67" i="8"/>
  <c r="M156" i="1"/>
  <c r="C157" i="8"/>
  <c r="H157" i="8"/>
  <c r="R243" i="1"/>
  <c r="O244" i="1"/>
  <c r="AI67" i="7"/>
  <c r="N68" i="7"/>
  <c r="P67" i="7"/>
  <c r="N68" i="8" l="1"/>
  <c r="AI67" i="8"/>
  <c r="P67" i="8"/>
  <c r="AI156" i="7"/>
  <c r="N157" i="7"/>
  <c r="P156" i="7"/>
  <c r="N68" i="1"/>
  <c r="AI67" i="1"/>
  <c r="P67" i="1"/>
  <c r="L332" i="1"/>
  <c r="K332" i="1"/>
  <c r="M157" i="8"/>
  <c r="J157" i="8" s="1"/>
  <c r="I157" i="8" s="1"/>
  <c r="R67" i="7"/>
  <c r="O68" i="7"/>
  <c r="S243" i="1"/>
  <c r="T243" i="1" s="1"/>
  <c r="C332" i="8"/>
  <c r="H332" i="8"/>
  <c r="L156" i="1"/>
  <c r="K156" i="1"/>
  <c r="M244" i="7"/>
  <c r="M244" i="8"/>
  <c r="J244" i="8" s="1"/>
  <c r="I244" i="8" s="1"/>
  <c r="AI332" i="7"/>
  <c r="N333" i="7"/>
  <c r="P332" i="7"/>
  <c r="C244" i="1" l="1"/>
  <c r="H244" i="1"/>
  <c r="R67" i="1"/>
  <c r="O68" i="1"/>
  <c r="R67" i="8"/>
  <c r="O68" i="8"/>
  <c r="N157" i="1"/>
  <c r="P156" i="1"/>
  <c r="S67" i="7"/>
  <c r="T67" i="7"/>
  <c r="K244" i="8"/>
  <c r="L244" i="8"/>
  <c r="L244" i="7"/>
  <c r="K244" i="7"/>
  <c r="AI156" i="1"/>
  <c r="M332" i="8"/>
  <c r="J332" i="8" s="1"/>
  <c r="I332" i="8" s="1"/>
  <c r="N333" i="1"/>
  <c r="AI332" i="1"/>
  <c r="P332" i="1"/>
  <c r="R332" i="7"/>
  <c r="O333" i="7"/>
  <c r="K157" i="8"/>
  <c r="L157" i="8"/>
  <c r="R156" i="7"/>
  <c r="O157" i="7"/>
  <c r="S156" i="7" l="1"/>
  <c r="T156" i="7" s="1"/>
  <c r="S67" i="8"/>
  <c r="T67" i="8"/>
  <c r="C68" i="7"/>
  <c r="H68" i="7"/>
  <c r="L332" i="8"/>
  <c r="K332" i="8"/>
  <c r="S67" i="1"/>
  <c r="T67" i="1" s="1"/>
  <c r="R156" i="1"/>
  <c r="S156" i="1" s="1"/>
  <c r="T156" i="1" s="1"/>
  <c r="O157" i="1"/>
  <c r="N158" i="8"/>
  <c r="AI157" i="8"/>
  <c r="P157" i="8"/>
  <c r="S332" i="7"/>
  <c r="T332" i="7" s="1"/>
  <c r="M244" i="1"/>
  <c r="J244" i="1" s="1"/>
  <c r="I244" i="1" s="1"/>
  <c r="AI244" i="8"/>
  <c r="N245" i="8"/>
  <c r="P244" i="8"/>
  <c r="R332" i="1"/>
  <c r="O333" i="1"/>
  <c r="AI244" i="7"/>
  <c r="N245" i="7"/>
  <c r="P244" i="7"/>
  <c r="C333" i="7" l="1"/>
  <c r="H333" i="7"/>
  <c r="C68" i="1"/>
  <c r="H68" i="1"/>
  <c r="C157" i="7"/>
  <c r="H157" i="7"/>
  <c r="C157" i="1"/>
  <c r="H157" i="1"/>
  <c r="M68" i="7"/>
  <c r="C68" i="8"/>
  <c r="J68" i="8" s="1"/>
  <c r="I68" i="8" s="1"/>
  <c r="J69" i="8" s="1"/>
  <c r="I69" i="8" s="1"/>
  <c r="H68" i="8"/>
  <c r="R244" i="7"/>
  <c r="O245" i="7"/>
  <c r="AI332" i="8"/>
  <c r="N333" i="8"/>
  <c r="P332" i="8"/>
  <c r="S332" i="1"/>
  <c r="T332" i="1"/>
  <c r="R157" i="8"/>
  <c r="S157" i="8" s="1"/>
  <c r="T157" i="8" s="1"/>
  <c r="O158" i="8"/>
  <c r="R244" i="8"/>
  <c r="S244" i="8" s="1"/>
  <c r="T244" i="8" s="1"/>
  <c r="O245" i="8"/>
  <c r="L244" i="1"/>
  <c r="K244" i="1"/>
  <c r="M157" i="1" l="1"/>
  <c r="C333" i="1"/>
  <c r="H333" i="1"/>
  <c r="M157" i="7"/>
  <c r="S244" i="7"/>
  <c r="T244" i="7"/>
  <c r="R332" i="8"/>
  <c r="S332" i="8" s="1"/>
  <c r="T332" i="8" s="1"/>
  <c r="O333" i="8"/>
  <c r="M68" i="8"/>
  <c r="M68" i="1"/>
  <c r="C158" i="8"/>
  <c r="H158" i="8"/>
  <c r="AI244" i="1"/>
  <c r="N245" i="1"/>
  <c r="P244" i="1"/>
  <c r="C245" i="8"/>
  <c r="H245" i="8"/>
  <c r="K68" i="7"/>
  <c r="L68" i="7"/>
  <c r="M333" i="7"/>
  <c r="L157" i="7" l="1"/>
  <c r="K157" i="7"/>
  <c r="L68" i="8"/>
  <c r="K68" i="8"/>
  <c r="R244" i="1"/>
  <c r="O245" i="1"/>
  <c r="M333" i="1"/>
  <c r="J333" i="1" s="1"/>
  <c r="I333" i="1" s="1"/>
  <c r="C333" i="8"/>
  <c r="H333" i="8"/>
  <c r="K157" i="1"/>
  <c r="L157" i="1"/>
  <c r="M158" i="8"/>
  <c r="J158" i="8" s="1"/>
  <c r="I158" i="8" s="1"/>
  <c r="C245" i="7"/>
  <c r="H245" i="7"/>
  <c r="K333" i="7"/>
  <c r="L333" i="7"/>
  <c r="N69" i="7"/>
  <c r="AI68" i="7"/>
  <c r="P68" i="7"/>
  <c r="M245" i="8"/>
  <c r="J245" i="8" s="1"/>
  <c r="I245" i="8" s="1"/>
  <c r="L68" i="1"/>
  <c r="K68" i="1"/>
  <c r="K158" i="8" l="1"/>
  <c r="L158" i="8"/>
  <c r="L333" i="1"/>
  <c r="K333" i="1"/>
  <c r="S244" i="1"/>
  <c r="T244" i="1" s="1"/>
  <c r="R68" i="7"/>
  <c r="O69" i="7"/>
  <c r="N158" i="1"/>
  <c r="AI157" i="1"/>
  <c r="P157" i="1"/>
  <c r="N69" i="8"/>
  <c r="AI68" i="8"/>
  <c r="P68" i="8"/>
  <c r="AI68" i="1"/>
  <c r="P68" i="1"/>
  <c r="M333" i="8"/>
  <c r="J333" i="8" s="1"/>
  <c r="I333" i="8" s="1"/>
  <c r="N69" i="1"/>
  <c r="L245" i="8"/>
  <c r="K245" i="8"/>
  <c r="M245" i="7"/>
  <c r="AI157" i="7"/>
  <c r="N158" i="7"/>
  <c r="P157" i="7"/>
  <c r="AI333" i="7"/>
  <c r="N334" i="7"/>
  <c r="P333" i="7"/>
  <c r="L245" i="7" l="1"/>
  <c r="K245" i="7"/>
  <c r="R157" i="1"/>
  <c r="O158" i="1"/>
  <c r="R68" i="1"/>
  <c r="S68" i="1" s="1"/>
  <c r="T68" i="1" s="1"/>
  <c r="O69" i="1"/>
  <c r="R333" i="7"/>
  <c r="S333" i="7" s="1"/>
  <c r="T333" i="7" s="1"/>
  <c r="O334" i="7"/>
  <c r="AI245" i="8"/>
  <c r="N246" i="8"/>
  <c r="P245" i="8"/>
  <c r="N334" i="1"/>
  <c r="AI333" i="1"/>
  <c r="P333" i="1"/>
  <c r="R68" i="8"/>
  <c r="S68" i="8" s="1"/>
  <c r="T68" i="8" s="1"/>
  <c r="O69" i="8"/>
  <c r="L333" i="8"/>
  <c r="K333" i="8"/>
  <c r="C245" i="1"/>
  <c r="H245" i="1"/>
  <c r="R157" i="7"/>
  <c r="S157" i="7" s="1"/>
  <c r="T157" i="7" s="1"/>
  <c r="O158" i="7"/>
  <c r="S68" i="7"/>
  <c r="T68" i="7" s="1"/>
  <c r="N159" i="8"/>
  <c r="AI158" i="8"/>
  <c r="P158" i="8"/>
  <c r="C334" i="7" l="1"/>
  <c r="H334" i="7"/>
  <c r="AI333" i="8"/>
  <c r="N334" i="8"/>
  <c r="P333" i="8"/>
  <c r="O334" i="8" s="1"/>
  <c r="C69" i="1"/>
  <c r="H69" i="1"/>
  <c r="C69" i="7"/>
  <c r="H69" i="7"/>
  <c r="R245" i="8"/>
  <c r="S245" i="8" s="1"/>
  <c r="T245" i="8" s="1"/>
  <c r="O246" i="8"/>
  <c r="C158" i="7"/>
  <c r="H158" i="7"/>
  <c r="S157" i="1"/>
  <c r="T157" i="1"/>
  <c r="C69" i="8"/>
  <c r="H69" i="8"/>
  <c r="AI245" i="7"/>
  <c r="N246" i="7"/>
  <c r="P245" i="7"/>
  <c r="R333" i="8"/>
  <c r="S333" i="8" s="1"/>
  <c r="T333" i="8" s="1"/>
  <c r="R158" i="8"/>
  <c r="S158" i="8" s="1"/>
  <c r="T158" i="8" s="1"/>
  <c r="O159" i="8"/>
  <c r="M245" i="1"/>
  <c r="J245" i="1" s="1"/>
  <c r="I245" i="1" s="1"/>
  <c r="R333" i="1"/>
  <c r="O334" i="1"/>
  <c r="M69" i="8" l="1"/>
  <c r="C159" i="8"/>
  <c r="H159" i="8"/>
  <c r="M69" i="7"/>
  <c r="C334" i="8"/>
  <c r="H334" i="8"/>
  <c r="M158" i="7"/>
  <c r="M334" i="7"/>
  <c r="C158" i="1"/>
  <c r="J158" i="1" s="1"/>
  <c r="I158" i="1" s="1"/>
  <c r="H158" i="1"/>
  <c r="S333" i="1"/>
  <c r="T333" i="1"/>
  <c r="M69" i="1"/>
  <c r="C246" i="8"/>
  <c r="H246" i="8"/>
  <c r="R245" i="7"/>
  <c r="S245" i="7" s="1"/>
  <c r="T245" i="7" s="1"/>
  <c r="O246" i="7"/>
  <c r="K245" i="1"/>
  <c r="L245" i="1"/>
  <c r="L334" i="7" l="1"/>
  <c r="K334" i="7"/>
  <c r="M159" i="8"/>
  <c r="J159" i="8" s="1"/>
  <c r="I159" i="8" s="1"/>
  <c r="M246" i="8"/>
  <c r="J246" i="8" s="1"/>
  <c r="I246" i="8" s="1"/>
  <c r="K158" i="7"/>
  <c r="L158" i="7"/>
  <c r="L69" i="1"/>
  <c r="K69" i="1"/>
  <c r="C334" i="1"/>
  <c r="H334" i="1"/>
  <c r="M334" i="8"/>
  <c r="J334" i="8" s="1"/>
  <c r="I334" i="8" s="1"/>
  <c r="AI245" i="1"/>
  <c r="N246" i="1"/>
  <c r="P245" i="1"/>
  <c r="M158" i="1"/>
  <c r="L69" i="7"/>
  <c r="K69" i="7"/>
  <c r="L69" i="8"/>
  <c r="K69" i="8"/>
  <c r="C246" i="7"/>
  <c r="H246" i="7"/>
  <c r="J159" i="1"/>
  <c r="I159" i="1"/>
  <c r="J160" i="1" s="1"/>
  <c r="I160" i="1" s="1"/>
  <c r="J161" i="1" s="1"/>
  <c r="I161" i="1" s="1"/>
  <c r="N159" i="7" l="1"/>
  <c r="AI158" i="7"/>
  <c r="P158" i="7"/>
  <c r="K246" i="8"/>
  <c r="L246" i="8"/>
  <c r="L158" i="1"/>
  <c r="K158" i="1"/>
  <c r="N70" i="7"/>
  <c r="AI69" i="7"/>
  <c r="P69" i="7"/>
  <c r="K334" i="8"/>
  <c r="L334" i="8"/>
  <c r="M334" i="1"/>
  <c r="J334" i="1" s="1"/>
  <c r="I334" i="1" s="1"/>
  <c r="K159" i="8"/>
  <c r="L159" i="8"/>
  <c r="M246" i="7"/>
  <c r="J162" i="1"/>
  <c r="I162" i="1"/>
  <c r="N70" i="8"/>
  <c r="AI69" i="8"/>
  <c r="P69" i="8"/>
  <c r="R245" i="1"/>
  <c r="O246" i="1"/>
  <c r="N70" i="1"/>
  <c r="AI69" i="1"/>
  <c r="P69" i="1"/>
  <c r="N335" i="7"/>
  <c r="AI334" i="7"/>
  <c r="P334" i="7"/>
  <c r="J163" i="1" l="1"/>
  <c r="I163" i="1"/>
  <c r="AI334" i="8"/>
  <c r="N335" i="8"/>
  <c r="P334" i="8"/>
  <c r="AI246" i="8"/>
  <c r="N247" i="8"/>
  <c r="P246" i="8"/>
  <c r="L246" i="7"/>
  <c r="K246" i="7"/>
  <c r="R69" i="7"/>
  <c r="O70" i="7"/>
  <c r="S245" i="1"/>
  <c r="T245" i="1" s="1"/>
  <c r="R158" i="7"/>
  <c r="S158" i="7" s="1"/>
  <c r="T158" i="7" s="1"/>
  <c r="O159" i="7"/>
  <c r="R334" i="7"/>
  <c r="S334" i="7" s="1"/>
  <c r="T334" i="7" s="1"/>
  <c r="O335" i="7"/>
  <c r="R69" i="8"/>
  <c r="O70" i="8"/>
  <c r="N160" i="8"/>
  <c r="AI159" i="8"/>
  <c r="P159" i="8"/>
  <c r="R69" i="1"/>
  <c r="S69" i="1" s="1"/>
  <c r="T69" i="1" s="1"/>
  <c r="O70" i="1"/>
  <c r="L334" i="1"/>
  <c r="K334" i="1"/>
  <c r="N159" i="1"/>
  <c r="AI158" i="1"/>
  <c r="P158" i="1"/>
  <c r="C246" i="1" l="1"/>
  <c r="H246" i="1"/>
  <c r="S69" i="8"/>
  <c r="T69" i="8" s="1"/>
  <c r="R334" i="8"/>
  <c r="S334" i="8" s="1"/>
  <c r="T334" i="8" s="1"/>
  <c r="O335" i="8"/>
  <c r="R158" i="1"/>
  <c r="O159" i="1"/>
  <c r="S69" i="7"/>
  <c r="T69" i="7" s="1"/>
  <c r="C335" i="7"/>
  <c r="H335" i="7"/>
  <c r="N247" i="7"/>
  <c r="AI246" i="7"/>
  <c r="P246" i="7"/>
  <c r="R159" i="8"/>
  <c r="O160" i="8"/>
  <c r="C159" i="7"/>
  <c r="H159" i="7"/>
  <c r="R246" i="8"/>
  <c r="S246" i="8" s="1"/>
  <c r="T246" i="8" s="1"/>
  <c r="O247" i="8"/>
  <c r="J164" i="1"/>
  <c r="I164" i="1"/>
  <c r="J165" i="1" s="1"/>
  <c r="I165" i="1" s="1"/>
  <c r="J166" i="1" s="1"/>
  <c r="I166" i="1" s="1"/>
  <c r="J167" i="1" s="1"/>
  <c r="I167" i="1" s="1"/>
  <c r="C70" i="1"/>
  <c r="H70" i="1"/>
  <c r="N335" i="1"/>
  <c r="AI334" i="1"/>
  <c r="P334" i="1"/>
  <c r="S159" i="8" l="1"/>
  <c r="T159" i="8" s="1"/>
  <c r="C70" i="8"/>
  <c r="J70" i="8" s="1"/>
  <c r="I70" i="8" s="1"/>
  <c r="J71" i="8" s="1"/>
  <c r="I71" i="8" s="1"/>
  <c r="J72" i="8" s="1"/>
  <c r="I72" i="8" s="1"/>
  <c r="H70" i="8"/>
  <c r="R246" i="7"/>
  <c r="S246" i="7" s="1"/>
  <c r="T246" i="7" s="1"/>
  <c r="O247" i="7"/>
  <c r="C247" i="8"/>
  <c r="H247" i="8"/>
  <c r="C70" i="7"/>
  <c r="J70" i="7" s="1"/>
  <c r="I70" i="7" s="1"/>
  <c r="J71" i="7" s="1"/>
  <c r="I71" i="7" s="1"/>
  <c r="H70" i="7"/>
  <c r="M159" i="7"/>
  <c r="S158" i="1"/>
  <c r="T158" i="1" s="1"/>
  <c r="M246" i="1"/>
  <c r="J246" i="1" s="1"/>
  <c r="I246" i="1" s="1"/>
  <c r="R334" i="1"/>
  <c r="O335" i="1"/>
  <c r="M70" i="1"/>
  <c r="M335" i="7"/>
  <c r="C335" i="8"/>
  <c r="H335" i="8"/>
  <c r="C160" i="8" l="1"/>
  <c r="H160" i="8"/>
  <c r="C247" i="7"/>
  <c r="H247" i="7"/>
  <c r="S334" i="1"/>
  <c r="T334" i="1" s="1"/>
  <c r="M70" i="7"/>
  <c r="M70" i="8"/>
  <c r="C159" i="1"/>
  <c r="H159" i="1"/>
  <c r="J72" i="7"/>
  <c r="I72" i="7"/>
  <c r="J73" i="7" s="1"/>
  <c r="I73" i="7" s="1"/>
  <c r="J74" i="7" s="1"/>
  <c r="I74" i="7" s="1"/>
  <c r="J75" i="7" s="1"/>
  <c r="I75" i="7" s="1"/>
  <c r="J76" i="7" s="1"/>
  <c r="I76" i="7" s="1"/>
  <c r="J73" i="8"/>
  <c r="I73" i="8"/>
  <c r="J74" i="8" s="1"/>
  <c r="I74" i="8" s="1"/>
  <c r="J75" i="8" s="1"/>
  <c r="I75" i="8" s="1"/>
  <c r="J76" i="8" s="1"/>
  <c r="I76" i="8" s="1"/>
  <c r="J77" i="8" s="1"/>
  <c r="I77" i="8" s="1"/>
  <c r="J78" i="8" s="1"/>
  <c r="I78" i="8" s="1"/>
  <c r="J79" i="8" s="1"/>
  <c r="I79" i="8" s="1"/>
  <c r="J80" i="8" s="1"/>
  <c r="I80" i="8" s="1"/>
  <c r="J81" i="8" s="1"/>
  <c r="I81" i="8" s="1"/>
  <c r="J82" i="8" s="1"/>
  <c r="I82" i="8" s="1"/>
  <c r="J83" i="8" s="1"/>
  <c r="I83" i="8" s="1"/>
  <c r="K70" i="1"/>
  <c r="L70" i="1"/>
  <c r="L159" i="7"/>
  <c r="K159" i="7"/>
  <c r="K246" i="1"/>
  <c r="L246" i="1"/>
  <c r="M335" i="8"/>
  <c r="J335" i="8" s="1"/>
  <c r="I335" i="8" s="1"/>
  <c r="L335" i="7"/>
  <c r="K335" i="7"/>
  <c r="M247" i="8"/>
  <c r="J247" i="8" s="1"/>
  <c r="I247" i="8" s="1"/>
  <c r="C335" i="1" l="1"/>
  <c r="H335" i="1"/>
  <c r="K247" i="8"/>
  <c r="L247" i="8"/>
  <c r="N160" i="7"/>
  <c r="AI159" i="7"/>
  <c r="P159" i="7"/>
  <c r="M159" i="1"/>
  <c r="M247" i="7"/>
  <c r="AI246" i="1"/>
  <c r="N247" i="1"/>
  <c r="P246" i="1"/>
  <c r="N336" i="7"/>
  <c r="AI335" i="7"/>
  <c r="P335" i="7"/>
  <c r="K70" i="8"/>
  <c r="L70" i="8"/>
  <c r="K335" i="8"/>
  <c r="L335" i="8"/>
  <c r="N71" i="1"/>
  <c r="AI70" i="1"/>
  <c r="P70" i="1"/>
  <c r="M160" i="8"/>
  <c r="J160" i="8" s="1"/>
  <c r="I160" i="8" s="1"/>
  <c r="K70" i="7"/>
  <c r="L70" i="7"/>
  <c r="R159" i="7" l="1"/>
  <c r="S159" i="7" s="1"/>
  <c r="T159" i="7" s="1"/>
  <c r="O160" i="7"/>
  <c r="AI70" i="8"/>
  <c r="N71" i="8"/>
  <c r="P70" i="8"/>
  <c r="R335" i="7"/>
  <c r="S335" i="7" s="1"/>
  <c r="T335" i="7" s="1"/>
  <c r="O336" i="7"/>
  <c r="K247" i="7"/>
  <c r="L247" i="7"/>
  <c r="R70" i="1"/>
  <c r="O71" i="1"/>
  <c r="N71" i="7"/>
  <c r="P70" i="7"/>
  <c r="N336" i="8"/>
  <c r="AI335" i="8"/>
  <c r="P335" i="8"/>
  <c r="AI247" i="8"/>
  <c r="N248" i="8"/>
  <c r="P247" i="8"/>
  <c r="AI70" i="7"/>
  <c r="K160" i="8"/>
  <c r="L160" i="8"/>
  <c r="K159" i="1"/>
  <c r="L159" i="1"/>
  <c r="M335" i="1"/>
  <c r="J335" i="1" s="1"/>
  <c r="I335" i="1" s="1"/>
  <c r="R246" i="1"/>
  <c r="O247" i="1"/>
  <c r="AI159" i="1" l="1"/>
  <c r="N160" i="1"/>
  <c r="P159" i="1"/>
  <c r="R70" i="8"/>
  <c r="S70" i="8" s="1"/>
  <c r="T70" i="8" s="1"/>
  <c r="O71" i="8"/>
  <c r="R335" i="8"/>
  <c r="S335" i="8" s="1"/>
  <c r="T335" i="8" s="1"/>
  <c r="O336" i="8"/>
  <c r="N161" i="8"/>
  <c r="AI160" i="8"/>
  <c r="P160" i="8"/>
  <c r="S70" i="1"/>
  <c r="T70" i="1" s="1"/>
  <c r="S246" i="1"/>
  <c r="T246" i="1" s="1"/>
  <c r="R247" i="8"/>
  <c r="S247" i="8" s="1"/>
  <c r="T247" i="8" s="1"/>
  <c r="O248" i="8"/>
  <c r="C160" i="7"/>
  <c r="H160" i="7"/>
  <c r="C336" i="7"/>
  <c r="H336" i="7"/>
  <c r="K335" i="1"/>
  <c r="L335" i="1"/>
  <c r="R70" i="7"/>
  <c r="S70" i="7" s="1"/>
  <c r="T70" i="7" s="1"/>
  <c r="O71" i="7"/>
  <c r="AI247" i="7"/>
  <c r="N248" i="7"/>
  <c r="P247" i="7"/>
  <c r="C71" i="1" l="1"/>
  <c r="H71" i="1"/>
  <c r="C336" i="8"/>
  <c r="H336" i="8"/>
  <c r="C248" i="8"/>
  <c r="H248" i="8"/>
  <c r="C247" i="1"/>
  <c r="H247" i="1"/>
  <c r="C71" i="8"/>
  <c r="H71" i="8"/>
  <c r="R160" i="8"/>
  <c r="S160" i="8" s="1"/>
  <c r="T160" i="8" s="1"/>
  <c r="O161" i="8"/>
  <c r="M336" i="7"/>
  <c r="R159" i="1"/>
  <c r="O160" i="1"/>
  <c r="C71" i="7"/>
  <c r="H71" i="7"/>
  <c r="R247" i="7"/>
  <c r="O248" i="7"/>
  <c r="M160" i="7"/>
  <c r="AI335" i="1"/>
  <c r="N336" i="1"/>
  <c r="P335" i="1"/>
  <c r="M247" i="1" l="1"/>
  <c r="J247" i="1" s="1"/>
  <c r="I247" i="1" s="1"/>
  <c r="S247" i="7"/>
  <c r="T247" i="7" s="1"/>
  <c r="M248" i="8"/>
  <c r="J248" i="8" s="1"/>
  <c r="I248" i="8" s="1"/>
  <c r="C161" i="8"/>
  <c r="H161" i="8"/>
  <c r="L336" i="7"/>
  <c r="K336" i="7"/>
  <c r="M336" i="8"/>
  <c r="J336" i="8" s="1"/>
  <c r="I336" i="8" s="1"/>
  <c r="M71" i="8"/>
  <c r="R335" i="1"/>
  <c r="S335" i="1" s="1"/>
  <c r="T335" i="1" s="1"/>
  <c r="O336" i="1"/>
  <c r="M71" i="7"/>
  <c r="M71" i="1"/>
  <c r="L160" i="7"/>
  <c r="K160" i="7"/>
  <c r="S159" i="1"/>
  <c r="T159" i="1" s="1"/>
  <c r="C160" i="1" l="1"/>
  <c r="H160" i="1"/>
  <c r="C248" i="7"/>
  <c r="H248" i="7"/>
  <c r="C336" i="1"/>
  <c r="H336" i="1"/>
  <c r="M161" i="8"/>
  <c r="J161" i="8" s="1"/>
  <c r="I161" i="8" s="1"/>
  <c r="K248" i="8"/>
  <c r="L248" i="8"/>
  <c r="L71" i="8"/>
  <c r="K71" i="8"/>
  <c r="K336" i="8"/>
  <c r="L336" i="8"/>
  <c r="K71" i="1"/>
  <c r="L71" i="1"/>
  <c r="K71" i="7"/>
  <c r="L71" i="7"/>
  <c r="AI336" i="7"/>
  <c r="N337" i="7"/>
  <c r="P336" i="7"/>
  <c r="L247" i="1"/>
  <c r="K247" i="1"/>
  <c r="N161" i="7"/>
  <c r="AI160" i="7"/>
  <c r="P160" i="7"/>
  <c r="N72" i="1" l="1"/>
  <c r="AI71" i="1"/>
  <c r="P71" i="1"/>
  <c r="M336" i="1"/>
  <c r="J336" i="1" s="1"/>
  <c r="I336" i="1" s="1"/>
  <c r="K161" i="8"/>
  <c r="L161" i="8"/>
  <c r="N337" i="8"/>
  <c r="AI336" i="8"/>
  <c r="P336" i="8"/>
  <c r="R336" i="7"/>
  <c r="S336" i="7" s="1"/>
  <c r="T336" i="7" s="1"/>
  <c r="O337" i="7"/>
  <c r="N72" i="8"/>
  <c r="AI71" i="8"/>
  <c r="P71" i="8"/>
  <c r="M248" i="7"/>
  <c r="R160" i="7"/>
  <c r="O161" i="7"/>
  <c r="M160" i="1"/>
  <c r="AI247" i="1"/>
  <c r="N248" i="1"/>
  <c r="P247" i="1"/>
  <c r="N72" i="7"/>
  <c r="AI71" i="7"/>
  <c r="P71" i="7"/>
  <c r="AI248" i="8"/>
  <c r="N249" i="8"/>
  <c r="P248" i="8"/>
  <c r="K336" i="1" l="1"/>
  <c r="L336" i="1"/>
  <c r="C337" i="7"/>
  <c r="H337" i="7"/>
  <c r="K160" i="1"/>
  <c r="L160" i="1"/>
  <c r="L248" i="7"/>
  <c r="K248" i="7"/>
  <c r="R336" i="8"/>
  <c r="S336" i="8" s="1"/>
  <c r="T336" i="8" s="1"/>
  <c r="O337" i="8"/>
  <c r="R71" i="1"/>
  <c r="O72" i="1"/>
  <c r="R71" i="7"/>
  <c r="O72" i="7"/>
  <c r="R71" i="8"/>
  <c r="S71" i="8" s="1"/>
  <c r="T71" i="8" s="1"/>
  <c r="O72" i="8"/>
  <c r="R247" i="1"/>
  <c r="S247" i="1" s="1"/>
  <c r="T247" i="1" s="1"/>
  <c r="O248" i="1"/>
  <c r="R248" i="8"/>
  <c r="S248" i="8" s="1"/>
  <c r="T248" i="8" s="1"/>
  <c r="O249" i="8"/>
  <c r="S160" i="7"/>
  <c r="T160" i="7" s="1"/>
  <c r="N162" i="8"/>
  <c r="AI161" i="8"/>
  <c r="P161" i="8"/>
  <c r="C161" i="7" l="1"/>
  <c r="H161" i="7"/>
  <c r="C72" i="8"/>
  <c r="H72" i="8"/>
  <c r="S71" i="7"/>
  <c r="T71" i="7"/>
  <c r="N161" i="1"/>
  <c r="AI160" i="1"/>
  <c r="P160" i="1"/>
  <c r="C249" i="8"/>
  <c r="H249" i="8"/>
  <c r="M337" i="7"/>
  <c r="R161" i="8"/>
  <c r="O162" i="8"/>
  <c r="S71" i="1"/>
  <c r="T71" i="1"/>
  <c r="C337" i="8"/>
  <c r="H337" i="8"/>
  <c r="AI336" i="1"/>
  <c r="N337" i="1"/>
  <c r="P336" i="1"/>
  <c r="C248" i="1"/>
  <c r="H248" i="1"/>
  <c r="N249" i="7"/>
  <c r="AI248" i="7"/>
  <c r="P248" i="7"/>
  <c r="L337" i="7" l="1"/>
  <c r="K337" i="7"/>
  <c r="C72" i="7"/>
  <c r="H72" i="7"/>
  <c r="M249" i="8"/>
  <c r="J249" i="8" s="1"/>
  <c r="I249" i="8" s="1"/>
  <c r="R248" i="7"/>
  <c r="O249" i="7"/>
  <c r="M72" i="8"/>
  <c r="C72" i="1"/>
  <c r="H72" i="1"/>
  <c r="R160" i="1"/>
  <c r="S160" i="1" s="1"/>
  <c r="T160" i="1" s="1"/>
  <c r="O161" i="1"/>
  <c r="M337" i="8"/>
  <c r="J337" i="8" s="1"/>
  <c r="I337" i="8" s="1"/>
  <c r="S161" i="8"/>
  <c r="T161" i="8" s="1"/>
  <c r="M161" i="7"/>
  <c r="R336" i="1"/>
  <c r="S336" i="1" s="1"/>
  <c r="T336" i="1" s="1"/>
  <c r="O337" i="1"/>
  <c r="M248" i="1"/>
  <c r="J248" i="1" s="1"/>
  <c r="I248" i="1" s="1"/>
  <c r="S248" i="7" l="1"/>
  <c r="T248" i="7"/>
  <c r="K249" i="8"/>
  <c r="L249" i="8"/>
  <c r="C337" i="1"/>
  <c r="H337" i="1"/>
  <c r="M72" i="1"/>
  <c r="M72" i="7"/>
  <c r="C162" i="8"/>
  <c r="H162" i="8"/>
  <c r="L161" i="7"/>
  <c r="K161" i="7"/>
  <c r="L72" i="8"/>
  <c r="K72" i="8"/>
  <c r="AI337" i="7"/>
  <c r="N338" i="7"/>
  <c r="P337" i="7"/>
  <c r="C161" i="1"/>
  <c r="H161" i="1"/>
  <c r="K248" i="1"/>
  <c r="L248" i="1"/>
  <c r="K337" i="8"/>
  <c r="L337" i="8"/>
  <c r="M337" i="1" l="1"/>
  <c r="J337" i="1" s="1"/>
  <c r="I337" i="1" s="1"/>
  <c r="R337" i="7"/>
  <c r="S337" i="7" s="1"/>
  <c r="T337" i="7" s="1"/>
  <c r="O338" i="7"/>
  <c r="M162" i="8"/>
  <c r="J162" i="8" s="1"/>
  <c r="I162" i="8" s="1"/>
  <c r="K72" i="7"/>
  <c r="L72" i="7"/>
  <c r="N250" i="8"/>
  <c r="AI249" i="8"/>
  <c r="P249" i="8"/>
  <c r="C249" i="7"/>
  <c r="H249" i="7"/>
  <c r="N73" i="8"/>
  <c r="P72" i="8"/>
  <c r="AI72" i="8"/>
  <c r="L72" i="1"/>
  <c r="K72" i="1"/>
  <c r="AI337" i="8"/>
  <c r="N338" i="8"/>
  <c r="P337" i="8"/>
  <c r="AI248" i="1"/>
  <c r="N249" i="1"/>
  <c r="P248" i="1"/>
  <c r="M161" i="1"/>
  <c r="AI161" i="7"/>
  <c r="N162" i="7"/>
  <c r="P161" i="7"/>
  <c r="R337" i="8" l="1"/>
  <c r="S337" i="8" s="1"/>
  <c r="T337" i="8" s="1"/>
  <c r="O338" i="8"/>
  <c r="R72" i="8"/>
  <c r="O73" i="8"/>
  <c r="M249" i="7"/>
  <c r="AI72" i="7"/>
  <c r="N73" i="7"/>
  <c r="P72" i="7"/>
  <c r="R248" i="1"/>
  <c r="S248" i="1" s="1"/>
  <c r="T248" i="1" s="1"/>
  <c r="O249" i="1"/>
  <c r="C338" i="7"/>
  <c r="H338" i="7"/>
  <c r="K161" i="1"/>
  <c r="L161" i="1"/>
  <c r="AI72" i="1"/>
  <c r="P72" i="1"/>
  <c r="N73" i="1"/>
  <c r="L337" i="1"/>
  <c r="K337" i="1"/>
  <c r="L162" i="8"/>
  <c r="K162" i="8"/>
  <c r="R161" i="7"/>
  <c r="S161" i="7" s="1"/>
  <c r="T161" i="7" s="1"/>
  <c r="O162" i="7"/>
  <c r="R249" i="8"/>
  <c r="S249" i="8" s="1"/>
  <c r="T249" i="8" s="1"/>
  <c r="O250" i="8"/>
  <c r="K249" i="7" l="1"/>
  <c r="L249" i="7"/>
  <c r="C249" i="1"/>
  <c r="H249" i="1"/>
  <c r="C162" i="7"/>
  <c r="H162" i="7"/>
  <c r="C250" i="8"/>
  <c r="H250" i="8"/>
  <c r="AI162" i="8"/>
  <c r="N163" i="8"/>
  <c r="P162" i="8"/>
  <c r="R72" i="7"/>
  <c r="O73" i="7"/>
  <c r="S72" i="8"/>
  <c r="T72" i="8" s="1"/>
  <c r="M338" i="7"/>
  <c r="R72" i="1"/>
  <c r="O73" i="1"/>
  <c r="AI337" i="1"/>
  <c r="N338" i="1"/>
  <c r="P337" i="1"/>
  <c r="N162" i="1"/>
  <c r="AI161" i="1"/>
  <c r="P161" i="1"/>
  <c r="C338" i="8"/>
  <c r="H338" i="8"/>
  <c r="K338" i="7" l="1"/>
  <c r="L338" i="7"/>
  <c r="M249" i="1"/>
  <c r="J249" i="1" s="1"/>
  <c r="I249" i="1" s="1"/>
  <c r="C73" i="8"/>
  <c r="H73" i="8"/>
  <c r="M338" i="8"/>
  <c r="J338" i="8" s="1"/>
  <c r="I338" i="8" s="1"/>
  <c r="M250" i="8"/>
  <c r="J250" i="8" s="1"/>
  <c r="I250" i="8" s="1"/>
  <c r="M162" i="7"/>
  <c r="R161" i="1"/>
  <c r="O162" i="1"/>
  <c r="S72" i="7"/>
  <c r="T72" i="7" s="1"/>
  <c r="N250" i="7"/>
  <c r="AI249" i="7"/>
  <c r="P249" i="7"/>
  <c r="S72" i="1"/>
  <c r="T72" i="1" s="1"/>
  <c r="R337" i="1"/>
  <c r="S337" i="1" s="1"/>
  <c r="T337" i="1" s="1"/>
  <c r="O338" i="1"/>
  <c r="R162" i="8"/>
  <c r="O163" i="8"/>
  <c r="L338" i="8" l="1"/>
  <c r="K338" i="8"/>
  <c r="S161" i="1"/>
  <c r="T161" i="1"/>
  <c r="C73" i="1"/>
  <c r="J73" i="1" s="1"/>
  <c r="I73" i="1" s="1"/>
  <c r="J74" i="1" s="1"/>
  <c r="I74" i="1" s="1"/>
  <c r="J75" i="1" s="1"/>
  <c r="I75" i="1" s="1"/>
  <c r="J76" i="1" s="1"/>
  <c r="I76" i="1" s="1"/>
  <c r="J77" i="1" s="1"/>
  <c r="I77" i="1" s="1"/>
  <c r="H73" i="1"/>
  <c r="L162" i="7"/>
  <c r="K162" i="7"/>
  <c r="M73" i="8"/>
  <c r="S162" i="8"/>
  <c r="T162" i="8"/>
  <c r="K249" i="1"/>
  <c r="L249" i="1"/>
  <c r="R249" i="7"/>
  <c r="S249" i="7" s="1"/>
  <c r="T249" i="7" s="1"/>
  <c r="O250" i="7"/>
  <c r="K250" i="8"/>
  <c r="L250" i="8"/>
  <c r="C73" i="7"/>
  <c r="H73" i="7"/>
  <c r="C338" i="1"/>
  <c r="H338" i="1"/>
  <c r="N339" i="7"/>
  <c r="AI338" i="7"/>
  <c r="P338" i="7"/>
  <c r="M73" i="7" l="1"/>
  <c r="N250" i="1"/>
  <c r="AI249" i="1"/>
  <c r="P249" i="1"/>
  <c r="M73" i="1"/>
  <c r="C162" i="1"/>
  <c r="H162" i="1"/>
  <c r="C163" i="8"/>
  <c r="H163" i="8"/>
  <c r="N251" i="8"/>
  <c r="AI250" i="8"/>
  <c r="P250" i="8"/>
  <c r="K73" i="8"/>
  <c r="L73" i="8"/>
  <c r="AI338" i="8"/>
  <c r="N339" i="8"/>
  <c r="P338" i="8"/>
  <c r="R338" i="7"/>
  <c r="S338" i="7" s="1"/>
  <c r="T338" i="7" s="1"/>
  <c r="O339" i="7"/>
  <c r="M338" i="1"/>
  <c r="J338" i="1" s="1"/>
  <c r="I338" i="1" s="1"/>
  <c r="C250" i="7"/>
  <c r="H250" i="7"/>
  <c r="N163" i="7"/>
  <c r="AI162" i="7"/>
  <c r="P162" i="7"/>
  <c r="R249" i="1" l="1"/>
  <c r="O250" i="1"/>
  <c r="R162" i="7"/>
  <c r="O163" i="7"/>
  <c r="AI73" i="8"/>
  <c r="N74" i="8"/>
  <c r="P73" i="8"/>
  <c r="M162" i="1"/>
  <c r="K73" i="7"/>
  <c r="L73" i="7"/>
  <c r="R250" i="8"/>
  <c r="O251" i="8"/>
  <c r="C339" i="7"/>
  <c r="H339" i="7"/>
  <c r="K73" i="1"/>
  <c r="L73" i="1"/>
  <c r="M163" i="8"/>
  <c r="J163" i="8" s="1"/>
  <c r="I163" i="8" s="1"/>
  <c r="L338" i="1"/>
  <c r="K338" i="1"/>
  <c r="M250" i="7"/>
  <c r="R338" i="8"/>
  <c r="S338" i="8" s="1"/>
  <c r="T338" i="8" s="1"/>
  <c r="O339" i="8"/>
  <c r="S250" i="8" l="1"/>
  <c r="T250" i="8" s="1"/>
  <c r="AI338" i="1"/>
  <c r="N339" i="1"/>
  <c r="P338" i="1"/>
  <c r="AI73" i="7"/>
  <c r="N74" i="7"/>
  <c r="P73" i="7"/>
  <c r="S162" i="7"/>
  <c r="T162" i="7" s="1"/>
  <c r="C339" i="8"/>
  <c r="H339" i="8"/>
  <c r="L162" i="1"/>
  <c r="K162" i="1"/>
  <c r="L250" i="7"/>
  <c r="K250" i="7"/>
  <c r="M339" i="7"/>
  <c r="L163" i="8"/>
  <c r="K163" i="8"/>
  <c r="AI73" i="1"/>
  <c r="N74" i="1"/>
  <c r="P73" i="1"/>
  <c r="R73" i="8"/>
  <c r="S73" i="8" s="1"/>
  <c r="T73" i="8" s="1"/>
  <c r="O74" i="8"/>
  <c r="S249" i="1"/>
  <c r="T249" i="1" s="1"/>
  <c r="C163" i="7" l="1"/>
  <c r="J163" i="7" s="1"/>
  <c r="I163" i="7" s="1"/>
  <c r="J164" i="7" s="1"/>
  <c r="I164" i="7" s="1"/>
  <c r="H163" i="7"/>
  <c r="N251" i="7"/>
  <c r="AI250" i="7"/>
  <c r="P250" i="7"/>
  <c r="R73" i="7"/>
  <c r="S73" i="7" s="1"/>
  <c r="T73" i="7" s="1"/>
  <c r="O74" i="7"/>
  <c r="R338" i="1"/>
  <c r="S338" i="1" s="1"/>
  <c r="T338" i="1" s="1"/>
  <c r="O339" i="1"/>
  <c r="N164" i="8"/>
  <c r="AI163" i="8"/>
  <c r="P163" i="8"/>
  <c r="C250" i="1"/>
  <c r="H250" i="1"/>
  <c r="AI162" i="1"/>
  <c r="N163" i="1"/>
  <c r="P162" i="1"/>
  <c r="C251" i="8"/>
  <c r="H251" i="8"/>
  <c r="K339" i="7"/>
  <c r="L339" i="7"/>
  <c r="M339" i="8"/>
  <c r="J339" i="8" s="1"/>
  <c r="I339" i="8" s="1"/>
  <c r="C74" i="8"/>
  <c r="H74" i="8"/>
  <c r="R73" i="1"/>
  <c r="S73" i="1" s="1"/>
  <c r="T73" i="1" s="1"/>
  <c r="O74" i="1"/>
  <c r="C74" i="7" l="1"/>
  <c r="H74" i="7"/>
  <c r="M251" i="8"/>
  <c r="J251" i="8" s="1"/>
  <c r="I251" i="8" s="1"/>
  <c r="R163" i="8"/>
  <c r="O164" i="8"/>
  <c r="R250" i="7"/>
  <c r="S250" i="7" s="1"/>
  <c r="T250" i="7" s="1"/>
  <c r="O251" i="7"/>
  <c r="M74" i="8"/>
  <c r="K339" i="8"/>
  <c r="L339" i="8"/>
  <c r="R162" i="1"/>
  <c r="O163" i="1"/>
  <c r="M250" i="1"/>
  <c r="J250" i="1" s="1"/>
  <c r="I250" i="1" s="1"/>
  <c r="N340" i="7"/>
  <c r="AI339" i="7"/>
  <c r="P339" i="7"/>
  <c r="M163" i="7"/>
  <c r="C74" i="1"/>
  <c r="H74" i="1"/>
  <c r="C339" i="1"/>
  <c r="H339" i="1"/>
  <c r="J165" i="7"/>
  <c r="I165" i="7"/>
  <c r="J166" i="7" s="1"/>
  <c r="I166" i="7" s="1"/>
  <c r="J167" i="7" s="1"/>
  <c r="I167" i="7" s="1"/>
  <c r="J168" i="7" s="1"/>
  <c r="I168" i="7" s="1"/>
  <c r="J169" i="7" s="1"/>
  <c r="I169" i="7" s="1"/>
  <c r="C251" i="7" l="1"/>
  <c r="H251" i="7"/>
  <c r="S162" i="1"/>
  <c r="T162" i="1"/>
  <c r="S163" i="8"/>
  <c r="T163" i="8" s="1"/>
  <c r="R339" i="7"/>
  <c r="O340" i="7"/>
  <c r="K251" i="8"/>
  <c r="L251" i="8"/>
  <c r="N340" i="8"/>
  <c r="AI339" i="8"/>
  <c r="P339" i="8"/>
  <c r="M339" i="1"/>
  <c r="J339" i="1" s="1"/>
  <c r="I339" i="1" s="1"/>
  <c r="L250" i="1"/>
  <c r="K250" i="1"/>
  <c r="L74" i="8"/>
  <c r="K74" i="8"/>
  <c r="M74" i="7"/>
  <c r="M74" i="1"/>
  <c r="K163" i="7"/>
  <c r="L163" i="7"/>
  <c r="C164" i="8" l="1"/>
  <c r="H164" i="8"/>
  <c r="N75" i="8"/>
  <c r="AI74" i="8"/>
  <c r="P74" i="8"/>
  <c r="C163" i="1"/>
  <c r="H163" i="1"/>
  <c r="AI251" i="8"/>
  <c r="N252" i="8"/>
  <c r="P251" i="8"/>
  <c r="L339" i="1"/>
  <c r="K339" i="1"/>
  <c r="M251" i="7"/>
  <c r="AI250" i="1"/>
  <c r="N251" i="1"/>
  <c r="P250" i="1"/>
  <c r="K74" i="1"/>
  <c r="L74" i="1"/>
  <c r="R339" i="8"/>
  <c r="S339" i="8" s="1"/>
  <c r="T339" i="8" s="1"/>
  <c r="O340" i="8"/>
  <c r="S339" i="7"/>
  <c r="T339" i="7" s="1"/>
  <c r="N164" i="7"/>
  <c r="AI163" i="7"/>
  <c r="P163" i="7"/>
  <c r="K74" i="7"/>
  <c r="L74" i="7"/>
  <c r="C340" i="7" l="1"/>
  <c r="H340" i="7"/>
  <c r="R250" i="1"/>
  <c r="S250" i="1" s="1"/>
  <c r="T250" i="1" s="1"/>
  <c r="O251" i="1"/>
  <c r="N340" i="1"/>
  <c r="AI339" i="1"/>
  <c r="P339" i="1"/>
  <c r="M163" i="1"/>
  <c r="R74" i="8"/>
  <c r="S74" i="8" s="1"/>
  <c r="T74" i="8" s="1"/>
  <c r="O75" i="8"/>
  <c r="R251" i="8"/>
  <c r="S251" i="8" s="1"/>
  <c r="T251" i="8" s="1"/>
  <c r="O252" i="8"/>
  <c r="L251" i="7"/>
  <c r="K251" i="7"/>
  <c r="C340" i="8"/>
  <c r="H340" i="8"/>
  <c r="N75" i="7"/>
  <c r="AI74" i="7"/>
  <c r="P74" i="7"/>
  <c r="M164" i="8"/>
  <c r="J164" i="8" s="1"/>
  <c r="I164" i="8" s="1"/>
  <c r="R163" i="7"/>
  <c r="S163" i="7" s="1"/>
  <c r="T163" i="7" s="1"/>
  <c r="O164" i="7"/>
  <c r="AI74" i="1"/>
  <c r="N75" i="1"/>
  <c r="P74" i="1"/>
  <c r="R74" i="7" l="1"/>
  <c r="S74" i="7" s="1"/>
  <c r="T74" i="7" s="1"/>
  <c r="O75" i="7"/>
  <c r="R339" i="1"/>
  <c r="O340" i="1"/>
  <c r="C252" i="8"/>
  <c r="H252" i="8"/>
  <c r="C75" i="8"/>
  <c r="H75" i="8"/>
  <c r="C251" i="1"/>
  <c r="H251" i="1"/>
  <c r="C164" i="7"/>
  <c r="H164" i="7"/>
  <c r="M340" i="8"/>
  <c r="J340" i="8" s="1"/>
  <c r="I340" i="8" s="1"/>
  <c r="R74" i="1"/>
  <c r="S74" i="1" s="1"/>
  <c r="T74" i="1" s="1"/>
  <c r="O75" i="1"/>
  <c r="N252" i="7"/>
  <c r="AI251" i="7"/>
  <c r="P251" i="7"/>
  <c r="L163" i="1"/>
  <c r="K163" i="1"/>
  <c r="M340" i="7"/>
  <c r="L164" i="8"/>
  <c r="K164" i="8"/>
  <c r="R251" i="7" l="1"/>
  <c r="O252" i="7"/>
  <c r="M164" i="7"/>
  <c r="M252" i="8"/>
  <c r="J252" i="8" s="1"/>
  <c r="I252" i="8" s="1"/>
  <c r="M251" i="1"/>
  <c r="J251" i="1" s="1"/>
  <c r="I251" i="1" s="1"/>
  <c r="N165" i="8"/>
  <c r="AI164" i="8"/>
  <c r="P164" i="8"/>
  <c r="K340" i="7"/>
  <c r="L340" i="7"/>
  <c r="C75" i="1"/>
  <c r="H75" i="1"/>
  <c r="M75" i="8"/>
  <c r="S339" i="1"/>
  <c r="T339" i="1" s="1"/>
  <c r="N164" i="1"/>
  <c r="AI163" i="1"/>
  <c r="P163" i="1"/>
  <c r="K340" i="8"/>
  <c r="L340" i="8"/>
  <c r="C75" i="7"/>
  <c r="H75" i="7"/>
  <c r="L251" i="1" l="1"/>
  <c r="K251" i="1"/>
  <c r="C340" i="1"/>
  <c r="H340" i="1"/>
  <c r="K252" i="8"/>
  <c r="L252" i="8"/>
  <c r="N341" i="7"/>
  <c r="AI340" i="7"/>
  <c r="P340" i="7"/>
  <c r="AI340" i="8"/>
  <c r="N341" i="8"/>
  <c r="P340" i="8"/>
  <c r="R164" i="8"/>
  <c r="O165" i="8"/>
  <c r="L164" i="7"/>
  <c r="K164" i="7"/>
  <c r="R163" i="1"/>
  <c r="O164" i="1"/>
  <c r="K75" i="8"/>
  <c r="L75" i="8"/>
  <c r="M75" i="1"/>
  <c r="M75" i="7"/>
  <c r="S251" i="7"/>
  <c r="T251" i="7"/>
  <c r="S164" i="8" l="1"/>
  <c r="T164" i="8" s="1"/>
  <c r="R340" i="8"/>
  <c r="S340" i="8" s="1"/>
  <c r="T340" i="8" s="1"/>
  <c r="O341" i="8"/>
  <c r="N253" i="8"/>
  <c r="AI252" i="8"/>
  <c r="P252" i="8"/>
  <c r="S163" i="1"/>
  <c r="T163" i="1" s="1"/>
  <c r="M340" i="1"/>
  <c r="J340" i="1" s="1"/>
  <c r="I340" i="1" s="1"/>
  <c r="AI164" i="7"/>
  <c r="N165" i="7"/>
  <c r="P164" i="7"/>
  <c r="R340" i="7"/>
  <c r="S340" i="7" s="1"/>
  <c r="T340" i="7" s="1"/>
  <c r="O341" i="7"/>
  <c r="C252" i="7"/>
  <c r="H252" i="7"/>
  <c r="L75" i="7"/>
  <c r="K75" i="7"/>
  <c r="AI251" i="1"/>
  <c r="N252" i="1"/>
  <c r="P251" i="1"/>
  <c r="N76" i="8"/>
  <c r="AI75" i="8"/>
  <c r="P75" i="8"/>
  <c r="L75" i="1"/>
  <c r="K75" i="1"/>
  <c r="C164" i="1" l="1"/>
  <c r="H164" i="1"/>
  <c r="L340" i="1"/>
  <c r="K340" i="1"/>
  <c r="R251" i="1"/>
  <c r="S251" i="1" s="1"/>
  <c r="T251" i="1" s="1"/>
  <c r="O252" i="1"/>
  <c r="C341" i="7"/>
  <c r="H341" i="7"/>
  <c r="N76" i="1"/>
  <c r="AI75" i="1"/>
  <c r="P75" i="1"/>
  <c r="R164" i="7"/>
  <c r="O165" i="7"/>
  <c r="C341" i="8"/>
  <c r="H341" i="8"/>
  <c r="M252" i="7"/>
  <c r="R75" i="8"/>
  <c r="S75" i="8" s="1"/>
  <c r="T75" i="8" s="1"/>
  <c r="O76" i="8"/>
  <c r="C165" i="8"/>
  <c r="H165" i="8"/>
  <c r="AI75" i="7"/>
  <c r="N76" i="7"/>
  <c r="P75" i="7"/>
  <c r="R252" i="8"/>
  <c r="S252" i="8" s="1"/>
  <c r="T252" i="8" s="1"/>
  <c r="O253" i="8"/>
  <c r="S164" i="7" l="1"/>
  <c r="T164" i="7" s="1"/>
  <c r="C252" i="1"/>
  <c r="H252" i="1"/>
  <c r="C253" i="8"/>
  <c r="H253" i="8"/>
  <c r="L252" i="7"/>
  <c r="K252" i="7"/>
  <c r="N341" i="1"/>
  <c r="AI340" i="1"/>
  <c r="P340" i="1"/>
  <c r="C76" i="8"/>
  <c r="H76" i="8"/>
  <c r="R75" i="1"/>
  <c r="O76" i="1"/>
  <c r="M341" i="7"/>
  <c r="M164" i="1"/>
  <c r="R75" i="7"/>
  <c r="O76" i="7"/>
  <c r="M341" i="8"/>
  <c r="J341" i="8" s="1"/>
  <c r="I341" i="8" s="1"/>
  <c r="M165" i="8"/>
  <c r="J165" i="8" s="1"/>
  <c r="I165" i="8" s="1"/>
  <c r="C165" i="7" l="1"/>
  <c r="H165" i="7"/>
  <c r="N253" i="7"/>
  <c r="AI252" i="7"/>
  <c r="P252" i="7"/>
  <c r="K165" i="8"/>
  <c r="L165" i="8"/>
  <c r="M253" i="8"/>
  <c r="J253" i="8" s="1"/>
  <c r="I253" i="8" s="1"/>
  <c r="K341" i="7"/>
  <c r="L341" i="7"/>
  <c r="R340" i="1"/>
  <c r="S340" i="1" s="1"/>
  <c r="T340" i="1" s="1"/>
  <c r="O341" i="1"/>
  <c r="M252" i="1"/>
  <c r="J252" i="1" s="1"/>
  <c r="I252" i="1" s="1"/>
  <c r="K164" i="1"/>
  <c r="L164" i="1"/>
  <c r="L341" i="8"/>
  <c r="K341" i="8"/>
  <c r="S75" i="1"/>
  <c r="T75" i="1"/>
  <c r="M76" i="8"/>
  <c r="S75" i="7"/>
  <c r="T75" i="7" s="1"/>
  <c r="AI165" i="8" l="1"/>
  <c r="N166" i="8"/>
  <c r="P165" i="8"/>
  <c r="C341" i="1"/>
  <c r="H341" i="1"/>
  <c r="R252" i="7"/>
  <c r="S252" i="7" s="1"/>
  <c r="T252" i="7" s="1"/>
  <c r="O253" i="7"/>
  <c r="AI341" i="7"/>
  <c r="N342" i="7"/>
  <c r="P341" i="7"/>
  <c r="C76" i="7"/>
  <c r="H76" i="7"/>
  <c r="C76" i="1"/>
  <c r="H76" i="1"/>
  <c r="L253" i="8"/>
  <c r="K253" i="8"/>
  <c r="M165" i="7"/>
  <c r="AI341" i="8"/>
  <c r="N342" i="8"/>
  <c r="P341" i="8"/>
  <c r="K76" i="8"/>
  <c r="L76" i="8"/>
  <c r="AI164" i="1"/>
  <c r="N165" i="1"/>
  <c r="P164" i="1"/>
  <c r="K252" i="1"/>
  <c r="L252" i="1"/>
  <c r="AI253" i="8" l="1"/>
  <c r="N254" i="8"/>
  <c r="P253" i="8"/>
  <c r="M341" i="1"/>
  <c r="J341" i="1" s="1"/>
  <c r="I341" i="1" s="1"/>
  <c r="R341" i="8"/>
  <c r="O342" i="8"/>
  <c r="R165" i="8"/>
  <c r="S165" i="8" s="1"/>
  <c r="T165" i="8" s="1"/>
  <c r="O166" i="8"/>
  <c r="AI76" i="8"/>
  <c r="N77" i="8"/>
  <c r="P76" i="8"/>
  <c r="AI252" i="1"/>
  <c r="N253" i="1"/>
  <c r="P252" i="1"/>
  <c r="C253" i="7"/>
  <c r="H253" i="7"/>
  <c r="R164" i="1"/>
  <c r="S164" i="1" s="1"/>
  <c r="T164" i="1" s="1"/>
  <c r="O165" i="1"/>
  <c r="M76" i="7"/>
  <c r="M76" i="1"/>
  <c r="K165" i="7"/>
  <c r="L165" i="7"/>
  <c r="R341" i="7"/>
  <c r="S341" i="7" s="1"/>
  <c r="T341" i="7" s="1"/>
  <c r="O342" i="7"/>
  <c r="S341" i="8" l="1"/>
  <c r="T341" i="8" s="1"/>
  <c r="R76" i="8"/>
  <c r="S76" i="8" s="1"/>
  <c r="T76" i="8" s="1"/>
  <c r="O77" i="8"/>
  <c r="C165" i="1"/>
  <c r="H165" i="1"/>
  <c r="K341" i="1"/>
  <c r="L341" i="1"/>
  <c r="N166" i="7"/>
  <c r="AI165" i="7"/>
  <c r="P165" i="7"/>
  <c r="M253" i="7"/>
  <c r="R253" i="8"/>
  <c r="S253" i="8" s="1"/>
  <c r="T253" i="8" s="1"/>
  <c r="O254" i="8"/>
  <c r="C342" i="7"/>
  <c r="H342" i="7"/>
  <c r="L76" i="1"/>
  <c r="K76" i="1"/>
  <c r="R252" i="1"/>
  <c r="O253" i="1"/>
  <c r="C166" i="8"/>
  <c r="H166" i="8"/>
  <c r="L76" i="7"/>
  <c r="K76" i="7"/>
  <c r="C342" i="8" l="1"/>
  <c r="H342" i="8"/>
  <c r="N342" i="1"/>
  <c r="AI341" i="1"/>
  <c r="P341" i="1"/>
  <c r="K253" i="7"/>
  <c r="L253" i="7"/>
  <c r="M165" i="1"/>
  <c r="N77" i="1"/>
  <c r="P76" i="1"/>
  <c r="N77" i="7"/>
  <c r="AI76" i="7"/>
  <c r="P76" i="7"/>
  <c r="AI76" i="1"/>
  <c r="R165" i="7"/>
  <c r="S165" i="7" s="1"/>
  <c r="T165" i="7" s="1"/>
  <c r="O166" i="7"/>
  <c r="C77" i="8"/>
  <c r="H77" i="8"/>
  <c r="S252" i="1"/>
  <c r="T252" i="1" s="1"/>
  <c r="M342" i="7"/>
  <c r="M166" i="8"/>
  <c r="J166" i="8" s="1"/>
  <c r="I166" i="8" s="1"/>
  <c r="C254" i="8"/>
  <c r="H254" i="8"/>
  <c r="C253" i="1" l="1"/>
  <c r="H253" i="1"/>
  <c r="N254" i="7"/>
  <c r="AI253" i="7"/>
  <c r="P253" i="7"/>
  <c r="R76" i="1"/>
  <c r="S76" i="1" s="1"/>
  <c r="T76" i="1" s="1"/>
  <c r="O77" i="1"/>
  <c r="R341" i="1"/>
  <c r="O342" i="1"/>
  <c r="C166" i="7"/>
  <c r="H166" i="7"/>
  <c r="M254" i="8"/>
  <c r="J254" i="8" s="1"/>
  <c r="I254" i="8" s="1"/>
  <c r="R76" i="7"/>
  <c r="O77" i="7"/>
  <c r="K165" i="1"/>
  <c r="L165" i="1"/>
  <c r="M342" i="8"/>
  <c r="J342" i="8" s="1"/>
  <c r="I342" i="8" s="1"/>
  <c r="L342" i="7"/>
  <c r="K342" i="7"/>
  <c r="M77" i="8"/>
  <c r="L166" i="8"/>
  <c r="K166" i="8"/>
  <c r="C77" i="1" l="1"/>
  <c r="H77" i="1"/>
  <c r="K254" i="8"/>
  <c r="L254" i="8"/>
  <c r="M166" i="7"/>
  <c r="N343" i="7"/>
  <c r="AI342" i="7"/>
  <c r="P342" i="7"/>
  <c r="L342" i="8"/>
  <c r="K342" i="8"/>
  <c r="AI165" i="1"/>
  <c r="N166" i="1"/>
  <c r="P165" i="1"/>
  <c r="S341" i="1"/>
  <c r="T341" i="1" s="1"/>
  <c r="M253" i="1"/>
  <c r="J253" i="1" s="1"/>
  <c r="I253" i="1" s="1"/>
  <c r="R253" i="7"/>
  <c r="S253" i="7" s="1"/>
  <c r="T253" i="7" s="1"/>
  <c r="O254" i="7"/>
  <c r="N167" i="8"/>
  <c r="AI166" i="8"/>
  <c r="P166" i="8"/>
  <c r="L77" i="8"/>
  <c r="K77" i="8"/>
  <c r="S76" i="7"/>
  <c r="T76" i="7"/>
  <c r="C342" i="1" l="1"/>
  <c r="H342" i="1"/>
  <c r="K166" i="7"/>
  <c r="L166" i="7"/>
  <c r="R166" i="8"/>
  <c r="O167" i="8"/>
  <c r="R165" i="1"/>
  <c r="O166" i="1"/>
  <c r="R342" i="7"/>
  <c r="O343" i="7"/>
  <c r="N255" i="8"/>
  <c r="AI254" i="8"/>
  <c r="P254" i="8"/>
  <c r="C254" i="7"/>
  <c r="H254" i="7"/>
  <c r="C77" i="7"/>
  <c r="J77" i="7" s="1"/>
  <c r="I77" i="7" s="1"/>
  <c r="H77" i="7"/>
  <c r="K253" i="1"/>
  <c r="L253" i="1"/>
  <c r="M77" i="1"/>
  <c r="N78" i="8"/>
  <c r="AI77" i="8"/>
  <c r="P77" i="8"/>
  <c r="AI342" i="8"/>
  <c r="N343" i="8"/>
  <c r="P342" i="8"/>
  <c r="AI253" i="1" l="1"/>
  <c r="N254" i="1"/>
  <c r="P253" i="1"/>
  <c r="S166" i="8"/>
  <c r="T166" i="8" s="1"/>
  <c r="AI166" i="7"/>
  <c r="N167" i="7"/>
  <c r="P166" i="7"/>
  <c r="M77" i="7"/>
  <c r="M254" i="7"/>
  <c r="S342" i="7"/>
  <c r="T342" i="7"/>
  <c r="R77" i="8"/>
  <c r="S77" i="8" s="1"/>
  <c r="T77" i="8" s="1"/>
  <c r="O78" i="8"/>
  <c r="R342" i="8"/>
  <c r="S342" i="8" s="1"/>
  <c r="T342" i="8" s="1"/>
  <c r="O343" i="8"/>
  <c r="L77" i="1"/>
  <c r="K77" i="1"/>
  <c r="S165" i="1"/>
  <c r="T165" i="1"/>
  <c r="M342" i="1"/>
  <c r="J342" i="1" s="1"/>
  <c r="I342" i="1" s="1"/>
  <c r="R254" i="8"/>
  <c r="S254" i="8" s="1"/>
  <c r="T254" i="8" s="1"/>
  <c r="O255" i="8"/>
  <c r="C255" i="8" l="1"/>
  <c r="H255" i="8"/>
  <c r="K77" i="7"/>
  <c r="L77" i="7"/>
  <c r="C167" i="8"/>
  <c r="H167" i="8"/>
  <c r="C343" i="8"/>
  <c r="H343" i="8"/>
  <c r="R166" i="7"/>
  <c r="S166" i="7" s="1"/>
  <c r="T166" i="7" s="1"/>
  <c r="O167" i="7"/>
  <c r="R253" i="1"/>
  <c r="O254" i="1"/>
  <c r="C78" i="8"/>
  <c r="H78" i="8"/>
  <c r="C343" i="7"/>
  <c r="H343" i="7"/>
  <c r="L342" i="1"/>
  <c r="K342" i="1"/>
  <c r="N78" i="1"/>
  <c r="AI77" i="1"/>
  <c r="P77" i="1"/>
  <c r="C166" i="1"/>
  <c r="H166" i="1"/>
  <c r="L254" i="7"/>
  <c r="K254" i="7"/>
  <c r="R77" i="1" l="1"/>
  <c r="O78" i="1"/>
  <c r="M78" i="8"/>
  <c r="M167" i="8"/>
  <c r="J167" i="8" s="1"/>
  <c r="I167" i="8" s="1"/>
  <c r="AI254" i="7"/>
  <c r="N255" i="7"/>
  <c r="P254" i="7"/>
  <c r="S253" i="1"/>
  <c r="T253" i="1" s="1"/>
  <c r="AI77" i="7"/>
  <c r="N78" i="7"/>
  <c r="P77" i="7"/>
  <c r="O78" i="7" s="1"/>
  <c r="AI342" i="1"/>
  <c r="N343" i="1"/>
  <c r="P342" i="1"/>
  <c r="M166" i="1"/>
  <c r="M255" i="8"/>
  <c r="J255" i="8" s="1"/>
  <c r="I255" i="8" s="1"/>
  <c r="C167" i="7"/>
  <c r="H167" i="7"/>
  <c r="M343" i="7"/>
  <c r="M343" i="8"/>
  <c r="J343" i="8" s="1"/>
  <c r="I343" i="8" s="1"/>
  <c r="L255" i="8" l="1"/>
  <c r="K255" i="8"/>
  <c r="K167" i="8"/>
  <c r="L167" i="8"/>
  <c r="R77" i="7"/>
  <c r="C254" i="1"/>
  <c r="H254" i="1"/>
  <c r="L78" i="8"/>
  <c r="K78" i="8"/>
  <c r="R342" i="1"/>
  <c r="S342" i="1" s="1"/>
  <c r="T342" i="1" s="1"/>
  <c r="O343" i="1"/>
  <c r="K343" i="8"/>
  <c r="L343" i="8"/>
  <c r="L343" i="7"/>
  <c r="K343" i="7"/>
  <c r="R254" i="7"/>
  <c r="O255" i="7"/>
  <c r="L166" i="1"/>
  <c r="K166" i="1"/>
  <c r="M167" i="7"/>
  <c r="S77" i="1"/>
  <c r="T77" i="1" s="1"/>
  <c r="C78" i="1" l="1"/>
  <c r="J78" i="1" s="1"/>
  <c r="I78" i="1" s="1"/>
  <c r="J79" i="1" s="1"/>
  <c r="I79" i="1" s="1"/>
  <c r="J80" i="1" s="1"/>
  <c r="I80" i="1" s="1"/>
  <c r="H78" i="1"/>
  <c r="S77" i="7"/>
  <c r="T77" i="7" s="1"/>
  <c r="M254" i="1"/>
  <c r="J254" i="1" s="1"/>
  <c r="I254" i="1" s="1"/>
  <c r="N344" i="8"/>
  <c r="AI343" i="8"/>
  <c r="P343" i="8"/>
  <c r="K167" i="7"/>
  <c r="L167" i="7"/>
  <c r="N167" i="1"/>
  <c r="P166" i="1"/>
  <c r="C343" i="1"/>
  <c r="H343" i="1"/>
  <c r="AI167" i="8"/>
  <c r="N168" i="8"/>
  <c r="P167" i="8"/>
  <c r="AI343" i="7"/>
  <c r="AI166" i="1"/>
  <c r="AI78" i="8"/>
  <c r="N79" i="8"/>
  <c r="P78" i="8"/>
  <c r="AI255" i="8"/>
  <c r="N256" i="8"/>
  <c r="P255" i="8"/>
  <c r="N344" i="7"/>
  <c r="P343" i="7"/>
  <c r="S254" i="7"/>
  <c r="T254" i="7" s="1"/>
  <c r="C255" i="7" l="1"/>
  <c r="H255" i="7"/>
  <c r="C78" i="7"/>
  <c r="J78" i="7" s="1"/>
  <c r="I78" i="7" s="1"/>
  <c r="J79" i="7" s="1"/>
  <c r="I79" i="7" s="1"/>
  <c r="J80" i="7" s="1"/>
  <c r="I80" i="7" s="1"/>
  <c r="J81" i="7" s="1"/>
  <c r="I81" i="7" s="1"/>
  <c r="J82" i="7" s="1"/>
  <c r="I82" i="7" s="1"/>
  <c r="H78" i="7"/>
  <c r="R343" i="7"/>
  <c r="O344" i="7"/>
  <c r="R167" i="8"/>
  <c r="O168" i="8"/>
  <c r="R166" i="1"/>
  <c r="S166" i="1" s="1"/>
  <c r="T166" i="1" s="1"/>
  <c r="O167" i="1"/>
  <c r="R255" i="8"/>
  <c r="S255" i="8" s="1"/>
  <c r="T255" i="8" s="1"/>
  <c r="O256" i="8"/>
  <c r="M343" i="1"/>
  <c r="J343" i="1" s="1"/>
  <c r="I343" i="1" s="1"/>
  <c r="N168" i="7"/>
  <c r="AI167" i="7"/>
  <c r="P167" i="7"/>
  <c r="R343" i="8"/>
  <c r="S343" i="8" s="1"/>
  <c r="T343" i="8" s="1"/>
  <c r="O344" i="8"/>
  <c r="M78" i="1"/>
  <c r="L254" i="1"/>
  <c r="K254" i="1"/>
  <c r="R78" i="8"/>
  <c r="S78" i="8" s="1"/>
  <c r="T78" i="8" s="1"/>
  <c r="O79" i="8"/>
  <c r="J81" i="1"/>
  <c r="I81" i="1"/>
  <c r="J82" i="1" s="1"/>
  <c r="I82" i="1" s="1"/>
  <c r="J83" i="1" s="1"/>
  <c r="I83" i="1" s="1"/>
  <c r="J84" i="1" s="1"/>
  <c r="I84" i="1" s="1"/>
  <c r="K78" i="1" l="1"/>
  <c r="L78" i="1"/>
  <c r="K343" i="1"/>
  <c r="L343" i="1"/>
  <c r="S167" i="8"/>
  <c r="T167" i="8"/>
  <c r="S343" i="7"/>
  <c r="T343" i="7" s="1"/>
  <c r="C344" i="8"/>
  <c r="H344" i="8"/>
  <c r="M78" i="7"/>
  <c r="C256" i="8"/>
  <c r="H256" i="8"/>
  <c r="R167" i="7"/>
  <c r="S167" i="7" s="1"/>
  <c r="T167" i="7" s="1"/>
  <c r="O168" i="7"/>
  <c r="C79" i="8"/>
  <c r="H79" i="8"/>
  <c r="M255" i="7"/>
  <c r="AI254" i="1"/>
  <c r="N255" i="1"/>
  <c r="P254" i="1"/>
  <c r="C167" i="1"/>
  <c r="H167" i="1"/>
  <c r="M79" i="8" l="1"/>
  <c r="C168" i="8"/>
  <c r="H168" i="8"/>
  <c r="C344" i="7"/>
  <c r="H344" i="7"/>
  <c r="M344" i="8"/>
  <c r="J344" i="8" s="1"/>
  <c r="I344" i="8" s="1"/>
  <c r="M167" i="1"/>
  <c r="M256" i="8"/>
  <c r="J256" i="8" s="1"/>
  <c r="I256" i="8" s="1"/>
  <c r="AI343" i="1"/>
  <c r="N344" i="1"/>
  <c r="P343" i="1"/>
  <c r="C168" i="7"/>
  <c r="H168" i="7"/>
  <c r="R254" i="1"/>
  <c r="S254" i="1" s="1"/>
  <c r="T254" i="1" s="1"/>
  <c r="O255" i="1"/>
  <c r="K255" i="7"/>
  <c r="L255" i="7"/>
  <c r="K78" i="7"/>
  <c r="L78" i="7"/>
  <c r="N79" i="1"/>
  <c r="AI78" i="1"/>
  <c r="P78" i="1"/>
  <c r="R78" i="1" l="1"/>
  <c r="S78" i="1" s="1"/>
  <c r="T78" i="1" s="1"/>
  <c r="O79" i="1"/>
  <c r="M344" i="7"/>
  <c r="AI255" i="7"/>
  <c r="P255" i="7"/>
  <c r="L256" i="8"/>
  <c r="K256" i="8"/>
  <c r="K167" i="1"/>
  <c r="L167" i="1"/>
  <c r="M168" i="8"/>
  <c r="J168" i="8" s="1"/>
  <c r="I168" i="8" s="1"/>
  <c r="C255" i="1"/>
  <c r="H255" i="1"/>
  <c r="M168" i="7"/>
  <c r="R343" i="1"/>
  <c r="S343" i="1" s="1"/>
  <c r="T343" i="1" s="1"/>
  <c r="O344" i="1"/>
  <c r="K344" i="8"/>
  <c r="L344" i="8"/>
  <c r="K79" i="8"/>
  <c r="L79" i="8"/>
  <c r="N79" i="7"/>
  <c r="AI78" i="7"/>
  <c r="P78" i="7"/>
  <c r="N256" i="7"/>
  <c r="N80" i="8" l="1"/>
  <c r="AI79" i="8"/>
  <c r="P79" i="8"/>
  <c r="R255" i="7"/>
  <c r="S255" i="7" s="1"/>
  <c r="T255" i="7" s="1"/>
  <c r="O256" i="7"/>
  <c r="M255" i="1"/>
  <c r="J255" i="1" s="1"/>
  <c r="I255" i="1" s="1"/>
  <c r="R78" i="7"/>
  <c r="O79" i="7"/>
  <c r="L168" i="8"/>
  <c r="K168" i="8"/>
  <c r="L344" i="7"/>
  <c r="K344" i="7"/>
  <c r="C344" i="1"/>
  <c r="H344" i="1"/>
  <c r="N345" i="8"/>
  <c r="AI344" i="8"/>
  <c r="P344" i="8"/>
  <c r="K168" i="7"/>
  <c r="L168" i="7"/>
  <c r="N168" i="1"/>
  <c r="AI167" i="1"/>
  <c r="P167" i="1"/>
  <c r="AI256" i="8"/>
  <c r="N257" i="8"/>
  <c r="P256" i="8"/>
  <c r="C79" i="1"/>
  <c r="H79" i="1"/>
  <c r="R344" i="8" l="1"/>
  <c r="O345" i="8"/>
  <c r="C256" i="7"/>
  <c r="H256" i="7"/>
  <c r="R167" i="1"/>
  <c r="O168" i="1"/>
  <c r="R79" i="8"/>
  <c r="S79" i="8" s="1"/>
  <c r="T79" i="8" s="1"/>
  <c r="O80" i="8"/>
  <c r="M344" i="1"/>
  <c r="J344" i="1" s="1"/>
  <c r="I344" i="1" s="1"/>
  <c r="S78" i="7"/>
  <c r="T78" i="7" s="1"/>
  <c r="N169" i="8"/>
  <c r="AI168" i="8"/>
  <c r="P168" i="8"/>
  <c r="R256" i="8"/>
  <c r="S256" i="8" s="1"/>
  <c r="T256" i="8" s="1"/>
  <c r="O257" i="8"/>
  <c r="K255" i="1"/>
  <c r="L255" i="1"/>
  <c r="M79" i="1"/>
  <c r="N169" i="7"/>
  <c r="AI168" i="7"/>
  <c r="P168" i="7"/>
  <c r="AI344" i="7"/>
  <c r="N345" i="7"/>
  <c r="P344" i="7"/>
  <c r="C79" i="7" l="1"/>
  <c r="H79" i="7"/>
  <c r="S167" i="1"/>
  <c r="T167" i="1" s="1"/>
  <c r="K344" i="1"/>
  <c r="L344" i="1"/>
  <c r="M256" i="7"/>
  <c r="C257" i="8"/>
  <c r="H257" i="8"/>
  <c r="R168" i="8"/>
  <c r="S168" i="8" s="1"/>
  <c r="T168" i="8" s="1"/>
  <c r="O169" i="8"/>
  <c r="R344" i="7"/>
  <c r="O345" i="7"/>
  <c r="L79" i="1"/>
  <c r="K79" i="1"/>
  <c r="R168" i="7"/>
  <c r="S168" i="7" s="1"/>
  <c r="T168" i="7" s="1"/>
  <c r="O169" i="7"/>
  <c r="C80" i="8"/>
  <c r="H80" i="8"/>
  <c r="N256" i="1"/>
  <c r="AI255" i="1"/>
  <c r="P255" i="1"/>
  <c r="S344" i="8"/>
  <c r="T344" i="8" s="1"/>
  <c r="C168" i="1" l="1"/>
  <c r="J168" i="1" s="1"/>
  <c r="I168" i="1" s="1"/>
  <c r="J169" i="1" s="1"/>
  <c r="I169" i="1" s="1"/>
  <c r="J170" i="1" s="1"/>
  <c r="I170" i="1" s="1"/>
  <c r="J171" i="1" s="1"/>
  <c r="I171" i="1" s="1"/>
  <c r="J172" i="1" s="1"/>
  <c r="I172" i="1" s="1"/>
  <c r="H168" i="1"/>
  <c r="S344" i="7"/>
  <c r="T344" i="7"/>
  <c r="AI344" i="1"/>
  <c r="N345" i="1"/>
  <c r="P344" i="1"/>
  <c r="C169" i="8"/>
  <c r="H169" i="8"/>
  <c r="M257" i="8"/>
  <c r="J257" i="8" s="1"/>
  <c r="I257" i="8" s="1"/>
  <c r="C345" i="8"/>
  <c r="H345" i="8"/>
  <c r="C169" i="7"/>
  <c r="H169" i="7"/>
  <c r="N80" i="1"/>
  <c r="AI79" i="1"/>
  <c r="P79" i="1"/>
  <c r="L256" i="7"/>
  <c r="K256" i="7"/>
  <c r="M79" i="7"/>
  <c r="M80" i="8"/>
  <c r="R255" i="1"/>
  <c r="S255" i="1" s="1"/>
  <c r="T255" i="1" s="1"/>
  <c r="O256" i="1"/>
  <c r="L257" i="8" l="1"/>
  <c r="K257" i="8"/>
  <c r="L80" i="8"/>
  <c r="K80" i="8"/>
  <c r="C345" i="7"/>
  <c r="H345" i="7"/>
  <c r="M169" i="7"/>
  <c r="M169" i="8"/>
  <c r="J169" i="8" s="1"/>
  <c r="I169" i="8" s="1"/>
  <c r="C256" i="1"/>
  <c r="H256" i="1"/>
  <c r="K79" i="7"/>
  <c r="L79" i="7"/>
  <c r="AI256" i="7"/>
  <c r="N257" i="7"/>
  <c r="P256" i="7"/>
  <c r="R344" i="1"/>
  <c r="O345" i="1"/>
  <c r="M168" i="1"/>
  <c r="R79" i="1"/>
  <c r="S79" i="1" s="1"/>
  <c r="T79" i="1" s="1"/>
  <c r="O80" i="1"/>
  <c r="M345" i="8"/>
  <c r="J345" i="8" s="1"/>
  <c r="I345" i="8" s="1"/>
  <c r="K169" i="7" l="1"/>
  <c r="L169" i="7"/>
  <c r="L168" i="1"/>
  <c r="K168" i="1"/>
  <c r="M345" i="7"/>
  <c r="N80" i="7"/>
  <c r="AI79" i="7"/>
  <c r="P79" i="7"/>
  <c r="S344" i="1"/>
  <c r="T344" i="1" s="1"/>
  <c r="M256" i="1"/>
  <c r="J256" i="1" s="1"/>
  <c r="I256" i="1" s="1"/>
  <c r="J257" i="1" s="1"/>
  <c r="I257" i="1" s="1"/>
  <c r="J258" i="1" s="1"/>
  <c r="I258" i="1" s="1"/>
  <c r="J259" i="1" s="1"/>
  <c r="I259" i="1" s="1"/>
  <c r="J260" i="1" s="1"/>
  <c r="I260" i="1" s="1"/>
  <c r="AI80" i="8"/>
  <c r="N81" i="8"/>
  <c r="P80" i="8"/>
  <c r="K345" i="8"/>
  <c r="L345" i="8"/>
  <c r="R256" i="7"/>
  <c r="O257" i="7"/>
  <c r="L169" i="8"/>
  <c r="K169" i="8"/>
  <c r="N258" i="8"/>
  <c r="AI257" i="8"/>
  <c r="P257" i="8"/>
  <c r="C80" i="1"/>
  <c r="H80" i="1"/>
  <c r="C345" i="1" l="1"/>
  <c r="H345" i="1"/>
  <c r="R257" i="8"/>
  <c r="O258" i="8"/>
  <c r="K256" i="1"/>
  <c r="L256" i="1"/>
  <c r="K345" i="7"/>
  <c r="L345" i="7"/>
  <c r="N346" i="8"/>
  <c r="AI345" i="8"/>
  <c r="P345" i="8"/>
  <c r="R80" i="8"/>
  <c r="O81" i="8"/>
  <c r="R79" i="7"/>
  <c r="S79" i="7" s="1"/>
  <c r="T79" i="7" s="1"/>
  <c r="O80" i="7"/>
  <c r="AI168" i="1"/>
  <c r="N169" i="1"/>
  <c r="P168" i="1"/>
  <c r="AI169" i="8"/>
  <c r="N170" i="8"/>
  <c r="P169" i="8"/>
  <c r="M80" i="1"/>
  <c r="S256" i="7"/>
  <c r="T256" i="7" s="1"/>
  <c r="N170" i="7"/>
  <c r="AI169" i="7"/>
  <c r="P169" i="7"/>
  <c r="C257" i="7" l="1"/>
  <c r="H257" i="7"/>
  <c r="C80" i="7"/>
  <c r="H80" i="7"/>
  <c r="N346" i="7"/>
  <c r="AI345" i="7"/>
  <c r="P345" i="7"/>
  <c r="S80" i="8"/>
  <c r="T80" i="8" s="1"/>
  <c r="R169" i="7"/>
  <c r="O170" i="7"/>
  <c r="R168" i="1"/>
  <c r="S168" i="1" s="1"/>
  <c r="T168" i="1" s="1"/>
  <c r="O169" i="1"/>
  <c r="R345" i="8"/>
  <c r="O346" i="8"/>
  <c r="AI256" i="1"/>
  <c r="N257" i="1"/>
  <c r="P256" i="1"/>
  <c r="R169" i="8"/>
  <c r="O170" i="8"/>
  <c r="S257" i="8"/>
  <c r="T257" i="8"/>
  <c r="L80" i="1"/>
  <c r="K80" i="1"/>
  <c r="M345" i="1"/>
  <c r="J345" i="1" s="1"/>
  <c r="I345" i="1" s="1"/>
  <c r="S169" i="8" l="1"/>
  <c r="T169" i="8"/>
  <c r="R345" i="7"/>
  <c r="O346" i="7"/>
  <c r="C169" i="1"/>
  <c r="H169" i="1"/>
  <c r="S169" i="7"/>
  <c r="T169" i="7" s="1"/>
  <c r="M80" i="7"/>
  <c r="C258" i="8"/>
  <c r="H258" i="8"/>
  <c r="R256" i="1"/>
  <c r="O257" i="1"/>
  <c r="C81" i="8"/>
  <c r="H81" i="8"/>
  <c r="M257" i="7"/>
  <c r="K345" i="1"/>
  <c r="L345" i="1"/>
  <c r="AI80" i="1"/>
  <c r="N81" i="1"/>
  <c r="P80" i="1"/>
  <c r="S345" i="8"/>
  <c r="T345" i="8" s="1"/>
  <c r="C170" i="7" l="1"/>
  <c r="J170" i="7" s="1"/>
  <c r="I170" i="7" s="1"/>
  <c r="J171" i="7" s="1"/>
  <c r="I171" i="7" s="1"/>
  <c r="J172" i="7" s="1"/>
  <c r="I172" i="7" s="1"/>
  <c r="H170" i="7"/>
  <c r="C346" i="8"/>
  <c r="H346" i="8"/>
  <c r="AI345" i="1"/>
  <c r="N346" i="1"/>
  <c r="P345" i="1"/>
  <c r="M258" i="8"/>
  <c r="J258" i="8" s="1"/>
  <c r="I258" i="8" s="1"/>
  <c r="M169" i="1"/>
  <c r="K80" i="7"/>
  <c r="L80" i="7"/>
  <c r="K257" i="7"/>
  <c r="L257" i="7"/>
  <c r="M81" i="8"/>
  <c r="S345" i="7"/>
  <c r="T345" i="7" s="1"/>
  <c r="R80" i="1"/>
  <c r="O81" i="1"/>
  <c r="C170" i="8"/>
  <c r="H170" i="8"/>
  <c r="S256" i="1"/>
  <c r="T256" i="1" s="1"/>
  <c r="AI257" i="7" l="1"/>
  <c r="N258" i="7"/>
  <c r="P257" i="7"/>
  <c r="R345" i="1"/>
  <c r="O346" i="1"/>
  <c r="S80" i="1"/>
  <c r="T80" i="1" s="1"/>
  <c r="C346" i="7"/>
  <c r="H346" i="7"/>
  <c r="N81" i="7"/>
  <c r="AI80" i="7"/>
  <c r="P80" i="7"/>
  <c r="C257" i="1"/>
  <c r="H257" i="1"/>
  <c r="M346" i="8"/>
  <c r="J346" i="8" s="1"/>
  <c r="I346" i="8" s="1"/>
  <c r="K81" i="8"/>
  <c r="L81" i="8"/>
  <c r="K169" i="1"/>
  <c r="L169" i="1"/>
  <c r="M170" i="8"/>
  <c r="J170" i="8" s="1"/>
  <c r="I170" i="8" s="1"/>
  <c r="L258" i="8"/>
  <c r="K258" i="8"/>
  <c r="M170" i="7"/>
  <c r="N170" i="1" l="1"/>
  <c r="AI169" i="1"/>
  <c r="P169" i="1"/>
  <c r="S345" i="1"/>
  <c r="T345" i="1" s="1"/>
  <c r="R257" i="7"/>
  <c r="S257" i="7" s="1"/>
  <c r="T257" i="7" s="1"/>
  <c r="O258" i="7"/>
  <c r="M257" i="1"/>
  <c r="N82" i="8"/>
  <c r="AI81" i="8"/>
  <c r="P81" i="8"/>
  <c r="O82" i="8" s="1"/>
  <c r="C81" i="1"/>
  <c r="H81" i="1"/>
  <c r="L170" i="7"/>
  <c r="K170" i="7"/>
  <c r="L346" i="8"/>
  <c r="K346" i="8"/>
  <c r="M346" i="7"/>
  <c r="R80" i="7"/>
  <c r="S80" i="7" s="1"/>
  <c r="T80" i="7" s="1"/>
  <c r="O81" i="7"/>
  <c r="N259" i="8"/>
  <c r="AI258" i="8"/>
  <c r="P258" i="8"/>
  <c r="K170" i="8"/>
  <c r="L170" i="8"/>
  <c r="C346" i="1" l="1"/>
  <c r="H346" i="1"/>
  <c r="N171" i="7"/>
  <c r="AI170" i="7"/>
  <c r="P170" i="7"/>
  <c r="L257" i="1"/>
  <c r="K257" i="1"/>
  <c r="R169" i="1"/>
  <c r="S169" i="1" s="1"/>
  <c r="T169" i="1" s="1"/>
  <c r="O170" i="1"/>
  <c r="C81" i="7"/>
  <c r="H81" i="7"/>
  <c r="M81" i="1"/>
  <c r="C258" i="7"/>
  <c r="H258" i="7"/>
  <c r="N171" i="8"/>
  <c r="AI170" i="8"/>
  <c r="P170" i="8"/>
  <c r="L346" i="7"/>
  <c r="K346" i="7"/>
  <c r="R258" i="8"/>
  <c r="S258" i="8" s="1"/>
  <c r="T258" i="8" s="1"/>
  <c r="O259" i="8"/>
  <c r="N347" i="8"/>
  <c r="AI346" i="8"/>
  <c r="P346" i="8"/>
  <c r="R81" i="8"/>
  <c r="S81" i="8" s="1"/>
  <c r="T81" i="8" s="1"/>
  <c r="M81" i="7" l="1"/>
  <c r="C259" i="8"/>
  <c r="H259" i="8"/>
  <c r="C170" i="1"/>
  <c r="H170" i="1"/>
  <c r="M258" i="7"/>
  <c r="N347" i="7"/>
  <c r="C82" i="8"/>
  <c r="H82" i="8"/>
  <c r="R346" i="8"/>
  <c r="O347" i="8"/>
  <c r="M346" i="1"/>
  <c r="J346" i="1" s="1"/>
  <c r="I346" i="1" s="1"/>
  <c r="R170" i="7"/>
  <c r="O171" i="7"/>
  <c r="AI346" i="7"/>
  <c r="P346" i="7"/>
  <c r="R170" i="8"/>
  <c r="O171" i="8"/>
  <c r="L81" i="1"/>
  <c r="K81" i="1"/>
  <c r="AI257" i="1"/>
  <c r="N258" i="1"/>
  <c r="P257" i="1"/>
  <c r="S346" i="8" l="1"/>
  <c r="T346" i="8" s="1"/>
  <c r="M170" i="1"/>
  <c r="M82" i="8"/>
  <c r="R346" i="7"/>
  <c r="O347" i="7"/>
  <c r="M259" i="8"/>
  <c r="J259" i="8" s="1"/>
  <c r="I259" i="8" s="1"/>
  <c r="L346" i="1"/>
  <c r="K346" i="1"/>
  <c r="L258" i="7"/>
  <c r="K258" i="7"/>
  <c r="L81" i="7"/>
  <c r="K81" i="7"/>
  <c r="N82" i="1"/>
  <c r="AI81" i="1"/>
  <c r="P81" i="1"/>
  <c r="S170" i="7"/>
  <c r="T170" i="7" s="1"/>
  <c r="R257" i="1"/>
  <c r="S257" i="1" s="1"/>
  <c r="T257" i="1" s="1"/>
  <c r="O258" i="1"/>
  <c r="S170" i="8"/>
  <c r="T170" i="8" s="1"/>
  <c r="C171" i="8" l="1"/>
  <c r="H171" i="8"/>
  <c r="C347" i="8"/>
  <c r="H347" i="8"/>
  <c r="AI258" i="7"/>
  <c r="N259" i="7"/>
  <c r="P258" i="7"/>
  <c r="S346" i="7"/>
  <c r="T346" i="7" s="1"/>
  <c r="R81" i="1"/>
  <c r="O82" i="1"/>
  <c r="AI346" i="1"/>
  <c r="N347" i="1"/>
  <c r="P346" i="1"/>
  <c r="K82" i="8"/>
  <c r="L82" i="8"/>
  <c r="C171" i="7"/>
  <c r="H171" i="7"/>
  <c r="L170" i="1"/>
  <c r="K170" i="1"/>
  <c r="K259" i="8"/>
  <c r="L259" i="8"/>
  <c r="C258" i="1"/>
  <c r="H258" i="1"/>
  <c r="N82" i="7"/>
  <c r="AI81" i="7"/>
  <c r="P81" i="7"/>
  <c r="R258" i="7" l="1"/>
  <c r="S258" i="7" s="1"/>
  <c r="T258" i="7" s="1"/>
  <c r="O259" i="7"/>
  <c r="S81" i="1"/>
  <c r="T81" i="1"/>
  <c r="M258" i="1"/>
  <c r="C347" i="7"/>
  <c r="H347" i="7"/>
  <c r="M347" i="8"/>
  <c r="J347" i="8" s="1"/>
  <c r="I347" i="8" s="1"/>
  <c r="N260" i="8"/>
  <c r="AI259" i="8"/>
  <c r="P259" i="8"/>
  <c r="AI82" i="8"/>
  <c r="N83" i="8"/>
  <c r="P82" i="8"/>
  <c r="R81" i="7"/>
  <c r="S81" i="7" s="1"/>
  <c r="T81" i="7" s="1"/>
  <c r="O82" i="7"/>
  <c r="R346" i="1"/>
  <c r="S346" i="1" s="1"/>
  <c r="T346" i="1" s="1"/>
  <c r="O347" i="1"/>
  <c r="M171" i="8"/>
  <c r="J171" i="8" s="1"/>
  <c r="I171" i="8" s="1"/>
  <c r="M171" i="7"/>
  <c r="N171" i="1"/>
  <c r="AI170" i="1"/>
  <c r="P170" i="1"/>
  <c r="R259" i="8" l="1"/>
  <c r="S259" i="8" s="1"/>
  <c r="T259" i="8" s="1"/>
  <c r="O260" i="8"/>
  <c r="L258" i="1"/>
  <c r="K258" i="1"/>
  <c r="C82" i="7"/>
  <c r="H82" i="7"/>
  <c r="C347" i="1"/>
  <c r="H347" i="1"/>
  <c r="C82" i="1"/>
  <c r="H82" i="1"/>
  <c r="L171" i="7"/>
  <c r="K171" i="7"/>
  <c r="K171" i="8"/>
  <c r="L171" i="8"/>
  <c r="K347" i="8"/>
  <c r="L347" i="8"/>
  <c r="R82" i="8"/>
  <c r="S82" i="8" s="1"/>
  <c r="T82" i="8" s="1"/>
  <c r="O83" i="8"/>
  <c r="R170" i="1"/>
  <c r="S170" i="1" s="1"/>
  <c r="T170" i="1" s="1"/>
  <c r="O171" i="1"/>
  <c r="M347" i="7"/>
  <c r="C259" i="7"/>
  <c r="H259" i="7"/>
  <c r="N348" i="8" l="1"/>
  <c r="AI347" i="8"/>
  <c r="P347" i="8"/>
  <c r="O348" i="8" s="1"/>
  <c r="M82" i="7"/>
  <c r="AI171" i="8"/>
  <c r="N172" i="8"/>
  <c r="P171" i="8"/>
  <c r="N172" i="7"/>
  <c r="AI171" i="7"/>
  <c r="P171" i="7"/>
  <c r="N259" i="1"/>
  <c r="AI258" i="1"/>
  <c r="P258" i="1"/>
  <c r="C171" i="1"/>
  <c r="H171" i="1"/>
  <c r="M259" i="7"/>
  <c r="M82" i="1"/>
  <c r="C260" i="8"/>
  <c r="H260" i="8"/>
  <c r="C83" i="8"/>
  <c r="H83" i="8"/>
  <c r="K347" i="7"/>
  <c r="L347" i="7"/>
  <c r="M347" i="1"/>
  <c r="J347" i="1" s="1"/>
  <c r="I347" i="1" s="1"/>
  <c r="R347" i="8" l="1"/>
  <c r="S347" i="8" s="1"/>
  <c r="T347" i="8" s="1"/>
  <c r="H348" i="8" s="1"/>
  <c r="R171" i="7"/>
  <c r="S171" i="7" s="1"/>
  <c r="T171" i="7" s="1"/>
  <c r="O172" i="7"/>
  <c r="K82" i="7"/>
  <c r="L82" i="7"/>
  <c r="M260" i="8"/>
  <c r="J260" i="8" s="1"/>
  <c r="I260" i="8" s="1"/>
  <c r="K82" i="1"/>
  <c r="L82" i="1"/>
  <c r="M171" i="1"/>
  <c r="K347" i="1"/>
  <c r="L347" i="1"/>
  <c r="C348" i="8"/>
  <c r="R258" i="1"/>
  <c r="S258" i="1" s="1"/>
  <c r="T258" i="1" s="1"/>
  <c r="O259" i="1"/>
  <c r="L259" i="7"/>
  <c r="K259" i="7"/>
  <c r="R171" i="8"/>
  <c r="O172" i="8"/>
  <c r="N348" i="7"/>
  <c r="AI347" i="7"/>
  <c r="P347" i="7"/>
  <c r="M83" i="8"/>
  <c r="R347" i="7" l="1"/>
  <c r="S347" i="7" s="1"/>
  <c r="T347" i="7" s="1"/>
  <c r="O348" i="7"/>
  <c r="N83" i="1"/>
  <c r="AI82" i="1"/>
  <c r="P82" i="1"/>
  <c r="L260" i="8"/>
  <c r="K260" i="8"/>
  <c r="S171" i="8"/>
  <c r="T171" i="8" s="1"/>
  <c r="M348" i="8"/>
  <c r="J348" i="8" s="1"/>
  <c r="I348" i="8" s="1"/>
  <c r="K83" i="8"/>
  <c r="L83" i="8"/>
  <c r="N260" i="7"/>
  <c r="AI259" i="7"/>
  <c r="P259" i="7"/>
  <c r="N348" i="1"/>
  <c r="AI347" i="1"/>
  <c r="P347" i="1"/>
  <c r="AI82" i="7"/>
  <c r="N83" i="7"/>
  <c r="P82" i="7"/>
  <c r="C259" i="1"/>
  <c r="H259" i="1"/>
  <c r="K171" i="1"/>
  <c r="L171" i="1"/>
  <c r="C172" i="7"/>
  <c r="H172" i="7"/>
  <c r="R82" i="1" l="1"/>
  <c r="S82" i="1" s="1"/>
  <c r="T82" i="1" s="1"/>
  <c r="O83" i="1"/>
  <c r="K348" i="8"/>
  <c r="L348" i="8"/>
  <c r="R259" i="7"/>
  <c r="S259" i="7" s="1"/>
  <c r="T259" i="7" s="1"/>
  <c r="O260" i="7"/>
  <c r="M172" i="7"/>
  <c r="M259" i="1"/>
  <c r="R82" i="7"/>
  <c r="O83" i="7"/>
  <c r="C172" i="8"/>
  <c r="H172" i="8"/>
  <c r="AI171" i="1"/>
  <c r="N172" i="1"/>
  <c r="P171" i="1"/>
  <c r="R347" i="1"/>
  <c r="S347" i="1" s="1"/>
  <c r="T347" i="1" s="1"/>
  <c r="O348" i="1"/>
  <c r="AI260" i="8"/>
  <c r="AJ260" i="8" s="1"/>
  <c r="AJ261" i="8" s="1"/>
  <c r="P260" i="8"/>
  <c r="R260" i="8" s="1"/>
  <c r="S260" i="8" s="1"/>
  <c r="T260" i="8" s="1"/>
  <c r="N84" i="8"/>
  <c r="AI83" i="8"/>
  <c r="P83" i="8"/>
  <c r="C348" i="7"/>
  <c r="H348" i="7"/>
  <c r="AJ262" i="8"/>
  <c r="D37" i="4" l="1"/>
  <c r="L172" i="7"/>
  <c r="K172" i="7"/>
  <c r="M172" i="8"/>
  <c r="J172" i="8" s="1"/>
  <c r="I172" i="8" s="1"/>
  <c r="C260" i="7"/>
  <c r="H260" i="7"/>
  <c r="C348" i="1"/>
  <c r="H348" i="1"/>
  <c r="R83" i="8"/>
  <c r="O84" i="8"/>
  <c r="R171" i="1"/>
  <c r="S171" i="1" s="1"/>
  <c r="T171" i="1" s="1"/>
  <c r="O172" i="1"/>
  <c r="S82" i="7"/>
  <c r="T82" i="7"/>
  <c r="AI348" i="8"/>
  <c r="AJ348" i="8" s="1"/>
  <c r="AJ349" i="8" s="1"/>
  <c r="P348" i="8"/>
  <c r="R348" i="8" s="1"/>
  <c r="M348" i="7"/>
  <c r="K259" i="1"/>
  <c r="L259" i="1"/>
  <c r="C83" i="1"/>
  <c r="H83" i="1"/>
  <c r="AJ350" i="8"/>
  <c r="D38" i="4" l="1"/>
  <c r="C83" i="7"/>
  <c r="J83" i="7" s="1"/>
  <c r="I83" i="7" s="1"/>
  <c r="J84" i="7" s="1"/>
  <c r="I84" i="7" s="1"/>
  <c r="H83" i="7"/>
  <c r="M260" i="7"/>
  <c r="C172" i="1"/>
  <c r="H172" i="1"/>
  <c r="K172" i="8"/>
  <c r="L172" i="8"/>
  <c r="AI259" i="1"/>
  <c r="N260" i="1"/>
  <c r="P259" i="1"/>
  <c r="K348" i="7"/>
  <c r="L348" i="7"/>
  <c r="S83" i="8"/>
  <c r="T83" i="8" s="1"/>
  <c r="AI172" i="7"/>
  <c r="P172" i="7"/>
  <c r="R172" i="7" s="1"/>
  <c r="S348" i="8"/>
  <c r="T348" i="8" s="1"/>
  <c r="M83" i="1"/>
  <c r="M348" i="1"/>
  <c r="J348" i="1" s="1"/>
  <c r="I348" i="1" s="1"/>
  <c r="AJ174" i="7"/>
  <c r="C36" i="4" l="1"/>
  <c r="M172" i="1"/>
  <c r="AI172" i="8"/>
  <c r="AJ172" i="8" s="1"/>
  <c r="AJ173" i="8" s="1"/>
  <c r="P172" i="8"/>
  <c r="R172" i="8" s="1"/>
  <c r="S172" i="8" s="1"/>
  <c r="T172" i="8" s="1"/>
  <c r="R259" i="1"/>
  <c r="S259" i="1" s="1"/>
  <c r="T259" i="1" s="1"/>
  <c r="O260" i="1"/>
  <c r="L260" i="7"/>
  <c r="K260" i="7"/>
  <c r="S172" i="7"/>
  <c r="T172" i="7" s="1"/>
  <c r="M83" i="7"/>
  <c r="C84" i="8"/>
  <c r="J84" i="8" s="1"/>
  <c r="I84" i="8" s="1"/>
  <c r="H84" i="8"/>
  <c r="K348" i="1"/>
  <c r="L348" i="1"/>
  <c r="L83" i="1"/>
  <c r="K83" i="1"/>
  <c r="AI348" i="7"/>
  <c r="P348" i="7"/>
  <c r="R348" i="7" s="1"/>
  <c r="S348" i="7" s="1"/>
  <c r="T348" i="7" s="1"/>
  <c r="AJ174" i="8"/>
  <c r="AJ350" i="7"/>
  <c r="D34" i="9" l="1"/>
  <c r="D23" i="9"/>
  <c r="F23" i="9" s="1"/>
  <c r="D22" i="9"/>
  <c r="F22" i="9" s="1"/>
  <c r="D24" i="9"/>
  <c r="F24" i="9" s="1"/>
  <c r="D25" i="9"/>
  <c r="F25" i="9" s="1"/>
  <c r="D26" i="9"/>
  <c r="F26" i="9" s="1"/>
  <c r="D27" i="9"/>
  <c r="F27" i="9" s="1"/>
  <c r="D28" i="9"/>
  <c r="F28" i="9" s="1"/>
  <c r="D29" i="9"/>
  <c r="F29" i="9" s="1"/>
  <c r="D30" i="9"/>
  <c r="F30" i="9" s="1"/>
  <c r="C38" i="4"/>
  <c r="D36" i="4"/>
  <c r="AI348" i="1"/>
  <c r="AJ348" i="1" s="1"/>
  <c r="AJ349" i="1" s="1"/>
  <c r="P348" i="1"/>
  <c r="R348" i="1" s="1"/>
  <c r="S348" i="1" s="1"/>
  <c r="T348" i="1" s="1"/>
  <c r="C260" i="1"/>
  <c r="H260" i="1"/>
  <c r="K83" i="7"/>
  <c r="L83" i="7"/>
  <c r="K172" i="1"/>
  <c r="L172" i="1"/>
  <c r="M84" i="8"/>
  <c r="N84" i="1"/>
  <c r="AI83" i="1"/>
  <c r="P83" i="1"/>
  <c r="AI260" i="7"/>
  <c r="P260" i="7"/>
  <c r="R260" i="7" s="1"/>
  <c r="S260" i="7" s="1"/>
  <c r="T260" i="7" s="1"/>
  <c r="AJ350" i="1"/>
  <c r="AJ262" i="7"/>
  <c r="D65" i="9" l="1"/>
  <c r="D49" i="9"/>
  <c r="D57" i="9"/>
  <c r="B38" i="4"/>
  <c r="C37" i="4"/>
  <c r="N84" i="7"/>
  <c r="AI83" i="7"/>
  <c r="P83" i="7"/>
  <c r="M260" i="1"/>
  <c r="K84" i="8"/>
  <c r="L84" i="8"/>
  <c r="R83" i="1"/>
  <c r="S83" i="1" s="1"/>
  <c r="T83" i="1" s="1"/>
  <c r="O84" i="1"/>
  <c r="AI172" i="1"/>
  <c r="AJ172" i="1" s="1"/>
  <c r="AJ173" i="1" s="1"/>
  <c r="P172" i="1"/>
  <c r="R172" i="1" s="1"/>
  <c r="AJ174" i="1"/>
  <c r="C59" i="9" l="1"/>
  <c r="C59" i="4" s="1"/>
  <c r="B60" i="9"/>
  <c r="B60" i="4" s="1"/>
  <c r="D59" i="9"/>
  <c r="D59" i="4" s="1"/>
  <c r="B61" i="9"/>
  <c r="B61" i="4" s="1"/>
  <c r="C60" i="9"/>
  <c r="C60" i="4" s="1"/>
  <c r="B62" i="9"/>
  <c r="B62" i="4" s="1"/>
  <c r="D60" i="9"/>
  <c r="D60" i="4" s="1"/>
  <c r="B59" i="9"/>
  <c r="B59" i="4" s="1"/>
  <c r="C61" i="9"/>
  <c r="C61" i="4" s="1"/>
  <c r="D61" i="9"/>
  <c r="D61" i="4" s="1"/>
  <c r="C62" i="9"/>
  <c r="C62" i="4" s="1"/>
  <c r="D62" i="9"/>
  <c r="D62" i="4" s="1"/>
  <c r="C53" i="9"/>
  <c r="C54" i="4" s="1"/>
  <c r="Q54" i="9"/>
  <c r="D53" i="9"/>
  <c r="D54" i="4" s="1"/>
  <c r="C54" i="9"/>
  <c r="C55" i="4" s="1"/>
  <c r="D54" i="9"/>
  <c r="D55" i="4" s="1"/>
  <c r="C51" i="9"/>
  <c r="C52" i="4" s="1"/>
  <c r="B52" i="9"/>
  <c r="B53" i="4" s="1"/>
  <c r="D51" i="9"/>
  <c r="D52" i="4" s="1"/>
  <c r="B53" i="9"/>
  <c r="B54" i="4" s="1"/>
  <c r="C52" i="9"/>
  <c r="C53" i="4" s="1"/>
  <c r="B54" i="9"/>
  <c r="B55" i="4" s="1"/>
  <c r="D52" i="9"/>
  <c r="D53" i="4" s="1"/>
  <c r="B51" i="9"/>
  <c r="B52" i="4" s="1"/>
  <c r="C68" i="9"/>
  <c r="C67" i="4" s="1"/>
  <c r="B70" i="9"/>
  <c r="B69" i="4" s="1"/>
  <c r="D68" i="9"/>
  <c r="D67" i="4" s="1"/>
  <c r="B67" i="9"/>
  <c r="B66" i="4" s="1"/>
  <c r="C69" i="9"/>
  <c r="D69" i="9"/>
  <c r="D68" i="4" s="1"/>
  <c r="C70" i="9"/>
  <c r="C69" i="4" s="1"/>
  <c r="D70" i="9"/>
  <c r="D69" i="4" s="1"/>
  <c r="C67" i="9"/>
  <c r="C66" i="4" s="1"/>
  <c r="B68" i="9"/>
  <c r="B67" i="4" s="1"/>
  <c r="D67" i="9"/>
  <c r="D66" i="4" s="1"/>
  <c r="B69" i="9"/>
  <c r="B68" i="4" s="1"/>
  <c r="B36" i="4"/>
  <c r="S172" i="1"/>
  <c r="T172" i="1" s="1"/>
  <c r="K260" i="1"/>
  <c r="L260" i="1"/>
  <c r="R83" i="7"/>
  <c r="S83" i="7" s="1"/>
  <c r="T83" i="7" s="1"/>
  <c r="O84" i="7"/>
  <c r="AI84" i="8"/>
  <c r="P84" i="8"/>
  <c r="R84" i="8" s="1"/>
  <c r="C84" i="1"/>
  <c r="H84" i="1"/>
  <c r="AJ86" i="8"/>
  <c r="C68" i="4" l="1"/>
  <c r="Q11" i="9"/>
  <c r="Q12" i="9" s="1"/>
  <c r="Q13" i="9" s="1"/>
  <c r="Q14" i="9" s="1"/>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D35" i="4"/>
  <c r="AI260" i="1"/>
  <c r="AJ260" i="1" s="1"/>
  <c r="AJ261" i="1" s="1"/>
  <c r="P260" i="1"/>
  <c r="R260" i="1" s="1"/>
  <c r="C84" i="7"/>
  <c r="H84" i="7"/>
  <c r="M84" i="1"/>
  <c r="S84" i="8"/>
  <c r="T84" i="8" s="1"/>
  <c r="AJ262" i="1"/>
  <c r="B37" i="4" l="1"/>
  <c r="K84" i="1"/>
  <c r="L84" i="1"/>
  <c r="M84" i="7"/>
  <c r="S260" i="1"/>
  <c r="T260" i="1"/>
  <c r="L84" i="7" l="1"/>
  <c r="K84" i="7"/>
  <c r="AI84" i="1"/>
  <c r="P84" i="1"/>
  <c r="R84" i="1" s="1"/>
  <c r="S84" i="1" s="1"/>
  <c r="T84" i="1" s="1"/>
  <c r="AJ86" i="1"/>
  <c r="B35" i="4" l="1"/>
  <c r="AI84" i="7"/>
  <c r="P84" i="7"/>
  <c r="R84" i="7" s="1"/>
  <c r="AJ86" i="7"/>
  <c r="C35" i="4" l="1"/>
  <c r="S84" i="7"/>
  <c r="T84" i="7"/>
</calcChain>
</file>

<file path=xl/comments1.xml><?xml version="1.0" encoding="utf-8"?>
<comments xmlns="http://schemas.openxmlformats.org/spreadsheetml/2006/main">
  <authors>
    <author>John Robertson</author>
  </authors>
  <commentList>
    <comment ref="A11" authorId="0" shapeId="0">
      <text>
        <r>
          <rPr>
            <b/>
            <sz val="9"/>
            <color indexed="81"/>
            <rFont val="Tahoma"/>
            <family val="2"/>
          </rPr>
          <t>John Robertson:</t>
        </r>
        <r>
          <rPr>
            <sz val="9"/>
            <color indexed="81"/>
            <rFont val="Tahoma"/>
            <family val="2"/>
          </rPr>
          <t xml:space="preserve">
Please note: this feature has not been fully tested. Be sure to enter current income, spending, and savings rates for the appropriate number of people.</t>
        </r>
      </text>
    </comment>
    <comment ref="B24" authorId="0" shapeId="0">
      <text>
        <r>
          <rPr>
            <b/>
            <sz val="9"/>
            <color indexed="81"/>
            <rFont val="Tahoma"/>
            <family val="2"/>
          </rPr>
          <t>John Robertson:</t>
        </r>
        <r>
          <rPr>
            <sz val="9"/>
            <color indexed="81"/>
            <rFont val="Tahoma"/>
            <family val="2"/>
          </rPr>
          <t xml:space="preserve">
Min $1 to avoid a div0 error</t>
        </r>
      </text>
    </comment>
  </commentList>
</comments>
</file>

<file path=xl/sharedStrings.xml><?xml version="1.0" encoding="utf-8"?>
<sst xmlns="http://schemas.openxmlformats.org/spreadsheetml/2006/main" count="695" uniqueCount="131">
  <si>
    <t>Annual Amounts</t>
  </si>
  <si>
    <t>(real terms vs CPI)</t>
  </si>
  <si>
    <t>Income Sources</t>
  </si>
  <si>
    <t>Non-registered</t>
  </si>
  <si>
    <t>Tax payable</t>
  </si>
  <si>
    <t>Age</t>
  </si>
  <si>
    <t>Spending Budget</t>
  </si>
  <si>
    <t>Pension</t>
  </si>
  <si>
    <t>CPP</t>
  </si>
  <si>
    <t>OAS</t>
  </si>
  <si>
    <t>Spending Needs (paid from fixed income)</t>
  </si>
  <si>
    <t>Fixed Income</t>
  </si>
  <si>
    <t>Equity Investments</t>
  </si>
  <si>
    <t>RSP/RRIF</t>
  </si>
  <si>
    <t>RRIF withdrawals</t>
  </si>
  <si>
    <t>TFSA</t>
  </si>
  <si>
    <t>Taxable income</t>
  </si>
  <si>
    <t>(added to spending needs the following year)</t>
  </si>
  <si>
    <t>Notes:</t>
  </si>
  <si>
    <t>RRIF withdrawal table</t>
  </si>
  <si>
    <t>Assumes RRSP withdrawals are according to RRIF schedule (column Z) and are final sources of funds. Once RRIF account hits negatives, that is the "die broke" moment.</t>
  </si>
  <si>
    <t>Fixed Income Nominal Return</t>
  </si>
  <si>
    <t>Equity Nominal Return</t>
  </si>
  <si>
    <t>Inputs:</t>
  </si>
  <si>
    <t>OAS Income (annual)</t>
  </si>
  <si>
    <t>Check for when the money runs out</t>
  </si>
  <si>
    <t>Outputs:</t>
  </si>
  <si>
    <t>Registered</t>
  </si>
  <si>
    <t>Rates:</t>
  </si>
  <si>
    <t>Potato's Automagical Financial Planning Ballparkinator</t>
  </si>
  <si>
    <t>Planned Retirement Age</t>
  </si>
  <si>
    <t>Current Age</t>
  </si>
  <si>
    <t>CPP Income (annual)</t>
  </si>
  <si>
    <t>Starting at:</t>
  </si>
  <si>
    <t>Retirement Annual Spending Needs</t>
  </si>
  <si>
    <t>Inflation Rate</t>
  </si>
  <si>
    <t>Inputs for one person or couple?</t>
  </si>
  <si>
    <t>Current Investments:</t>
  </si>
  <si>
    <t xml:space="preserve">   RRSP</t>
  </si>
  <si>
    <t xml:space="preserve">   TFSA</t>
  </si>
  <si>
    <t>Base Case</t>
  </si>
  <si>
    <t>Worst Case</t>
  </si>
  <si>
    <t>Best Case</t>
  </si>
  <si>
    <t>Current Spending</t>
  </si>
  <si>
    <t>Current Income (after tax)</t>
  </si>
  <si>
    <t>Ultra-conservative</t>
  </si>
  <si>
    <t>Balanced</t>
  </si>
  <si>
    <t>Risk Tolerance &amp; Fixed Income Allocation</t>
  </si>
  <si>
    <t>Highly Tolerant</t>
  </si>
  <si>
    <t>Starting Age-10</t>
  </si>
  <si>
    <t>Investment Fees Paid (MER)</t>
  </si>
  <si>
    <t>Using your savings rate, here's how long your money will last under the best, worst, and best case scenarios, for each asset allocation/risk tolerance profile</t>
  </si>
  <si>
    <t>Risk tolerance</t>
  </si>
  <si>
    <t>Accumulation Years</t>
  </si>
  <si>
    <t>Retirement Years</t>
  </si>
  <si>
    <t>Planned Die-Broke Age</t>
  </si>
  <si>
    <t>Current Saving Rate</t>
  </si>
  <si>
    <t>Annual Pension Income, early starting at age:</t>
  </si>
  <si>
    <t>After age:</t>
  </si>
  <si>
    <t>Retired?</t>
  </si>
  <si>
    <t>OAS Clawback</t>
  </si>
  <si>
    <t>OAS Clawback threshold</t>
  </si>
  <si>
    <t>Scenario 1: Base Case, UC</t>
  </si>
  <si>
    <t>Inflation</t>
  </si>
  <si>
    <t>Federal Tax Bracket 1</t>
  </si>
  <si>
    <t>Federal Tax Bracket 2</t>
  </si>
  <si>
    <t>Federal Tax Bracket 3</t>
  </si>
  <si>
    <t>Federal Tax Bracket 4</t>
  </si>
  <si>
    <t>Provincial Tax Bracket 1</t>
  </si>
  <si>
    <t>Provincial Tax Bracket 2</t>
  </si>
  <si>
    <t>Provincial Tax Bracket 3</t>
  </si>
  <si>
    <t>% in Fixed Income for Accumulation Years</t>
  </si>
  <si>
    <t>% in Fixed Income for Retirement Years</t>
  </si>
  <si>
    <t>MER</t>
  </si>
  <si>
    <t>Registered accounts blended real return rate (accumulation years)</t>
  </si>
  <si>
    <t>Registered accounts blended real return rate (retirement) years)</t>
  </si>
  <si>
    <t>ΔTFSA</t>
  </si>
  <si>
    <t>Savings</t>
  </si>
  <si>
    <t>RRSP Room (assuming 15% room generation – provides some under-filling with non-registered savings and/or minor pension adjustment)</t>
  </si>
  <si>
    <t>Non-reg drawdown</t>
  </si>
  <si>
    <t>Scenario 1: Base Case, Bal</t>
  </si>
  <si>
    <t>Non-reg rebalance</t>
  </si>
  <si>
    <t>Scenario 1: Base Case, Age-10</t>
  </si>
  <si>
    <t>Scenario 1: Base Case, HT</t>
  </si>
  <si>
    <t>Scenario 2: Worst Case, UC</t>
  </si>
  <si>
    <t>Scenario 2: Worst Case, HT</t>
  </si>
  <si>
    <t>Scenario 2: Worst Case, Age-10</t>
  </si>
  <si>
    <t>Scenario 2: Worst Case, Bal</t>
  </si>
  <si>
    <t>Scenario 3: Best Case, UC</t>
  </si>
  <si>
    <t>Scenario 3: Best Case, Age-10</t>
  </si>
  <si>
    <t>Scenario 3: Best Case, Bal</t>
  </si>
  <si>
    <t>Scenario 3: Best Case, HT</t>
  </si>
  <si>
    <t>Created by Potato of www.holypotato.net</t>
  </si>
  <si>
    <t>See http://www.holypotato.net/?p=1243 for details and updates to the sheet.</t>
  </si>
  <si>
    <t xml:space="preserve">http://www.holypotato.net/?p=1243 </t>
  </si>
  <si>
    <t>For help estimating your CPP income, see http://www.holypotato.net/?p=1694</t>
  </si>
  <si>
    <t>Note: this is more optimistic than the usual 4% "rule" as it projects constant growth, though it also factors in the taxation of RRSPs. Sequence of returns risk, etc., will make real-world portfolio durations less than this in some cases.</t>
  </si>
  <si>
    <t>This will attempt to estimate how much per year to save (in real dollars – you will need to increase those amounts with inflation) based on "4% rule" type sustainable withdrawal rates.</t>
  </si>
  <si>
    <t>Methodology:</t>
  </si>
  <si>
    <t>1. Use previous sheets to find cash flow needs.</t>
  </si>
  <si>
    <t>1 a. First, look from retirement to start of pension/CPP to identify gaps to fund. Add this linearly.</t>
  </si>
  <si>
    <t xml:space="preserve">1 b. Next, look at cashflow need for remainder of retirement. Apply different levels of "4% rule" to find portfolio sizes, work backwards from there. </t>
  </si>
  <si>
    <t>Retirement age:</t>
  </si>
  <si>
    <t>Pension/CPP age:</t>
  </si>
  <si>
    <t xml:space="preserve">Gap years to fund: </t>
  </si>
  <si>
    <t>Gap list:</t>
  </si>
  <si>
    <t>Gap total:</t>
  </si>
  <si>
    <t>Remaining cashflow gap:</t>
  </si>
  <si>
    <t>Backwards Method:</t>
  </si>
  <si>
    <t>Sustainable withdrawal rate</t>
  </si>
  <si>
    <t>For a sustainable withdrawal rate of:</t>
  </si>
  <si>
    <t>Portfolio size for three different sustainable withdrawal rates:</t>
  </si>
  <si>
    <t xml:space="preserve">Now to find how much to save per year to get that portfolio size based on different rates of return in accumulation years. </t>
  </si>
  <si>
    <t>Fixed income allocation:</t>
  </si>
  <si>
    <t>Weighted real returns:</t>
  </si>
  <si>
    <t>Base</t>
  </si>
  <si>
    <t>Worst</t>
  </si>
  <si>
    <t>Best</t>
  </si>
  <si>
    <t>Real fixed income returns:</t>
  </si>
  <si>
    <t>Real equity returns:</t>
  </si>
  <si>
    <t xml:space="preserve">Savings start: </t>
  </si>
  <si>
    <t>This method uses a flat percentage of a portfolio to fund spending in retirement, then using the range of rates of return during accumulation years, finds how much per year to save. Note that this method does not distinguish between pre-tax and post-tax amounts (TFSA and RRSP balances treated the same)</t>
  </si>
  <si>
    <t>For the</t>
  </si>
  <si>
    <t>portfolio:</t>
  </si>
  <si>
    <t>to be accumulated</t>
  </si>
  <si>
    <t>Current age:</t>
  </si>
  <si>
    <t>Years to save:</t>
  </si>
  <si>
    <t>Checking:</t>
  </si>
  <si>
    <t>You need to save this much per year:</t>
  </si>
  <si>
    <t>(Negative numbers mean that by this simplistic calculation, the amount you already have saved will grow to meet your needs by the time you retire at the given rate of return)</t>
  </si>
  <si>
    <t>Gap to fund separate from SWR: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</si>
</sst>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 numFmtId="166" formatCode="0.000%"/>
    <numFmt numFmtId="167" formatCode="_-&quot;$&quot;* #,##0_-;\-&quot;$&quot;* #,##0_-;_-&quot;$&quot;* &quot;-&quot;??_-;_-@_-"/>
    <numFmt numFmtId="168" formatCode="0.0000%"/>
  </numFmts>
  <fonts count="18" x14ac:knownFonts="1">
    <font>
      <sz val="10"/>
      <name val="Arial"/>
    </font>
    <font>
      <sz val="10"/>
      <name val="Arial"/>
      <family val="2"/>
    </font>
    <font>
      <i/>
      <sz val="10"/>
      <name val="Arial"/>
      <family val="2"/>
    </font>
    <font>
      <b/>
      <sz val="10"/>
      <name val="Arial"/>
      <family val="2"/>
    </font>
    <font>
      <sz val="10"/>
      <name val="Arial"/>
      <family val="2"/>
    </font>
    <font>
      <sz val="14"/>
      <name val="Century Gothic"/>
      <family val="2"/>
    </font>
    <font>
      <b/>
      <sz val="14"/>
      <name val="Century Gothic"/>
      <family val="2"/>
    </font>
    <font>
      <u/>
      <sz val="14"/>
      <name val="Century Gothic"/>
      <family val="2"/>
    </font>
    <font>
      <sz val="8"/>
      <name val="Arial"/>
      <family val="2"/>
    </font>
    <font>
      <sz val="11"/>
      <color indexed="10"/>
      <name val="Corbel"/>
      <family val="2"/>
    </font>
    <font>
      <u/>
      <sz val="10"/>
      <name val="Arial"/>
      <family val="2"/>
    </font>
    <font>
      <u/>
      <sz val="12"/>
      <name val="Century Gothic"/>
      <family val="2"/>
    </font>
    <font>
      <sz val="12"/>
      <name val="Century Gothic"/>
      <family val="2"/>
    </font>
    <font>
      <sz val="9"/>
      <color indexed="81"/>
      <name val="Tahoma"/>
      <family val="2"/>
    </font>
    <font>
      <b/>
      <sz val="9"/>
      <color indexed="81"/>
      <name val="Tahoma"/>
      <family val="2"/>
    </font>
    <font>
      <u/>
      <sz val="10"/>
      <color indexed="12"/>
      <name val="Arial"/>
      <family val="2"/>
    </font>
    <font>
      <i/>
      <sz val="14"/>
      <name val="Century Gothic"/>
      <family val="2"/>
    </font>
    <font>
      <sz val="10"/>
      <name val="Century Gothic"/>
      <family val="2"/>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8">
    <xf numFmtId="0" fontId="0" fillId="0" borderId="0" xfId="0"/>
    <xf numFmtId="0" fontId="2" fillId="0" borderId="0" xfId="0" applyFont="1"/>
    <xf numFmtId="0" fontId="3" fillId="0" borderId="0" xfId="0" applyFont="1"/>
    <xf numFmtId="164" fontId="0" fillId="0" borderId="0" xfId="0" applyNumberFormat="1"/>
    <xf numFmtId="10" fontId="0" fillId="0" borderId="0" xfId="0" applyNumberFormat="1"/>
    <xf numFmtId="0" fontId="5" fillId="0" borderId="0" xfId="0" applyFont="1"/>
    <xf numFmtId="0" fontId="6" fillId="0" borderId="0" xfId="0" applyFont="1"/>
    <xf numFmtId="164" fontId="5" fillId="2" borderId="1" xfId="0" applyNumberFormat="1" applyFont="1" applyFill="1" applyBorder="1"/>
    <xf numFmtId="164" fontId="5" fillId="2" borderId="2" xfId="0" applyNumberFormat="1" applyFont="1" applyFill="1" applyBorder="1"/>
    <xf numFmtId="10" fontId="5" fillId="2" borderId="1" xfId="0" applyNumberFormat="1" applyFont="1" applyFill="1" applyBorder="1"/>
    <xf numFmtId="10" fontId="5" fillId="2" borderId="3" xfId="0" applyNumberFormat="1" applyFont="1" applyFill="1" applyBorder="1"/>
    <xf numFmtId="0" fontId="7" fillId="0" borderId="0" xfId="0" applyFont="1"/>
    <xf numFmtId="164" fontId="5" fillId="0" borderId="0" xfId="0" applyNumberFormat="1" applyFont="1"/>
    <xf numFmtId="0" fontId="5" fillId="2" borderId="1" xfId="0" applyNumberFormat="1" applyFont="1" applyFill="1" applyBorder="1"/>
    <xf numFmtId="0" fontId="5" fillId="2" borderId="3" xfId="0" applyNumberFormat="1" applyFont="1" applyFill="1" applyBorder="1"/>
    <xf numFmtId="165" fontId="5" fillId="2" borderId="1" xfId="1" applyNumberFormat="1" applyFont="1" applyFill="1" applyBorder="1"/>
    <xf numFmtId="165" fontId="5" fillId="2" borderId="2" xfId="1" applyNumberFormat="1" applyFont="1" applyFill="1" applyBorder="1"/>
    <xf numFmtId="164" fontId="5" fillId="2" borderId="4" xfId="0" applyNumberFormat="1" applyFont="1" applyFill="1" applyBorder="1"/>
    <xf numFmtId="10" fontId="5" fillId="2" borderId="2" xfId="0" applyNumberFormat="1" applyFont="1" applyFill="1" applyBorder="1"/>
    <xf numFmtId="6" fontId="5" fillId="2" borderId="4" xfId="0" applyNumberFormat="1" applyFont="1" applyFill="1" applyBorder="1"/>
    <xf numFmtId="9" fontId="0" fillId="0" borderId="0" xfId="4" applyFont="1"/>
    <xf numFmtId="10" fontId="0" fillId="0" borderId="0" xfId="4" applyNumberFormat="1" applyFont="1"/>
    <xf numFmtId="166" fontId="5" fillId="2" borderId="4" xfId="4" applyNumberFormat="1" applyFont="1" applyFill="1" applyBorder="1"/>
    <xf numFmtId="8" fontId="0" fillId="0" borderId="0" xfId="0" applyNumberFormat="1"/>
    <xf numFmtId="0" fontId="5" fillId="0" borderId="0" xfId="0" applyFont="1" applyAlignment="1">
      <alignment horizontal="right"/>
    </xf>
    <xf numFmtId="0" fontId="11" fillId="0" borderId="0" xfId="0" applyFont="1"/>
    <xf numFmtId="0" fontId="12" fillId="0" borderId="0" xfId="0" applyFont="1"/>
    <xf numFmtId="9" fontId="12" fillId="0" borderId="0" xfId="4" applyFont="1"/>
    <xf numFmtId="0" fontId="12" fillId="0" borderId="0" xfId="0" applyFont="1" applyAlignment="1">
      <alignment horizontal="right"/>
    </xf>
    <xf numFmtId="167" fontId="0" fillId="0" borderId="0" xfId="2" applyNumberFormat="1" applyFont="1"/>
    <xf numFmtId="0" fontId="5" fillId="3" borderId="5" xfId="0" applyFont="1" applyFill="1" applyBorder="1"/>
    <xf numFmtId="0" fontId="5" fillId="3" borderId="6" xfId="0" applyFont="1" applyFill="1" applyBorder="1"/>
    <xf numFmtId="0" fontId="5" fillId="3" borderId="7" xfId="0" applyFont="1" applyFill="1" applyBorder="1"/>
    <xf numFmtId="0" fontId="5" fillId="4" borderId="3" xfId="0" applyNumberFormat="1" applyFont="1" applyFill="1" applyBorder="1"/>
    <xf numFmtId="168" fontId="0" fillId="0" borderId="0" xfId="4" applyNumberFormat="1" applyFont="1"/>
    <xf numFmtId="164" fontId="0" fillId="0" borderId="0" xfId="0" applyNumberFormat="1" applyFill="1"/>
    <xf numFmtId="9" fontId="4" fillId="0" borderId="0" xfId="4" applyFont="1"/>
    <xf numFmtId="9" fontId="1" fillId="0" borderId="0" xfId="4"/>
    <xf numFmtId="168" fontId="1" fillId="0" borderId="0" xfId="4" applyNumberFormat="1"/>
    <xf numFmtId="10" fontId="1" fillId="0" borderId="0" xfId="4" applyNumberFormat="1"/>
    <xf numFmtId="167" fontId="1" fillId="0" borderId="0" xfId="2" applyNumberFormat="1"/>
    <xf numFmtId="0" fontId="5" fillId="3" borderId="1" xfId="0" applyFont="1" applyFill="1" applyBorder="1"/>
    <xf numFmtId="0" fontId="5" fillId="3" borderId="3" xfId="0" applyFont="1" applyFill="1" applyBorder="1"/>
    <xf numFmtId="0" fontId="5" fillId="3" borderId="2" xfId="0" applyFont="1" applyFill="1" applyBorder="1"/>
    <xf numFmtId="0" fontId="15" fillId="0" borderId="0" xfId="3" applyAlignment="1" applyProtection="1"/>
    <xf numFmtId="0" fontId="5" fillId="0" borderId="0" xfId="0" applyFont="1" applyAlignment="1">
      <alignment horizontal="left" wrapText="1"/>
    </xf>
    <xf numFmtId="44" fontId="0" fillId="0" borderId="0" xfId="2" applyFont="1"/>
    <xf numFmtId="10" fontId="5" fillId="2" borderId="4" xfId="4" applyNumberFormat="1" applyFont="1" applyFill="1" applyBorder="1"/>
    <xf numFmtId="44" fontId="0" fillId="0" borderId="0" xfId="0" applyNumberFormat="1"/>
    <xf numFmtId="0" fontId="0" fillId="5" borderId="0" xfId="0" applyFill="1"/>
    <xf numFmtId="0" fontId="5" fillId="0" borderId="0" xfId="0" applyFont="1" applyAlignment="1">
      <alignment wrapText="1"/>
    </xf>
    <xf numFmtId="8" fontId="5" fillId="3" borderId="5" xfId="0" applyNumberFormat="1" applyFont="1" applyFill="1" applyBorder="1"/>
    <xf numFmtId="8" fontId="5" fillId="3" borderId="1" xfId="0" applyNumberFormat="1" applyFont="1" applyFill="1" applyBorder="1"/>
    <xf numFmtId="8" fontId="5" fillId="3" borderId="9" xfId="0" applyNumberFormat="1" applyFont="1" applyFill="1" applyBorder="1"/>
    <xf numFmtId="8" fontId="5" fillId="3" borderId="6" xfId="0" applyNumberFormat="1" applyFont="1" applyFill="1" applyBorder="1"/>
    <xf numFmtId="8" fontId="5" fillId="3" borderId="10" xfId="0" applyNumberFormat="1" applyFont="1" applyFill="1" applyBorder="1"/>
    <xf numFmtId="8" fontId="5" fillId="3" borderId="7" xfId="0" applyNumberFormat="1" applyFont="1" applyFill="1" applyBorder="1"/>
    <xf numFmtId="8" fontId="5" fillId="3" borderId="11" xfId="0" applyNumberFormat="1" applyFont="1" applyFill="1" applyBorder="1"/>
    <xf numFmtId="8" fontId="5" fillId="3" borderId="3" xfId="0" applyNumberFormat="1" applyFont="1" applyFill="1" applyBorder="1"/>
    <xf numFmtId="8" fontId="5" fillId="3" borderId="2" xfId="0" applyNumberFormat="1" applyFont="1" applyFill="1" applyBorder="1"/>
    <xf numFmtId="0" fontId="5" fillId="0" borderId="0" xfId="0" applyFont="1" applyAlignment="1">
      <alignment horizontal="left" wrapText="1"/>
    </xf>
    <xf numFmtId="0" fontId="17" fillId="0" borderId="0" xfId="0" applyFont="1" applyBorder="1" applyAlignment="1">
      <alignment horizontal="left" wrapText="1"/>
    </xf>
    <xf numFmtId="0" fontId="17" fillId="0" borderId="0" xfId="0" applyFont="1" applyAlignment="1">
      <alignment horizontal="left" wrapText="1"/>
    </xf>
    <xf numFmtId="0" fontId="9" fillId="0" borderId="0" xfId="0" applyFont="1" applyAlignment="1">
      <alignment horizontal="left" wrapText="1"/>
    </xf>
    <xf numFmtId="0" fontId="9" fillId="0" borderId="8" xfId="0" applyFont="1" applyBorder="1" applyAlignment="1">
      <alignment horizontal="left" wrapText="1"/>
    </xf>
    <xf numFmtId="0" fontId="16" fillId="0" borderId="0" xfId="0" applyFont="1" applyFill="1" applyBorder="1" applyAlignment="1">
      <alignment horizontal="left" wrapText="1"/>
    </xf>
    <xf numFmtId="0" fontId="10" fillId="0" borderId="0" xfId="0" applyFont="1" applyAlignment="1">
      <alignment horizontal="center"/>
    </xf>
    <xf numFmtId="0" fontId="1" fillId="0" borderId="0" xfId="5" applyFont="1" applyFill="1" applyBorder="1"/>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holypotato.net/?p=1243"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9"/>
  <sheetViews>
    <sheetView tabSelected="1" workbookViewId="0">
      <selection activeCell="B8" sqref="B8"/>
    </sheetView>
  </sheetViews>
  <sheetFormatPr defaultRowHeight="12.75" x14ac:dyDescent="0.2"/>
  <cols>
    <col min="1" max="1" width="61.140625" customWidth="1"/>
    <col min="2" max="4" width="15.7109375" customWidth="1"/>
    <col min="5" max="5" width="21.42578125" customWidth="1"/>
    <col min="6" max="6" width="16.42578125" customWidth="1"/>
  </cols>
  <sheetData>
    <row r="1" spans="1:8" ht="18" x14ac:dyDescent="0.25">
      <c r="A1" s="6" t="s">
        <v>29</v>
      </c>
    </row>
    <row r="3" spans="1:8" x14ac:dyDescent="0.2">
      <c r="A3" t="s">
        <v>92</v>
      </c>
    </row>
    <row r="4" spans="1:8" x14ac:dyDescent="0.2">
      <c r="A4" t="s">
        <v>93</v>
      </c>
      <c r="C4" s="44" t="s">
        <v>94</v>
      </c>
    </row>
    <row r="6" spans="1:8" ht="18" x14ac:dyDescent="0.25">
      <c r="A6" s="6" t="s">
        <v>23</v>
      </c>
      <c r="B6" s="5"/>
      <c r="C6" s="5"/>
    </row>
    <row r="8" spans="1:8" ht="18" x14ac:dyDescent="0.25">
      <c r="A8" s="5" t="s">
        <v>31</v>
      </c>
      <c r="B8" s="13">
        <v>35</v>
      </c>
      <c r="C8" s="63" t="str">
        <f>IF(B9-B8&lt;10, "Warning: You are close to retirement &amp; may need to be more accurate than this est!", "")</f>
        <v/>
      </c>
      <c r="D8" s="5" t="s">
        <v>44</v>
      </c>
      <c r="F8" s="19">
        <v>60000</v>
      </c>
    </row>
    <row r="9" spans="1:8" ht="18" x14ac:dyDescent="0.25">
      <c r="A9" s="5" t="s">
        <v>30</v>
      </c>
      <c r="B9" s="13">
        <v>65</v>
      </c>
      <c r="C9" s="63"/>
      <c r="D9" s="5" t="s">
        <v>43</v>
      </c>
      <c r="F9" s="19">
        <f>F8-F10</f>
        <v>54000</v>
      </c>
      <c r="H9" s="23"/>
    </row>
    <row r="10" spans="1:8" ht="18" x14ac:dyDescent="0.25">
      <c r="A10" s="5" t="s">
        <v>55</v>
      </c>
      <c r="B10" s="14">
        <v>95</v>
      </c>
      <c r="C10" s="63"/>
      <c r="D10" s="5" t="s">
        <v>56</v>
      </c>
      <c r="F10" s="19">
        <v>6000</v>
      </c>
    </row>
    <row r="11" spans="1:8" ht="18" x14ac:dyDescent="0.25">
      <c r="A11" s="5" t="s">
        <v>36</v>
      </c>
      <c r="B11" s="33">
        <v>1</v>
      </c>
      <c r="C11" s="63"/>
    </row>
    <row r="12" spans="1:8" ht="18" x14ac:dyDescent="0.25">
      <c r="A12" s="5" t="s">
        <v>34</v>
      </c>
      <c r="B12" s="8">
        <f>F9*0.9</f>
        <v>48600</v>
      </c>
      <c r="C12" s="64"/>
    </row>
    <row r="13" spans="1:8" ht="18" x14ac:dyDescent="0.25">
      <c r="A13" s="5" t="s">
        <v>57</v>
      </c>
      <c r="B13" s="5">
        <v>60</v>
      </c>
      <c r="C13" s="7">
        <v>0</v>
      </c>
    </row>
    <row r="14" spans="1:8" ht="18" x14ac:dyDescent="0.25">
      <c r="A14" s="24" t="s">
        <v>58</v>
      </c>
      <c r="B14" s="5">
        <v>65</v>
      </c>
      <c r="C14" s="8">
        <v>12000</v>
      </c>
    </row>
    <row r="15" spans="1:8" ht="18" x14ac:dyDescent="0.25">
      <c r="A15" s="5" t="s">
        <v>32</v>
      </c>
      <c r="B15" s="7">
        <f>9000*B11</f>
        <v>9000</v>
      </c>
      <c r="C15" s="5" t="s">
        <v>33</v>
      </c>
      <c r="D15" s="15">
        <v>67</v>
      </c>
      <c r="F15" t="s">
        <v>95</v>
      </c>
    </row>
    <row r="16" spans="1:8" ht="18" x14ac:dyDescent="0.25">
      <c r="A16" s="5" t="s">
        <v>24</v>
      </c>
      <c r="B16" s="8">
        <f>551*12*B11</f>
        <v>6612</v>
      </c>
      <c r="C16" s="5" t="s">
        <v>33</v>
      </c>
      <c r="D16" s="16">
        <v>67</v>
      </c>
    </row>
    <row r="17" spans="1:7" ht="18" x14ac:dyDescent="0.25">
      <c r="A17" s="5"/>
      <c r="B17" s="5"/>
      <c r="C17" s="5"/>
      <c r="D17" s="5"/>
    </row>
    <row r="18" spans="1:7" ht="18" x14ac:dyDescent="0.25">
      <c r="A18" s="11" t="s">
        <v>28</v>
      </c>
      <c r="B18" s="11" t="s">
        <v>40</v>
      </c>
      <c r="C18" s="11" t="s">
        <v>41</v>
      </c>
      <c r="D18" s="11" t="s">
        <v>42</v>
      </c>
    </row>
    <row r="19" spans="1:7" ht="18" x14ac:dyDescent="0.25">
      <c r="A19" s="5" t="s">
        <v>35</v>
      </c>
      <c r="B19" s="9">
        <v>0.02</v>
      </c>
      <c r="C19" s="9">
        <v>0.03</v>
      </c>
      <c r="D19" s="9">
        <v>0.02</v>
      </c>
    </row>
    <row r="20" spans="1:7" ht="18" x14ac:dyDescent="0.25">
      <c r="A20" s="5" t="s">
        <v>21</v>
      </c>
      <c r="B20" s="10">
        <v>0.03</v>
      </c>
      <c r="C20" s="10">
        <v>2.5000000000000001E-2</v>
      </c>
      <c r="D20" s="10">
        <v>0.04</v>
      </c>
    </row>
    <row r="21" spans="1:7" ht="18" x14ac:dyDescent="0.25">
      <c r="A21" s="5" t="s">
        <v>22</v>
      </c>
      <c r="B21" s="18">
        <v>0.08</v>
      </c>
      <c r="C21" s="18">
        <v>0.05</v>
      </c>
      <c r="D21" s="18">
        <v>0.1</v>
      </c>
    </row>
    <row r="22" spans="1:7" ht="18" x14ac:dyDescent="0.25">
      <c r="A22" s="5"/>
      <c r="B22" s="5"/>
      <c r="C22" s="5"/>
    </row>
    <row r="23" spans="1:7" ht="18.75" x14ac:dyDescent="0.3">
      <c r="A23" s="11" t="s">
        <v>37</v>
      </c>
      <c r="B23" s="5"/>
      <c r="C23" s="5"/>
      <c r="E23" s="25" t="s">
        <v>47</v>
      </c>
      <c r="F23" s="26"/>
      <c r="G23" s="26"/>
    </row>
    <row r="24" spans="1:7" ht="18.75" x14ac:dyDescent="0.3">
      <c r="A24" s="5" t="s">
        <v>3</v>
      </c>
      <c r="B24" s="17">
        <v>50000</v>
      </c>
      <c r="C24" s="5"/>
      <c r="E24" s="26"/>
      <c r="F24" s="28" t="s">
        <v>53</v>
      </c>
      <c r="G24" s="26" t="s">
        <v>54</v>
      </c>
    </row>
    <row r="25" spans="1:7" ht="18.75" x14ac:dyDescent="0.3">
      <c r="A25" s="11" t="s">
        <v>27</v>
      </c>
      <c r="B25" s="12"/>
      <c r="C25" s="5"/>
      <c r="E25" s="26" t="s">
        <v>45</v>
      </c>
      <c r="F25" s="27">
        <v>1</v>
      </c>
      <c r="G25" s="27">
        <v>1</v>
      </c>
    </row>
    <row r="26" spans="1:7" ht="18.75" x14ac:dyDescent="0.3">
      <c r="A26" s="5" t="s">
        <v>38</v>
      </c>
      <c r="B26" s="7">
        <v>50000</v>
      </c>
      <c r="C26" s="5"/>
      <c r="E26" s="26" t="s">
        <v>46</v>
      </c>
      <c r="F26" s="27">
        <v>0.5</v>
      </c>
      <c r="G26" s="27">
        <v>0.7</v>
      </c>
    </row>
    <row r="27" spans="1:7" ht="18.75" x14ac:dyDescent="0.3">
      <c r="A27" s="5" t="s">
        <v>39</v>
      </c>
      <c r="B27" s="8">
        <v>50000</v>
      </c>
      <c r="C27" s="5"/>
      <c r="E27" s="26" t="s">
        <v>49</v>
      </c>
      <c r="F27" s="27">
        <f>((B8-10))/100</f>
        <v>0.25</v>
      </c>
      <c r="G27" s="27">
        <f>((B10-B9)/2 + (B9-10))/100</f>
        <v>0.7</v>
      </c>
    </row>
    <row r="28" spans="1:7" ht="18.75" x14ac:dyDescent="0.3">
      <c r="A28" s="5" t="s">
        <v>50</v>
      </c>
      <c r="B28" s="22">
        <v>4.2199999999999998E-3</v>
      </c>
      <c r="C28" s="5"/>
      <c r="E28" s="26" t="s">
        <v>48</v>
      </c>
      <c r="F28" s="27">
        <v>0</v>
      </c>
      <c r="G28" s="27">
        <v>0.2</v>
      </c>
    </row>
    <row r="30" spans="1:7" ht="18" x14ac:dyDescent="0.25">
      <c r="A30" s="6" t="s">
        <v>26</v>
      </c>
    </row>
    <row r="32" spans="1:7" ht="18" x14ac:dyDescent="0.25">
      <c r="A32" s="60" t="s">
        <v>51</v>
      </c>
      <c r="B32" s="60"/>
      <c r="C32" s="60"/>
      <c r="D32" s="60"/>
      <c r="E32" s="60"/>
      <c r="F32" s="5"/>
    </row>
    <row r="33" spans="1:6" ht="18" x14ac:dyDescent="0.25">
      <c r="A33" s="60"/>
      <c r="B33" s="60"/>
      <c r="C33" s="60"/>
      <c r="D33" s="60"/>
      <c r="E33" s="60"/>
      <c r="F33" s="5"/>
    </row>
    <row r="34" spans="1:6" ht="18" x14ac:dyDescent="0.25">
      <c r="A34" s="11" t="s">
        <v>52</v>
      </c>
      <c r="B34" s="11" t="s">
        <v>40</v>
      </c>
      <c r="C34" s="11" t="s">
        <v>41</v>
      </c>
      <c r="D34" s="11" t="s">
        <v>42</v>
      </c>
      <c r="E34" s="5"/>
      <c r="F34" s="5"/>
    </row>
    <row r="35" spans="1:6" ht="18" x14ac:dyDescent="0.25">
      <c r="A35" s="5" t="s">
        <v>45</v>
      </c>
      <c r="B35" s="30">
        <f ca="1">'SC1'!$AJ86</f>
        <v>76</v>
      </c>
      <c r="C35" s="41">
        <f ca="1">'SC2'!$AJ86</f>
        <v>71</v>
      </c>
      <c r="D35" s="41">
        <f ca="1">'SC3'!$AJ86</f>
        <v>81</v>
      </c>
      <c r="E35" s="5"/>
      <c r="F35" s="5"/>
    </row>
    <row r="36" spans="1:6" ht="18" x14ac:dyDescent="0.25">
      <c r="A36" s="5" t="s">
        <v>46</v>
      </c>
      <c r="B36" s="31">
        <f ca="1">'SC1'!$AJ174</f>
        <v>93</v>
      </c>
      <c r="C36" s="42">
        <f ca="1">'SC2'!$AJ174</f>
        <v>75</v>
      </c>
      <c r="D36" s="42" t="str">
        <f ca="1">'SC3'!$AJ174</f>
        <v>past 115</v>
      </c>
      <c r="E36" s="5"/>
      <c r="F36" s="5"/>
    </row>
    <row r="37" spans="1:6" ht="18" x14ac:dyDescent="0.25">
      <c r="A37" s="5" t="s">
        <v>49</v>
      </c>
      <c r="B37" s="31">
        <f ca="1">'SC1'!$AJ262</f>
        <v>109</v>
      </c>
      <c r="C37" s="42">
        <f ca="1">'SC2'!$AJ262</f>
        <v>76</v>
      </c>
      <c r="D37" s="42" t="str">
        <f ca="1">'SC3'!$AJ262</f>
        <v>past 115</v>
      </c>
      <c r="E37" s="5"/>
      <c r="F37" s="5"/>
    </row>
    <row r="38" spans="1:6" ht="18" x14ac:dyDescent="0.25">
      <c r="A38" s="5" t="s">
        <v>48</v>
      </c>
      <c r="B38" s="32" t="str">
        <f ca="1">'SC1'!$AJ350</f>
        <v>past 115</v>
      </c>
      <c r="C38" s="43">
        <f ca="1">'SC2'!$AJ350</f>
        <v>80</v>
      </c>
      <c r="D38" s="43" t="str">
        <f ca="1">'SC3'!$AJ350</f>
        <v>past 115</v>
      </c>
      <c r="E38" s="5"/>
      <c r="F38" s="5"/>
    </row>
    <row r="39" spans="1:6" ht="18" x14ac:dyDescent="0.25">
      <c r="A39" s="5"/>
      <c r="B39" s="5"/>
      <c r="C39" s="5"/>
      <c r="D39" s="5"/>
      <c r="E39" s="5"/>
      <c r="F39" s="5"/>
    </row>
    <row r="40" spans="1:6" ht="18" customHeight="1" x14ac:dyDescent="0.2">
      <c r="A40" s="65" t="s">
        <v>96</v>
      </c>
      <c r="B40" s="65"/>
      <c r="C40" s="65"/>
      <c r="D40" s="65"/>
      <c r="E40" s="65"/>
    </row>
    <row r="41" spans="1:6" ht="18" customHeight="1" x14ac:dyDescent="0.2">
      <c r="A41" s="65"/>
      <c r="B41" s="65"/>
      <c r="C41" s="65"/>
      <c r="D41" s="65"/>
      <c r="E41" s="65"/>
    </row>
    <row r="42" spans="1:6" ht="18" customHeight="1" x14ac:dyDescent="0.2">
      <c r="A42" s="65"/>
      <c r="B42" s="65"/>
      <c r="C42" s="65"/>
      <c r="D42" s="65"/>
      <c r="E42" s="65"/>
    </row>
    <row r="44" spans="1:6" ht="18" customHeight="1" x14ac:dyDescent="0.25">
      <c r="A44" s="11" t="s">
        <v>108</v>
      </c>
      <c r="B44" t="s">
        <v>109</v>
      </c>
    </row>
    <row r="45" spans="1:6" ht="18" customHeight="1" x14ac:dyDescent="0.25">
      <c r="A45" s="60" t="s">
        <v>121</v>
      </c>
      <c r="B45" s="60"/>
      <c r="C45" s="60"/>
      <c r="D45" s="60"/>
      <c r="E45" s="50"/>
    </row>
    <row r="46" spans="1:6" ht="18" customHeight="1" x14ac:dyDescent="0.25">
      <c r="A46" s="60"/>
      <c r="B46" s="60"/>
      <c r="C46" s="60"/>
      <c r="D46" s="60"/>
      <c r="E46" s="50"/>
    </row>
    <row r="47" spans="1:6" ht="18" customHeight="1" x14ac:dyDescent="0.25">
      <c r="A47" s="60"/>
      <c r="B47" s="60"/>
      <c r="C47" s="60"/>
      <c r="D47" s="60"/>
      <c r="E47" s="45"/>
    </row>
    <row r="48" spans="1:6" ht="18" customHeight="1" x14ac:dyDescent="0.25">
      <c r="A48" s="60"/>
      <c r="B48" s="60"/>
      <c r="C48" s="60"/>
      <c r="D48" s="60"/>
      <c r="E48" s="45"/>
    </row>
    <row r="49" spans="1:6" ht="18" customHeight="1" x14ac:dyDescent="0.2"/>
    <row r="50" spans="1:6" ht="18" customHeight="1" x14ac:dyDescent="0.25">
      <c r="A50" s="5" t="s">
        <v>110</v>
      </c>
      <c r="B50" s="47">
        <v>3.9E-2</v>
      </c>
      <c r="F50" s="11"/>
    </row>
    <row r="51" spans="1:6" ht="18" customHeight="1" x14ac:dyDescent="0.25">
      <c r="A51" s="5" t="s">
        <v>128</v>
      </c>
      <c r="B51" s="11" t="s">
        <v>40</v>
      </c>
      <c r="C51" s="11" t="s">
        <v>41</v>
      </c>
      <c r="D51" s="11" t="s">
        <v>42</v>
      </c>
    </row>
    <row r="52" spans="1:6" ht="18" customHeight="1" x14ac:dyDescent="0.25">
      <c r="A52" s="5" t="s">
        <v>45</v>
      </c>
      <c r="B52" s="51">
        <f>Backcalc!B51</f>
        <v>14900.304225952095</v>
      </c>
      <c r="C52" s="52">
        <f>Backcalc!C51</f>
        <v>21180.451660035211</v>
      </c>
      <c r="D52" s="53">
        <f>Backcalc!D51</f>
        <v>11062.35677877598</v>
      </c>
      <c r="E52" s="61" t="s">
        <v>129</v>
      </c>
      <c r="F52" s="62"/>
    </row>
    <row r="53" spans="1:6" ht="18" customHeight="1" x14ac:dyDescent="0.25">
      <c r="A53" s="5" t="s">
        <v>46</v>
      </c>
      <c r="B53" s="54">
        <f>Backcalc!B52</f>
        <v>5801.0115651144988</v>
      </c>
      <c r="C53" s="58">
        <f>Backcalc!C52</f>
        <v>15902.862430668978</v>
      </c>
      <c r="D53" s="55">
        <f>Backcalc!D52</f>
        <v>1086.584882990888</v>
      </c>
      <c r="E53" s="61"/>
      <c r="F53" s="62"/>
    </row>
    <row r="54" spans="1:6" ht="18" customHeight="1" x14ac:dyDescent="0.25">
      <c r="A54" s="5" t="s">
        <v>49</v>
      </c>
      <c r="B54" s="54">
        <f>Backcalc!B53</f>
        <v>1836.9733303530636</v>
      </c>
      <c r="C54" s="58">
        <f>Backcalc!C53</f>
        <v>13429.021367910163</v>
      </c>
      <c r="D54" s="55">
        <f>Backcalc!D53</f>
        <v>-3145.2682888886911</v>
      </c>
      <c r="E54" s="61"/>
      <c r="F54" s="62"/>
    </row>
    <row r="55" spans="1:6" ht="18" customHeight="1" x14ac:dyDescent="0.25">
      <c r="A55" s="5" t="s">
        <v>48</v>
      </c>
      <c r="B55" s="56">
        <f>Backcalc!B54</f>
        <v>-1784.013510508833</v>
      </c>
      <c r="C55" s="59">
        <f>Backcalc!C54</f>
        <v>11062.356778775982</v>
      </c>
      <c r="D55" s="57">
        <f>Backcalc!D54</f>
        <v>-6964.1010525244565</v>
      </c>
      <c r="E55" s="61"/>
      <c r="F55" s="62"/>
    </row>
    <row r="56" spans="1:6" ht="18" customHeight="1" x14ac:dyDescent="0.2"/>
    <row r="57" spans="1:6" ht="18" customHeight="1" x14ac:dyDescent="0.25">
      <c r="A57" s="5" t="s">
        <v>110</v>
      </c>
      <c r="B57" s="47">
        <v>3.5999999999999997E-2</v>
      </c>
    </row>
    <row r="58" spans="1:6" ht="18" x14ac:dyDescent="0.25">
      <c r="A58" s="5" t="s">
        <v>128</v>
      </c>
      <c r="B58" s="11" t="s">
        <v>40</v>
      </c>
      <c r="C58" s="11" t="s">
        <v>41</v>
      </c>
      <c r="D58" s="11" t="s">
        <v>42</v>
      </c>
    </row>
    <row r="59" spans="1:6" ht="18" x14ac:dyDescent="0.25">
      <c r="A59" s="5" t="s">
        <v>45</v>
      </c>
      <c r="B59" s="51">
        <f>Backcalc!B59</f>
        <v>16571.929110357061</v>
      </c>
      <c r="C59" s="52">
        <f>Backcalc!C59</f>
        <v>23262.855188898098</v>
      </c>
      <c r="D59" s="53">
        <f>Backcalc!D59</f>
        <v>12495.682965956395</v>
      </c>
      <c r="E59" s="61" t="s">
        <v>129</v>
      </c>
      <c r="F59" s="62"/>
    </row>
    <row r="60" spans="1:6" ht="18" x14ac:dyDescent="0.25">
      <c r="A60" s="5" t="s">
        <v>46</v>
      </c>
      <c r="B60" s="54">
        <f>Backcalc!B60</f>
        <v>6927.4020073637539</v>
      </c>
      <c r="C60" s="58">
        <f>Backcalc!C60</f>
        <v>17638.452098712365</v>
      </c>
      <c r="D60" s="55">
        <f>Backcalc!D60</f>
        <v>1961.7850478603796</v>
      </c>
      <c r="E60" s="61"/>
      <c r="F60" s="62"/>
    </row>
    <row r="61" spans="1:6" ht="18" x14ac:dyDescent="0.25">
      <c r="A61" s="5" t="s">
        <v>49</v>
      </c>
      <c r="B61" s="54">
        <f>Backcalc!B61</f>
        <v>2750.4355092244496</v>
      </c>
      <c r="C61" s="58">
        <f>Backcalc!C61</f>
        <v>15008.017236469212</v>
      </c>
      <c r="D61" s="55">
        <f>Backcalc!D61</f>
        <v>-2472.071393818816</v>
      </c>
      <c r="E61" s="61"/>
      <c r="F61" s="62"/>
    </row>
    <row r="62" spans="1:6" ht="18" x14ac:dyDescent="0.25">
      <c r="A62" s="5" t="s">
        <v>48</v>
      </c>
      <c r="B62" s="56">
        <f>Backcalc!B62</f>
        <v>-1048.5135822650743</v>
      </c>
      <c r="C62" s="59">
        <f>Backcalc!C62</f>
        <v>12495.682965956397</v>
      </c>
      <c r="D62" s="57">
        <f>Backcalc!D62</f>
        <v>-6450.8097208534273</v>
      </c>
      <c r="E62" s="61"/>
      <c r="F62" s="62"/>
    </row>
    <row r="63" spans="1:6" ht="18" x14ac:dyDescent="0.25">
      <c r="A63" s="5"/>
    </row>
    <row r="64" spans="1:6" ht="18" x14ac:dyDescent="0.25">
      <c r="A64" s="5" t="s">
        <v>110</v>
      </c>
      <c r="B64" s="47">
        <v>3.3000000000000002E-2</v>
      </c>
    </row>
    <row r="65" spans="1:6" ht="18" x14ac:dyDescent="0.25">
      <c r="A65" s="5" t="s">
        <v>128</v>
      </c>
      <c r="B65" s="11" t="s">
        <v>40</v>
      </c>
      <c r="C65" s="11" t="s">
        <v>41</v>
      </c>
      <c r="D65" s="11" t="s">
        <v>42</v>
      </c>
    </row>
    <row r="66" spans="1:6" ht="18" x14ac:dyDescent="0.25">
      <c r="A66" s="5" t="s">
        <v>45</v>
      </c>
      <c r="B66" s="51">
        <f>Backcalc!B67</f>
        <v>18547.485791926567</v>
      </c>
      <c r="C66" s="52">
        <f>Backcalc!C67</f>
        <v>25723.877541190595</v>
      </c>
      <c r="D66" s="53">
        <f>Backcalc!D67</f>
        <v>14189.613914442341</v>
      </c>
      <c r="E66" s="61" t="s">
        <v>129</v>
      </c>
      <c r="F66" s="62"/>
    </row>
    <row r="67" spans="1:6" ht="18" x14ac:dyDescent="0.25">
      <c r="A67" s="5" t="s">
        <v>46</v>
      </c>
      <c r="B67" s="54">
        <f>Backcalc!B68</f>
        <v>8258.5907118401392</v>
      </c>
      <c r="C67" s="58">
        <f>Backcalc!C68</f>
        <v>19689.603524581813</v>
      </c>
      <c r="D67" s="55">
        <f>Backcalc!D68</f>
        <v>2996.1125154334122</v>
      </c>
      <c r="E67" s="61"/>
      <c r="F67" s="62"/>
    </row>
    <row r="68" spans="1:6" ht="18" x14ac:dyDescent="0.25">
      <c r="A68" s="5" t="s">
        <v>49</v>
      </c>
      <c r="B68" s="54">
        <f>Backcalc!B69</f>
        <v>3829.9817206179114</v>
      </c>
      <c r="C68" s="58">
        <f>Backcalc!C69</f>
        <v>16874.103262948083</v>
      </c>
      <c r="D68" s="55">
        <f>Backcalc!D69</f>
        <v>-1676.4750632816927</v>
      </c>
      <c r="E68" s="61"/>
      <c r="F68" s="62"/>
    </row>
    <row r="69" spans="1:6" ht="18" x14ac:dyDescent="0.25">
      <c r="A69" s="5" t="s">
        <v>48</v>
      </c>
      <c r="B69" s="56">
        <f>Backcalc!B70</f>
        <v>-179.28639434064505</v>
      </c>
      <c r="C69" s="59">
        <f>Backcalc!C70</f>
        <v>14189.613914442345</v>
      </c>
      <c r="D69" s="57">
        <f>Backcalc!D70</f>
        <v>-5844.1926925149464</v>
      </c>
      <c r="E69" s="61"/>
      <c r="F69" s="62"/>
    </row>
  </sheetData>
  <mergeCells count="7">
    <mergeCell ref="A45:D48"/>
    <mergeCell ref="E52:F55"/>
    <mergeCell ref="E59:F62"/>
    <mergeCell ref="E66:F69"/>
    <mergeCell ref="C8:C12"/>
    <mergeCell ref="A32:E33"/>
    <mergeCell ref="A40:E42"/>
  </mergeCells>
  <phoneticPr fontId="8" type="noConversion"/>
  <hyperlinks>
    <hyperlink ref="C4" r:id="rId1"/>
  </hyperlinks>
  <pageMargins left="0.75" right="0.75" top="1" bottom="1" header="0.5" footer="0.5"/>
  <pageSetup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0"/>
  <sheetViews>
    <sheetView workbookViewId="0">
      <selection activeCell="V7" sqref="V7"/>
    </sheetView>
  </sheetViews>
  <sheetFormatPr defaultRowHeight="12.75" x14ac:dyDescent="0.2"/>
  <cols>
    <col min="1" max="10" width="9.28515625" bestFit="1" customWidth="1"/>
    <col min="11" max="11" width="10.42578125" customWidth="1"/>
    <col min="12" max="12" width="10.140625" bestFit="1" customWidth="1"/>
    <col min="13" max="13" width="9.28515625" bestFit="1" customWidth="1"/>
    <col min="14" max="14" width="9.28515625" customWidth="1"/>
    <col min="15" max="20" width="9.28515625" bestFit="1" customWidth="1"/>
    <col min="22" max="22" width="12.42578125" bestFit="1" customWidth="1"/>
    <col min="23" max="23" width="9.28515625" bestFit="1" customWidth="1"/>
    <col min="24" max="24" width="12.5703125" customWidth="1"/>
    <col min="26" max="26" width="11.42578125" bestFit="1" customWidth="1"/>
    <col min="33" max="36" width="9.28515625" bestFit="1" customWidth="1"/>
  </cols>
  <sheetData>
    <row r="1" spans="1:35" x14ac:dyDescent="0.2">
      <c r="A1" s="66" t="s">
        <v>62</v>
      </c>
      <c r="B1" s="66"/>
      <c r="C1" s="66"/>
      <c r="D1" t="s">
        <v>0</v>
      </c>
    </row>
    <row r="2" spans="1:35" x14ac:dyDescent="0.2">
      <c r="A2" s="66"/>
      <c r="B2" s="66"/>
      <c r="C2" s="66"/>
      <c r="D2" s="1" t="s">
        <v>1</v>
      </c>
      <c r="E2" s="2" t="s">
        <v>2</v>
      </c>
      <c r="K2" t="s">
        <v>3</v>
      </c>
      <c r="L2" t="s">
        <v>3</v>
      </c>
      <c r="T2" t="s">
        <v>4</v>
      </c>
    </row>
    <row r="3" spans="1:35" x14ac:dyDescent="0.2">
      <c r="A3" s="2" t="s">
        <v>5</v>
      </c>
      <c r="B3" s="2" t="s">
        <v>59</v>
      </c>
      <c r="C3" s="2" t="s">
        <v>77</v>
      </c>
      <c r="D3" s="2" t="s">
        <v>6</v>
      </c>
      <c r="E3" t="s">
        <v>7</v>
      </c>
      <c r="F3" t="s">
        <v>8</v>
      </c>
      <c r="G3" t="s">
        <v>9</v>
      </c>
      <c r="H3" t="s">
        <v>10</v>
      </c>
      <c r="I3" t="s">
        <v>15</v>
      </c>
      <c r="J3" t="s">
        <v>76</v>
      </c>
      <c r="K3" t="s">
        <v>11</v>
      </c>
      <c r="L3" t="s">
        <v>12</v>
      </c>
      <c r="M3" t="s">
        <v>79</v>
      </c>
      <c r="N3" t="s">
        <v>81</v>
      </c>
      <c r="O3" t="s">
        <v>13</v>
      </c>
      <c r="P3" t="s">
        <v>14</v>
      </c>
      <c r="R3" t="s">
        <v>16</v>
      </c>
      <c r="S3" t="s">
        <v>60</v>
      </c>
      <c r="T3" t="s">
        <v>17</v>
      </c>
      <c r="W3" s="2" t="s">
        <v>18</v>
      </c>
      <c r="AG3" t="s">
        <v>19</v>
      </c>
      <c r="AI3" t="s">
        <v>25</v>
      </c>
    </row>
    <row r="4" spans="1:35" x14ac:dyDescent="0.2">
      <c r="A4">
        <f>LookHere!B$8</f>
        <v>35</v>
      </c>
      <c r="B4">
        <f>IF(A4&lt;LookHere!$B$9,1,2)</f>
        <v>1</v>
      </c>
      <c r="C4">
        <f>IF(B4&lt;2,LookHere!F$10,0)</f>
        <v>6000</v>
      </c>
      <c r="D4" s="3">
        <f>IF(B4=2,LookHere!$B$12,0)</f>
        <v>0</v>
      </c>
      <c r="E4" s="3">
        <f>IF(A4&lt;LookHere!B$13,0,IF(A4&lt;LookHere!B$14,LookHere!C$13,LookHere!C$14))</f>
        <v>0</v>
      </c>
      <c r="F4" s="3">
        <f>IF('SC1'!A4&lt;LookHere!D$15,0,LookHere!B$15)</f>
        <v>0</v>
      </c>
      <c r="G4" s="3">
        <f>IF('SC1'!A4&lt;LookHere!D$16,0,LookHere!B$16)</f>
        <v>0</v>
      </c>
      <c r="H4" s="3">
        <v>0</v>
      </c>
      <c r="I4" s="3">
        <f>LookHere!B27+J4</f>
        <v>55500</v>
      </c>
      <c r="J4" s="3">
        <f>IF(B4&lt;2,IF(C4&gt;5500*LookHere!B$11, 5500*LookHere!B$11, C4), IF(H4&gt;M4,-(H4-M4),0))</f>
        <v>5500</v>
      </c>
      <c r="K4" s="3">
        <f>LookHere!B$24*V7+IF($C4&gt;($J4+$V$12),$V$7*($C4-$J4-$V$12),0)</f>
        <v>50000</v>
      </c>
      <c r="L4" s="3">
        <f>LookHere!B$24*(1-V7)+IF($C4&gt;($J4+$V$12),(1-$V$7)*($C4-$J4-$V$12),0)</f>
        <v>0</v>
      </c>
      <c r="M4" s="3"/>
      <c r="N4" s="3"/>
      <c r="O4" s="3">
        <f>LookHere!B$26+IF((C4-J4)&gt;0,IF((C4-J4)&gt;V$12,V$12,C4-J4),0)</f>
        <v>50500</v>
      </c>
      <c r="P4">
        <v>0</v>
      </c>
      <c r="Q4">
        <f>IF(B4&lt;2,0,VLOOKUP(A4,AG$5:AH$90,2))</f>
        <v>0</v>
      </c>
      <c r="R4" s="3">
        <f>IF(B4&lt;2,K4*V$5+L4*0.4*V$6 - IF((C4-J4)&gt;0,IF((C4-J4)&gt;V$12,V$12,C4-J4)),P4+L4*($V$6)*0.4+K4*($V$5)+G4+F4+E4)/LookHere!B$11</f>
        <v>788.99999999999977</v>
      </c>
      <c r="S4" s="3">
        <f>(IF(G4&gt;0,IF(R4&gt;V$15,IF(0.15*(R4-V$15)&lt;G4,0.15*(R4-V$15),G4),0),0))*LookHere!B$11</f>
        <v>0</v>
      </c>
      <c r="T4" s="3">
        <f>(IF(R4&lt;V$16,W$16*R4,IF(R4&lt;V$17,Z$16+W$17*(R4-V$16),IF(R4&lt;V$18,W$18*(R4-V$18)+Z$17,(R4-V$18)*W$19+Z$18)))+S4 + IF(R4&lt;V$20,R4*W$20,IF(R4&lt;V$21,(R4-V$20)*W$21+Z$20,(R4-V$21)*W$22+Z$21)))*LookHere!B$11</f>
        <v>157.79999999999995</v>
      </c>
      <c r="V4" s="4">
        <f>LookHere!B$19</f>
        <v>0.02</v>
      </c>
      <c r="W4" t="s">
        <v>63</v>
      </c>
      <c r="AI4" s="3">
        <f>IF(((K4+L4+O4+I4)-H4)&lt;H4,1,0)</f>
        <v>0</v>
      </c>
    </row>
    <row r="5" spans="1:35" x14ac:dyDescent="0.2">
      <c r="A5">
        <f>A4+1</f>
        <v>36</v>
      </c>
      <c r="B5">
        <f>IF(A5&lt;LookHere!$B$9,1,2)</f>
        <v>1</v>
      </c>
      <c r="C5">
        <f>IF(B5&lt;2,LookHere!F$10 - T4,0)</f>
        <v>5842.2</v>
      </c>
      <c r="D5" s="3">
        <f>IF(B5=2,LookHere!$B$12,0)</f>
        <v>0</v>
      </c>
      <c r="E5" s="3">
        <f>IF(A5&lt;LookHere!B$13,0,IF(A5&lt;LookHere!B$14,LookHere!C$13,LookHere!C$14))</f>
        <v>0</v>
      </c>
      <c r="F5" s="3">
        <f>IF('SC1'!A5&lt;LookHere!D$15,0,LookHere!B$15)</f>
        <v>0</v>
      </c>
      <c r="G5" s="3">
        <f>IF('SC1'!A5&lt;LookHere!D$16,0,LookHere!B$16)</f>
        <v>0</v>
      </c>
      <c r="H5" s="3">
        <f>IF(B5&lt;2,0,D5-E5-F5-G5+T4)</f>
        <v>0</v>
      </c>
      <c r="I5" s="35">
        <f>IF(I4&gt;0,IF(B5&lt;2,I4*(1+V$10),I4*(1+V$11)) + J5,0)</f>
        <v>61320.789999999994</v>
      </c>
      <c r="J5" s="3">
        <f>IF(I4&gt;0,IF(B5&lt;2,IF(C5&gt;5500*LookHere!B$11, 5500*LookHere!B$11, C5), IF(H5&gt;(M5+P4),-(H5-M5-P4),0)),0)</f>
        <v>5500</v>
      </c>
      <c r="K5" s="35">
        <f>IF(B5&lt;2,K4*(1+$V$5-$V$4)+IF(C5&gt;($J5+$V$12),$V$7*($C5-$J5-$V$12),0), K4*(1+$V$5-$V$4)-$M5*$V$8)+N5</f>
        <v>50288.999999999993</v>
      </c>
      <c r="L5" s="35">
        <f>IF(B5&lt;2,L4*(1+$V$6-$V$4)+IF(C5&gt;($J5+$V$12),(1-$V$7)*($C4-$J5-$V$12),0), L4*(1+$V$6-$V$4)-$M5*(1-$V$8))-N5</f>
        <v>0</v>
      </c>
      <c r="M5" s="35">
        <f>MIN(H5-P4,(K4+L4))</f>
        <v>0</v>
      </c>
      <c r="N5" s="35">
        <f>IF(B5&lt;2, IF(K4/(K4+L4)&lt;V$7, (V$7 - K4/(K4+L4))*(K4+L4),0),  IF(K4/(K4+L4)&lt;V$8, (V$8 - K4/(K4+L4))*(K4+L4),0))</f>
        <v>0</v>
      </c>
      <c r="O5" s="35">
        <f>IF(B5&lt;2,O4*(1+V$10) + IF((C5-J5)&gt;0,IF((C5-J5)&gt;V$12,V$12,C5-J5),0), O4*(1+V$11)-P4 )</f>
        <v>51134.089999999989</v>
      </c>
      <c r="P5" s="3">
        <f>IF(B5&lt;2, 0, IF(H5&gt;(I5+K5+L5),H5-I5-K5-L5,  O5*Q5))</f>
        <v>0</v>
      </c>
      <c r="Q5">
        <f t="shared" ref="Q5:Q68" si="0">IF(B5&lt;2,0,VLOOKUP(A5,AG$5:AH$90,2))</f>
        <v>0</v>
      </c>
      <c r="R5" s="3">
        <f>IF(B5&lt;2,K5*V$5+L5*0.4*V$6 - IF((C5-J5)&gt;0,IF((C5-J5)&gt;V$12,V$12,C5-J5)),P5+L5*($V$6)*0.4+K5*($V$5)+G5+F5+E5)/LookHere!B$11</f>
        <v>954.25041999999985</v>
      </c>
      <c r="S5" s="3">
        <f>(IF(G5&gt;0,IF(R5&gt;V$15,IF(0.15*(R5-V$15)&lt;G5,0.15*(R5-V$15),G5),0),0))*LookHere!B$11</f>
        <v>0</v>
      </c>
      <c r="T5" s="3">
        <f>(IF(R5&lt;V$16,W$16*R5,IF(R5&lt;V$17,Z$16+W$17*(R5-V$16),IF(R5&lt;V$18,W$18*(R5-V$18)+Z$17,(R5-V$18)*W$19+Z$18)))+S5 + IF(R5&lt;V$20,R5*W$20,IF(R5&lt;V$21,(R5-V$20)*W$21+Z$20,(R5-V$21)*W$22+Z$21)))*LookHere!B$11</f>
        <v>190.85008399999998</v>
      </c>
      <c r="V5" s="4">
        <f>LookHere!B$20-V9</f>
        <v>2.5779999999999997E-2</v>
      </c>
      <c r="W5" t="s">
        <v>21</v>
      </c>
      <c r="AG5">
        <f>AG6-1</f>
        <v>20</v>
      </c>
      <c r="AH5" s="20">
        <v>0.02</v>
      </c>
      <c r="AI5" s="3">
        <f>IF(((K5+L5+O5+I5)-H5)&lt;H5,1,0)</f>
        <v>0</v>
      </c>
    </row>
    <row r="6" spans="1:35" x14ac:dyDescent="0.2">
      <c r="A6">
        <f t="shared" ref="A6:A69" si="1">A5+1</f>
        <v>37</v>
      </c>
      <c r="B6">
        <f>IF(A6&lt;LookHere!$B$9,1,2)</f>
        <v>1</v>
      </c>
      <c r="C6">
        <f>IF(B6&lt;2,LookHere!F$10 - T5,0)</f>
        <v>5809.1499160000003</v>
      </c>
      <c r="D6" s="3">
        <f>IF(B6=2,LookHere!$B$12,0)</f>
        <v>0</v>
      </c>
      <c r="E6" s="3">
        <f>IF(A6&lt;LookHere!B$13,0,IF(A6&lt;LookHere!B$14,LookHere!C$13,LookHere!C$14))</f>
        <v>0</v>
      </c>
      <c r="F6" s="3">
        <f>IF('SC1'!A6&lt;LookHere!D$15,0,LookHere!B$15)</f>
        <v>0</v>
      </c>
      <c r="G6" s="3">
        <f>IF('SC1'!A6&lt;LookHere!D$16,0,LookHere!B$16)</f>
        <v>0</v>
      </c>
      <c r="H6" s="3">
        <f t="shared" ref="H6:H69" si="2">IF(B6&lt;2,0,D6-E6-F6-G6+T5)</f>
        <v>0</v>
      </c>
      <c r="I6" s="35">
        <f t="shared" ref="I6:I69" si="3">IF(I5&gt;0,IF(B6&lt;2,I5*(1+V$10),I5*(1+V$11)) + J6,0)</f>
        <v>67175.224166199987</v>
      </c>
      <c r="J6" s="3">
        <f>IF(I5&gt;0,IF(B6&lt;2,IF(C6&gt;5500*LookHere!B$11, 5500*LookHere!B$11, C6), IF(H6&gt;(M6+P5),-(H6-M6-P5),0)),0)</f>
        <v>5500</v>
      </c>
      <c r="K6" s="35">
        <f t="shared" ref="K6:K69" si="4">IF(B6&lt;2,K5*(1+$V$5-$V$4)+IF(C6&gt;($J6+$V$12),$V$7*($C6-$J6-$V$12),0), K5*(1+$V$5-$V$4)-$M6*$V$8)+N6</f>
        <v>50579.670419999988</v>
      </c>
      <c r="L6" s="35">
        <f t="shared" ref="L6:L69" si="5">IF(B6&lt;2,L5*(1+$V$6-$V$4)+IF(C6&gt;($J6+$V$12),(1-$V$7)*($C5-$J6-$V$12),0), L5*(1+$V$6-$V$4)-$M6*(1-$V$8))-N6</f>
        <v>0</v>
      </c>
      <c r="M6" s="35">
        <f t="shared" ref="M6:M69" si="6">MIN(H6-P5,(K5+L5))</f>
        <v>0</v>
      </c>
      <c r="N6" s="35">
        <f t="shared" ref="N6:N69" si="7">IF(B6&lt;2, IF(K5/(K5+L5)&lt;V$7, (V$7 - K5/(K5+L5))*(K5+L5),0),  IF(K5/(K5+L5)&lt;V$8, (V$8 - K5/(K5+L5))*(K5+L5),0))</f>
        <v>0</v>
      </c>
      <c r="O6" s="35">
        <f>IF(B6&lt;2,O5*(1+V$10) + IF((C6-J6)&gt;0,IF((C6-J6)&gt;V$12,V$12,C6-J6),0), O5*(1+V$11)-P5 )</f>
        <v>51738.794956199985</v>
      </c>
      <c r="P6" s="3">
        <f t="shared" ref="P6:P69" si="8">IF(B6&lt;2, 0, IF(H6&gt;(I6+K6+L6),H6-I6-K6-L6,  O6*Q6))</f>
        <v>0</v>
      </c>
      <c r="Q6">
        <f t="shared" si="0"/>
        <v>0</v>
      </c>
      <c r="R6" s="3">
        <f>IF(B6&lt;2,K6*V$5+L6*0.4*V$6 - IF((C6-J6)&gt;0,IF((C6-J6)&gt;V$12,V$12,C6-J6)),P6+L6*($V$6)*0.4+K6*($V$5)+G6+F6+E6)/LookHere!B$11</f>
        <v>994.79398742759918</v>
      </c>
      <c r="S6" s="3">
        <f>(IF(G6&gt;0,IF(R6&gt;V$15,IF(0.15*(R6-V$15)&lt;G6,0.15*(R6-V$15),G6),0),0))*LookHere!B$11</f>
        <v>0</v>
      </c>
      <c r="T6" s="3">
        <f>(IF(R6&lt;V$16,W$16*R6,IF(R6&lt;V$17,Z$16+W$17*(R6-V$16),IF(R6&lt;V$18,W$18*(R6-V$18)+Z$17,(R6-V$18)*W$19+Z$18)))+S6 + IF(R6&lt;V$20,R6*W$20,IF(R6&lt;V$21,(R6-V$20)*W$21+Z$20,(R6-V$21)*W$22+Z$21)))*LookHere!B$11</f>
        <v>198.95879748551985</v>
      </c>
      <c r="V6" s="4">
        <f>LookHere!B$21-V9</f>
        <v>7.578E-2</v>
      </c>
      <c r="W6" t="s">
        <v>22</v>
      </c>
      <c r="AG6">
        <f t="shared" ref="AG6:AG44" si="9">AG7-1</f>
        <v>21</v>
      </c>
      <c r="AH6" s="20">
        <v>0.02</v>
      </c>
      <c r="AI6" s="3">
        <f>IF(((K6+L6+O6+I6)-H6)&lt;H6,1,0)</f>
        <v>0</v>
      </c>
    </row>
    <row r="7" spans="1:35" x14ac:dyDescent="0.2">
      <c r="A7">
        <f t="shared" si="1"/>
        <v>38</v>
      </c>
      <c r="B7">
        <f>IF(A7&lt;LookHere!$B$9,1,2)</f>
        <v>1</v>
      </c>
      <c r="C7">
        <f>IF(B7&lt;2,LookHere!F$10 - T6,0)</f>
        <v>5801.0412025144806</v>
      </c>
      <c r="D7" s="3">
        <f>IF(B7=2,LookHere!$B$12,0)</f>
        <v>0</v>
      </c>
      <c r="E7" s="3">
        <f>IF(A7&lt;LookHere!B$13,0,IF(A7&lt;LookHere!B$14,LookHere!C$13,LookHere!C$14))</f>
        <v>0</v>
      </c>
      <c r="F7" s="3">
        <f>IF('SC1'!A7&lt;LookHere!D$15,0,LookHere!B$15)</f>
        <v>0</v>
      </c>
      <c r="G7" s="3">
        <f>IF('SC1'!A7&lt;LookHere!D$16,0,LookHere!B$16)</f>
        <v>0</v>
      </c>
      <c r="H7" s="3">
        <f t="shared" si="2"/>
        <v>0</v>
      </c>
      <c r="I7" s="35">
        <f t="shared" si="3"/>
        <v>73063.496961880621</v>
      </c>
      <c r="J7" s="3">
        <f>IF(I6&gt;0,IF(B7&lt;2,IF(C7&gt;5500*LookHere!B$11, 5500*LookHere!B$11, C7), IF(H7&gt;(M7+P6),-(H7-M7-P6),0)),0)</f>
        <v>5500</v>
      </c>
      <c r="K7" s="35">
        <f t="shared" si="4"/>
        <v>50872.020915027584</v>
      </c>
      <c r="L7" s="35">
        <f t="shared" si="5"/>
        <v>0</v>
      </c>
      <c r="M7" s="35">
        <f t="shared" si="6"/>
        <v>0</v>
      </c>
      <c r="N7" s="35">
        <f t="shared" si="7"/>
        <v>0</v>
      </c>
      <c r="O7" s="35">
        <f t="shared" ref="O7:O69" si="10">IF(B7&lt;2,O6*(1+V$10) + IF((C7-J7)&gt;0,IF((C7-J7)&gt;V$12,V$12,C7-J7),0), O6*(1+V$11)-P6 )</f>
        <v>52338.886393561297</v>
      </c>
      <c r="P7" s="3">
        <f t="shared" si="8"/>
        <v>0</v>
      </c>
      <c r="Q7">
        <f t="shared" si="0"/>
        <v>0</v>
      </c>
      <c r="R7" s="3">
        <f>IF(B7&lt;2,K7*V$5+L7*0.4*V$6 - IF((C7-J7)&gt;0,IF((C7-J7)&gt;V$12,V$12,C7-J7)),P7+L7*($V$6)*0.4+K7*($V$5)+G7+F7+E7)/LookHere!B$11</f>
        <v>1010.4394966749305</v>
      </c>
      <c r="S7" s="3">
        <f>(IF(G7&gt;0,IF(R7&gt;V$15,IF(0.15*(R7-V$15)&lt;G7,0.15*(R7-V$15),G7),0),0))*LookHere!B$11</f>
        <v>0</v>
      </c>
      <c r="T7" s="3">
        <f>(IF(R7&lt;V$16,W$16*R7,IF(R7&lt;V$17,Z$16+W$17*(R7-V$16),IF(R7&lt;V$18,W$18*(R7-V$18)+Z$17,(R7-V$18)*W$19+Z$18)))+S7 + IF(R7&lt;V$20,R7*W$20,IF(R7&lt;V$21,(R7-V$20)*W$21+Z$20,(R7-V$21)*W$22+Z$21)))*LookHere!B$11</f>
        <v>202.0878993349861</v>
      </c>
      <c r="V7" s="4">
        <f>LookHere!F$25</f>
        <v>1</v>
      </c>
      <c r="W7" t="s">
        <v>71</v>
      </c>
      <c r="AG7">
        <f t="shared" si="9"/>
        <v>22</v>
      </c>
      <c r="AH7" s="20">
        <v>0.02</v>
      </c>
      <c r="AI7" s="3">
        <f>IF(((K7+L7+O7+I7)-H7)&lt;H7,1,0)</f>
        <v>0</v>
      </c>
    </row>
    <row r="8" spans="1:35" x14ac:dyDescent="0.2">
      <c r="A8">
        <f t="shared" si="1"/>
        <v>39</v>
      </c>
      <c r="B8">
        <f>IF(A8&lt;LookHere!$B$9,1,2)</f>
        <v>1</v>
      </c>
      <c r="C8">
        <f>IF(B8&lt;2,LookHere!F$10 - T7,0)</f>
        <v>5797.9121006650139</v>
      </c>
      <c r="D8" s="3">
        <f>IF(B8=2,LookHere!$B$12,0)</f>
        <v>0</v>
      </c>
      <c r="E8" s="3">
        <f>IF(A8&lt;LookHere!B$13,0,IF(A8&lt;LookHere!B$14,LookHere!C$13,LookHere!C$14))</f>
        <v>0</v>
      </c>
      <c r="F8" s="3">
        <f>IF('SC1'!A8&lt;LookHere!D$15,0,LookHere!B$15)</f>
        <v>0</v>
      </c>
      <c r="G8" s="3">
        <f>IF('SC1'!A8&lt;LookHere!D$16,0,LookHere!B$16)</f>
        <v>0</v>
      </c>
      <c r="H8" s="3">
        <f t="shared" si="2"/>
        <v>0</v>
      </c>
      <c r="I8" s="35">
        <f t="shared" si="3"/>
        <v>78985.803974320283</v>
      </c>
      <c r="J8" s="3">
        <f>IF(I7&gt;0,IF(B8&lt;2,IF(C8&gt;5500*LookHere!B$11, 5500*LookHere!B$11, C8), IF(H8&gt;(M8+P7),-(H8-M8-P7),0)),0)</f>
        <v>5500</v>
      </c>
      <c r="K8" s="35">
        <f t="shared" si="4"/>
        <v>51166.061195916438</v>
      </c>
      <c r="L8" s="35">
        <f t="shared" si="5"/>
        <v>0</v>
      </c>
      <c r="M8" s="35">
        <f t="shared" si="6"/>
        <v>0</v>
      </c>
      <c r="N8" s="35">
        <f t="shared" si="7"/>
        <v>0</v>
      </c>
      <c r="O8" s="35">
        <f t="shared" si="10"/>
        <v>52939.31725758109</v>
      </c>
      <c r="P8" s="3">
        <f t="shared" si="8"/>
        <v>0</v>
      </c>
      <c r="Q8">
        <f t="shared" si="0"/>
        <v>0</v>
      </c>
      <c r="R8" s="3">
        <f>IF(B8&lt;2,K8*V$5+L8*0.4*V$6 - IF((C8-J8)&gt;0,IF((C8-J8)&gt;V$12,V$12,C8-J8)),P8+L8*($V$6)*0.4+K8*($V$5)+G8+F8+E8)/LookHere!B$11</f>
        <v>1021.1489569657117</v>
      </c>
      <c r="S8" s="3">
        <f>(IF(G8&gt;0,IF(R8&gt;V$15,IF(0.15*(R8-V$15)&lt;G8,0.15*(R8-V$15),G8),0),0))*LookHere!B$11</f>
        <v>0</v>
      </c>
      <c r="T8" s="3">
        <f>(IF(R8&lt;V$16,W$16*R8,IF(R8&lt;V$17,Z$16+W$17*(R8-V$16),IF(R8&lt;V$18,W$18*(R8-V$18)+Z$17,(R8-V$18)*W$19+Z$18)))+S8 + IF(R8&lt;V$20,R8*W$20,IF(R8&lt;V$21,(R8-V$20)*W$21+Z$20,(R8-V$21)*W$22+Z$21)))*LookHere!B$11</f>
        <v>204.22979139314234</v>
      </c>
      <c r="V8" s="4">
        <f>LookHere!G$25</f>
        <v>1</v>
      </c>
      <c r="W8" t="s">
        <v>72</v>
      </c>
      <c r="AG8">
        <f t="shared" si="9"/>
        <v>23</v>
      </c>
      <c r="AH8" s="20">
        <v>0.02</v>
      </c>
      <c r="AI8" s="3">
        <f>IF(((X31+Y31+O8+W31)-H8)&lt;H8,1,0)</f>
        <v>0</v>
      </c>
    </row>
    <row r="9" spans="1:35" x14ac:dyDescent="0.2">
      <c r="A9">
        <f t="shared" si="1"/>
        <v>40</v>
      </c>
      <c r="B9">
        <f>IF(A9&lt;LookHere!$B$9,1,2)</f>
        <v>1</v>
      </c>
      <c r="C9">
        <f>IF(B9&lt;2,LookHere!F$10 - T8,0)</f>
        <v>5795.7702086068575</v>
      </c>
      <c r="D9" s="3">
        <f>IF(B9=2,LookHere!$B$12,0)</f>
        <v>0</v>
      </c>
      <c r="E9" s="3">
        <f>IF(A9&lt;LookHere!B$13,0,IF(A9&lt;LookHere!B$14,LookHere!C$13,LookHere!C$14))</f>
        <v>0</v>
      </c>
      <c r="F9" s="3">
        <f>IF('SC1'!A9&lt;LookHere!D$15,0,LookHere!B$15)</f>
        <v>0</v>
      </c>
      <c r="G9" s="3">
        <f>IF('SC1'!A9&lt;LookHere!D$16,0,LookHere!B$16)</f>
        <v>0</v>
      </c>
      <c r="H9" s="3">
        <f t="shared" si="2"/>
        <v>0</v>
      </c>
      <c r="I9" s="35">
        <f t="shared" si="3"/>
        <v>84942.341921291852</v>
      </c>
      <c r="J9" s="3">
        <f>IF(I8&gt;0,IF(B9&lt;2,IF(C9&gt;5500*LookHere!B$11, 5500*LookHere!B$11, C9), IF(H9&gt;(M9+P8),-(H9-M9-P8),0)),0)</f>
        <v>5500</v>
      </c>
      <c r="K9" s="35">
        <f t="shared" si="4"/>
        <v>51461.801029628827</v>
      </c>
      <c r="L9" s="35">
        <f t="shared" si="5"/>
        <v>0</v>
      </c>
      <c r="M9" s="35">
        <f t="shared" si="6"/>
        <v>0</v>
      </c>
      <c r="N9" s="35">
        <f t="shared" si="7"/>
        <v>0</v>
      </c>
      <c r="O9" s="35">
        <f t="shared" si="10"/>
        <v>53541.076719936762</v>
      </c>
      <c r="P9" s="3">
        <f t="shared" si="8"/>
        <v>0</v>
      </c>
      <c r="Q9">
        <f t="shared" si="0"/>
        <v>0</v>
      </c>
      <c r="R9" s="3">
        <f>IF(B9&lt;2,K9*V$5+L9*0.4*V$6 - IF((C9-J9)&gt;0,IF((C9-J9)&gt;V$12,V$12,C9-J9)),P9+L9*($V$6)*0.4+K9*($V$5)+G9+F9+E9)/LookHere!B$11</f>
        <v>1030.9150219369735</v>
      </c>
      <c r="S9" s="3">
        <f>(IF(G9&gt;0,IF(R9&gt;V$15,IF(0.15*(R9-V$15)&lt;G9,0.15*(R9-V$15),G9),0),0))*LookHere!B$11</f>
        <v>0</v>
      </c>
      <c r="T9" s="3">
        <f>(IF(R9&lt;V$16,W$16*R9,IF(R9&lt;V$17,Z$16+W$17*(R9-V$16),IF(R9&lt;V$18,W$18*(R9-V$18)+Z$17,(R9-V$18)*W$19+Z$18)))+S9 + IF(R9&lt;V$20,R9*W$20,IF(R9&lt;V$21,(R9-V$20)*W$21+Z$20,(R9-V$21)*W$22+Z$21)))*LookHere!B$11</f>
        <v>206.1830043873947</v>
      </c>
      <c r="V9" s="34">
        <f>LookHere!B$28</f>
        <v>4.2199999999999998E-3</v>
      </c>
      <c r="W9" t="s">
        <v>73</v>
      </c>
      <c r="AG9">
        <f t="shared" si="9"/>
        <v>24</v>
      </c>
      <c r="AH9" s="20">
        <v>0.02</v>
      </c>
      <c r="AI9" s="3">
        <f>IF(((X32+Y32+O9+W32)-H9)&lt;H9,1,0)</f>
        <v>0</v>
      </c>
    </row>
    <row r="10" spans="1:35" x14ac:dyDescent="0.2">
      <c r="A10">
        <f t="shared" si="1"/>
        <v>41</v>
      </c>
      <c r="B10">
        <f>IF(A10&lt;LookHere!$B$9,1,2)</f>
        <v>1</v>
      </c>
      <c r="C10">
        <f>IF(B10&lt;2,LookHere!F$10 - T9,0)</f>
        <v>5793.8169956126058</v>
      </c>
      <c r="D10" s="3">
        <f>IF(B10=2,LookHere!$B$12,0)</f>
        <v>0</v>
      </c>
      <c r="E10" s="3">
        <f>IF(A10&lt;LookHere!B$13,0,IF(A10&lt;LookHere!B$14,LookHere!C$13,LookHere!C$14))</f>
        <v>0</v>
      </c>
      <c r="F10" s="3">
        <f>IF('SC1'!A10&lt;LookHere!D$15,0,LookHere!B$15)</f>
        <v>0</v>
      </c>
      <c r="G10" s="3">
        <f>IF('SC1'!A10&lt;LookHere!D$16,0,LookHere!B$16)</f>
        <v>0</v>
      </c>
      <c r="H10" s="3">
        <f t="shared" si="2"/>
        <v>0</v>
      </c>
      <c r="I10" s="35">
        <f t="shared" si="3"/>
        <v>90933.308657596906</v>
      </c>
      <c r="J10" s="3">
        <f>IF(I9&gt;0,IF(B10&lt;2,IF(C10&gt;5500*LookHere!B$11, 5500*LookHere!B$11, C10), IF(H10&gt;(M10+P9),-(H10-M10-P9),0)),0)</f>
        <v>5500</v>
      </c>
      <c r="K10" s="35">
        <f t="shared" si="4"/>
        <v>51759.250239580077</v>
      </c>
      <c r="L10" s="35">
        <f t="shared" si="5"/>
        <v>0</v>
      </c>
      <c r="M10" s="35">
        <f t="shared" si="6"/>
        <v>0</v>
      </c>
      <c r="N10" s="35">
        <f t="shared" si="7"/>
        <v>0</v>
      </c>
      <c r="O10" s="35">
        <f t="shared" si="10"/>
        <v>54144.3611389906</v>
      </c>
      <c r="P10" s="3">
        <f t="shared" si="8"/>
        <v>0</v>
      </c>
      <c r="Q10">
        <f t="shared" si="0"/>
        <v>0</v>
      </c>
      <c r="R10" s="3">
        <f>IF(B10&lt;2,K10*V$5+L10*0.4*V$6 - IF((C10-J10)&gt;0,IF((C10-J10)&gt;V$12,V$12,C10-J10)),P10+L10*($V$6)*0.4+K10*($V$5)+G10+F10+E10)/LookHere!B$11</f>
        <v>1040.5364755637686</v>
      </c>
      <c r="S10" s="3">
        <f>(IF(G10&gt;0,IF(R10&gt;V$15,IF(0.15*(R10-V$15)&lt;G10,0.15*(R10-V$15),G10),0),0))*LookHere!B$11</f>
        <v>0</v>
      </c>
      <c r="T10" s="3">
        <f>(IF(R10&lt;V$16,W$16*R10,IF(R10&lt;V$17,Z$16+W$17*(R10-V$16),IF(R10&lt;V$18,W$18*(R10-V$18)+Z$17,(R10-V$18)*W$19+Z$18)))+S10 + IF(R10&lt;V$20,R10*W$20,IF(R10&lt;V$21,(R10-V$20)*W$21+Z$20,(R10-V$21)*W$22+Z$21)))*LookHere!B$11</f>
        <v>208.10729511275372</v>
      </c>
      <c r="V10" s="21">
        <f>V7*(V5-V4)+(1-V7)*(V6-V4)</f>
        <v>5.7799999999999969E-3</v>
      </c>
      <c r="W10" t="s">
        <v>74</v>
      </c>
      <c r="AG10">
        <f t="shared" si="9"/>
        <v>25</v>
      </c>
      <c r="AH10" s="20">
        <v>0.02</v>
      </c>
      <c r="AI10" s="3">
        <f>IF(((X33+Y33+O10+W33)-H10)&lt;H10,1,0)</f>
        <v>0</v>
      </c>
    </row>
    <row r="11" spans="1:35" x14ac:dyDescent="0.2">
      <c r="A11">
        <f t="shared" si="1"/>
        <v>42</v>
      </c>
      <c r="B11">
        <f>IF(A11&lt;LookHere!$B$9,1,2)</f>
        <v>1</v>
      </c>
      <c r="C11">
        <f>IF(B11&lt;2,LookHere!F$10 - T10,0)</f>
        <v>5791.8927048872465</v>
      </c>
      <c r="D11" s="3">
        <f>IF(B11=2,LookHere!$B$12,0)</f>
        <v>0</v>
      </c>
      <c r="E11" s="3">
        <f>IF(A11&lt;LookHere!B$13,0,IF(A11&lt;LookHere!B$14,LookHere!C$13,LookHere!C$14))</f>
        <v>0</v>
      </c>
      <c r="F11" s="3">
        <f>IF('SC1'!A11&lt;LookHere!D$15,0,LookHere!B$15)</f>
        <v>0</v>
      </c>
      <c r="G11" s="3">
        <f>IF('SC1'!A11&lt;LookHere!D$16,0,LookHere!B$16)</f>
        <v>0</v>
      </c>
      <c r="H11" s="3">
        <f t="shared" si="2"/>
        <v>0</v>
      </c>
      <c r="I11" s="35">
        <f t="shared" si="3"/>
        <v>96958.903181637812</v>
      </c>
      <c r="J11" s="3">
        <f>IF(I10&gt;0,IF(B11&lt;2,IF(C11&gt;5500*LookHere!B$11, 5500*LookHere!B$11, C11), IF(H11&gt;(M11+P10),-(H11-M11-P10),0)),0)</f>
        <v>5500</v>
      </c>
      <c r="K11" s="35">
        <f t="shared" si="4"/>
        <v>52058.418705964847</v>
      </c>
      <c r="L11" s="35">
        <f t="shared" si="5"/>
        <v>0</v>
      </c>
      <c r="M11" s="35">
        <f t="shared" si="6"/>
        <v>0</v>
      </c>
      <c r="N11" s="35">
        <f t="shared" si="7"/>
        <v>0</v>
      </c>
      <c r="O11" s="35">
        <f t="shared" si="10"/>
        <v>54749.208251261211</v>
      </c>
      <c r="P11" s="3">
        <f t="shared" si="8"/>
        <v>0</v>
      </c>
      <c r="Q11">
        <f t="shared" si="0"/>
        <v>0</v>
      </c>
      <c r="R11" s="3">
        <f>IF(B11&lt;2,K11*V$5+L11*0.4*V$6 - IF((C11-J11)&gt;0,IF((C11-J11)&gt;V$12,V$12,C11-J11)),P11+L11*($V$6)*0.4+K11*($V$5)+G11+F11+E11)/LookHere!B$11</f>
        <v>1050.1733293525272</v>
      </c>
      <c r="S11" s="3">
        <f>(IF(G11&gt;0,IF(R11&gt;V$15,IF(0.15*(R11-V$15)&lt;G11,0.15*(R11-V$15),G11),0),0))*LookHere!B$11</f>
        <v>0</v>
      </c>
      <c r="T11" s="3">
        <f>(IF(R11&lt;V$16,W$16*R11,IF(R11&lt;V$17,Z$16+W$17*(R11-V$16),IF(R11&lt;V$18,W$18*(R11-V$18)+Z$17,(R11-V$18)*W$19+Z$18)))+S11 + IF(R11&lt;V$20,R11*W$20,IF(R11&lt;V$21,(R11-V$20)*W$21+Z$20,(R11-V$21)*W$22+Z$21)))*LookHere!B$11</f>
        <v>210.03466587050545</v>
      </c>
      <c r="V11" s="21">
        <f>V8*(V5-V4)+(1-V8)*(V6-V4)</f>
        <v>5.7799999999999969E-3</v>
      </c>
      <c r="W11" t="s">
        <v>75</v>
      </c>
      <c r="AG11">
        <f t="shared" si="9"/>
        <v>26</v>
      </c>
      <c r="AH11" s="20">
        <v>0.02</v>
      </c>
      <c r="AI11" s="3">
        <f>IF(((X34+Y34+O11+W34)-H11)&lt;H11,1,0)</f>
        <v>0</v>
      </c>
    </row>
    <row r="12" spans="1:35" x14ac:dyDescent="0.2">
      <c r="A12">
        <f t="shared" si="1"/>
        <v>43</v>
      </c>
      <c r="B12">
        <f>IF(A12&lt;LookHere!$B$9,1,2)</f>
        <v>1</v>
      </c>
      <c r="C12">
        <f>IF(B12&lt;2,LookHere!F$10 - T11,0)</f>
        <v>5789.9653341294943</v>
      </c>
      <c r="D12" s="3">
        <f>IF(B12=2,LookHere!$B$12,0)</f>
        <v>0</v>
      </c>
      <c r="E12" s="3">
        <f>IF(A12&lt;LookHere!B$13,0,IF(A12&lt;LookHere!B$14,LookHere!C$13,LookHere!C$14))</f>
        <v>0</v>
      </c>
      <c r="F12" s="3">
        <f>IF('SC1'!A12&lt;LookHere!D$15,0,LookHere!B$15)</f>
        <v>0</v>
      </c>
      <c r="G12" s="3">
        <f>IF('SC1'!A12&lt;LookHere!D$16,0,LookHere!B$16)</f>
        <v>0</v>
      </c>
      <c r="H12" s="3">
        <f t="shared" si="2"/>
        <v>0</v>
      </c>
      <c r="I12" s="35">
        <f t="shared" si="3"/>
        <v>103019.32564202767</v>
      </c>
      <c r="J12" s="3">
        <f>IF(I11&gt;0,IF(B12&lt;2,IF(C12&gt;5500*LookHere!B$11, 5500*LookHere!B$11, C12), IF(H12&gt;(M12+P11),-(H12-M12-P11),0)),0)</f>
        <v>5500</v>
      </c>
      <c r="K12" s="35">
        <f t="shared" si="4"/>
        <v>52359.316366085317</v>
      </c>
      <c r="L12" s="35">
        <f t="shared" si="5"/>
        <v>0</v>
      </c>
      <c r="M12" s="35">
        <f t="shared" si="6"/>
        <v>0</v>
      </c>
      <c r="N12" s="35">
        <f t="shared" si="7"/>
        <v>0</v>
      </c>
      <c r="O12" s="35">
        <f t="shared" si="10"/>
        <v>55355.624009082996</v>
      </c>
      <c r="P12" s="3">
        <f t="shared" si="8"/>
        <v>0</v>
      </c>
      <c r="Q12">
        <f t="shared" si="0"/>
        <v>0</v>
      </c>
      <c r="R12" s="3">
        <f>IF(B12&lt;2,K12*V$5+L12*0.4*V$6 - IF((C12-J12)&gt;0,IF((C12-J12)&gt;V$12,V$12,C12-J12)),P12+L12*($V$6)*0.4+K12*($V$5)+G12+F12+E12)/LookHere!B$11</f>
        <v>1059.8578417881849</v>
      </c>
      <c r="S12" s="3">
        <f>(IF(G12&gt;0,IF(R12&gt;V$15,IF(0.15*(R12-V$15)&lt;G12,0.15*(R12-V$15),G12),0),0))*LookHere!B$11</f>
        <v>0</v>
      </c>
      <c r="T12" s="3">
        <f>(IF(R12&lt;V$16,W$16*R12,IF(R12&lt;V$17,Z$16+W$17*(R12-V$16),IF(R12&lt;V$18,W$18*(R12-V$18)+Z$17,(R12-V$18)*W$19+Z$18)))+S12 + IF(R12&lt;V$20,R12*W$20,IF(R12&lt;V$21,(R12-V$20)*W$21+Z$20,(R12-V$21)*W$22+Z$21)))*LookHere!B$11</f>
        <v>211.97156835763698</v>
      </c>
      <c r="V12" s="23">
        <f>LookHere!F$8*0.15</f>
        <v>9000</v>
      </c>
      <c r="W12" t="s">
        <v>78</v>
      </c>
      <c r="AG12">
        <f t="shared" si="9"/>
        <v>27</v>
      </c>
      <c r="AH12" s="20">
        <v>0.02</v>
      </c>
      <c r="AI12" s="3">
        <f t="shared" ref="AI12:AI75" si="11">IF(((K12+L12+O12+I12)-H12)&lt;H12,1,0)</f>
        <v>0</v>
      </c>
    </row>
    <row r="13" spans="1:35" x14ac:dyDescent="0.2">
      <c r="A13">
        <f t="shared" si="1"/>
        <v>44</v>
      </c>
      <c r="B13">
        <f>IF(A13&lt;LookHere!$B$9,1,2)</f>
        <v>1</v>
      </c>
      <c r="C13">
        <f>IF(B13&lt;2,LookHere!F$10 - T12,0)</f>
        <v>5788.0284316423631</v>
      </c>
      <c r="D13" s="3">
        <f>IF(B13=2,LookHere!$B$12,0)</f>
        <v>0</v>
      </c>
      <c r="E13" s="3">
        <f>IF(A13&lt;LookHere!B$13,0,IF(A13&lt;LookHere!B$14,LookHere!C$13,LookHere!C$14))</f>
        <v>0</v>
      </c>
      <c r="F13" s="3">
        <f>IF('SC1'!A13&lt;LookHere!D$15,0,LookHere!B$15)</f>
        <v>0</v>
      </c>
      <c r="G13" s="3">
        <f>IF('SC1'!A13&lt;LookHere!D$16,0,LookHere!B$16)</f>
        <v>0</v>
      </c>
      <c r="H13" s="3">
        <f t="shared" si="2"/>
        <v>0</v>
      </c>
      <c r="I13" s="35">
        <f t="shared" si="3"/>
        <v>109114.77734423858</v>
      </c>
      <c r="J13" s="3">
        <f>IF(I12&gt;0,IF(B13&lt;2,IF(C13&gt;5500*LookHere!B$11, 5500*LookHere!B$11, C13), IF(H13&gt;(M13+P12),-(H13-M13-P12),0)),0)</f>
        <v>5500</v>
      </c>
      <c r="K13" s="35">
        <f t="shared" si="4"/>
        <v>52661.953214681285</v>
      </c>
      <c r="L13" s="35">
        <f t="shared" si="5"/>
        <v>0</v>
      </c>
      <c r="M13" s="35">
        <f t="shared" si="6"/>
        <v>0</v>
      </c>
      <c r="N13" s="35">
        <f t="shared" si="7"/>
        <v>0</v>
      </c>
      <c r="O13" s="35">
        <f t="shared" si="10"/>
        <v>55963.607947497854</v>
      </c>
      <c r="P13" s="3">
        <f t="shared" si="8"/>
        <v>0</v>
      </c>
      <c r="Q13">
        <f t="shared" si="0"/>
        <v>0</v>
      </c>
      <c r="R13" s="3">
        <f>IF(B13&lt;2,K13*V$5+L13*0.4*V$6 - IF((C13-J13)&gt;0,IF((C13-J13)&gt;V$12,V$12,C13-J13)),P13+L13*($V$6)*0.4+K13*($V$5)+G13+F13+E13)/LookHere!B$11</f>
        <v>1069.5967222321203</v>
      </c>
      <c r="S13" s="3">
        <f>(IF(G13&gt;0,IF(R13&gt;V$15,IF(0.15*(R13-V$15)&lt;G13,0.15*(R13-V$15),G13),0),0))*LookHere!B$11</f>
        <v>0</v>
      </c>
      <c r="T13" s="3">
        <f>(IF(R13&lt;V$16,W$16*R13,IF(R13&lt;V$17,Z$16+W$17*(R13-V$16),IF(R13&lt;V$18,W$18*(R13-V$18)+Z$17,(R13-V$18)*W$19+Z$18)))+S13 + IF(R13&lt;V$20,R13*W$20,IF(R13&lt;V$21,(R13-V$20)*W$21+Z$20,(R13-V$21)*W$22+Z$21)))*LookHere!B$11</f>
        <v>213.91934444642408</v>
      </c>
      <c r="W13" t="s">
        <v>20</v>
      </c>
      <c r="AG13">
        <f t="shared" si="9"/>
        <v>28</v>
      </c>
      <c r="AH13" s="20">
        <v>0.02</v>
      </c>
      <c r="AI13" s="3">
        <f t="shared" si="11"/>
        <v>0</v>
      </c>
    </row>
    <row r="14" spans="1:35" x14ac:dyDescent="0.2">
      <c r="A14">
        <f t="shared" si="1"/>
        <v>45</v>
      </c>
      <c r="B14">
        <f>IF(A14&lt;LookHere!$B$9,1,2)</f>
        <v>1</v>
      </c>
      <c r="C14">
        <f>IF(B14&lt;2,LookHere!F$10 - T13,0)</f>
        <v>5786.0806555535755</v>
      </c>
      <c r="D14" s="3">
        <f>IF(B14=2,LookHere!$B$12,0)</f>
        <v>0</v>
      </c>
      <c r="E14" s="3">
        <f>IF(A14&lt;LookHere!B$13,0,IF(A14&lt;LookHere!B$14,LookHere!C$13,LookHere!C$14))</f>
        <v>0</v>
      </c>
      <c r="F14" s="3">
        <f>IF('SC1'!A14&lt;LookHere!D$15,0,LookHere!B$15)</f>
        <v>0</v>
      </c>
      <c r="G14" s="3">
        <f>IF('SC1'!A14&lt;LookHere!D$16,0,LookHere!B$16)</f>
        <v>0</v>
      </c>
      <c r="H14" s="3">
        <f t="shared" si="2"/>
        <v>0</v>
      </c>
      <c r="I14" s="35">
        <f t="shared" si="3"/>
        <v>115245.46075728827</v>
      </c>
      <c r="J14" s="3">
        <f>IF(I13&gt;0,IF(B14&lt;2,IF(C14&gt;5500*LookHere!B$11, 5500*LookHere!B$11, C14), IF(H14&gt;(M14+P13),-(H14-M14-P13),0)),0)</f>
        <v>5500</v>
      </c>
      <c r="K14" s="35">
        <f t="shared" si="4"/>
        <v>52966.339304262139</v>
      </c>
      <c r="L14" s="35">
        <f t="shared" si="5"/>
        <v>0</v>
      </c>
      <c r="M14" s="35">
        <f t="shared" si="6"/>
        <v>0</v>
      </c>
      <c r="N14" s="35">
        <f t="shared" si="7"/>
        <v>0</v>
      </c>
      <c r="O14" s="35">
        <f t="shared" si="10"/>
        <v>56573.158256987961</v>
      </c>
      <c r="P14" s="3">
        <f t="shared" si="8"/>
        <v>0</v>
      </c>
      <c r="Q14">
        <f t="shared" si="0"/>
        <v>0</v>
      </c>
      <c r="R14" s="3">
        <f>IF(B14&lt;2,K14*V$5+L14*0.4*V$6 - IF((C14-J14)&gt;0,IF((C14-J14)&gt;V$12,V$12,C14-J14)),P14+L14*($V$6)*0.4+K14*($V$5)+G14+F14+E14)/LookHere!B$11</f>
        <v>1079.3915717103023</v>
      </c>
      <c r="S14" s="3">
        <f>(IF(G14&gt;0,IF(R14&gt;V$15,IF(0.15*(R14-V$15)&lt;G14,0.15*(R14-V$15),G14),0),0))*LookHere!B$11</f>
        <v>0</v>
      </c>
      <c r="T14" s="3">
        <f>(IF(R14&lt;V$16,W$16*R14,IF(R14&lt;V$17,Z$16+W$17*(R14-V$16),IF(R14&lt;V$18,W$18*(R14-V$18)+Z$17,(R14-V$18)*W$19+Z$18)))+S14 + IF(R14&lt;V$20,R14*W$20,IF(R14&lt;V$21,(R14-V$20)*W$21+Z$20,(R14-V$21)*W$22+Z$21)))*LookHere!B$11</f>
        <v>215.87831434206043</v>
      </c>
      <c r="AG14">
        <f t="shared" si="9"/>
        <v>29</v>
      </c>
      <c r="AH14" s="20">
        <v>0.02</v>
      </c>
      <c r="AI14" s="3">
        <f t="shared" si="11"/>
        <v>0</v>
      </c>
    </row>
    <row r="15" spans="1:35" x14ac:dyDescent="0.2">
      <c r="A15">
        <f t="shared" si="1"/>
        <v>46</v>
      </c>
      <c r="B15">
        <f>IF(A15&lt;LookHere!$B$9,1,2)</f>
        <v>1</v>
      </c>
      <c r="C15">
        <f>IF(B15&lt;2,LookHere!F$10 - T14,0)</f>
        <v>5784.1216856579395</v>
      </c>
      <c r="D15" s="3">
        <f>IF(B15=2,LookHere!$B$12,0)</f>
        <v>0</v>
      </c>
      <c r="E15" s="3">
        <f>IF(A15&lt;LookHere!B$13,0,IF(A15&lt;LookHere!B$14,LookHere!C$13,LookHere!C$14))</f>
        <v>0</v>
      </c>
      <c r="F15" s="3">
        <f>IF('SC1'!A15&lt;LookHere!D$15,0,LookHere!B$15)</f>
        <v>0</v>
      </c>
      <c r="G15" s="3">
        <f>IF('SC1'!A15&lt;LookHere!D$16,0,LookHere!B$16)</f>
        <v>0</v>
      </c>
      <c r="H15" s="3">
        <f t="shared" si="2"/>
        <v>0</v>
      </c>
      <c r="I15" s="35">
        <f t="shared" si="3"/>
        <v>121411.57952046538</v>
      </c>
      <c r="J15" s="3">
        <f>IF(I14&gt;0,IF(B15&lt;2,IF(C15&gt;5500*LookHere!B$11, 5500*LookHere!B$11, C15), IF(H15&gt;(M15+P14),-(H15-M15-P14),0)),0)</f>
        <v>5500</v>
      </c>
      <c r="K15" s="35">
        <f t="shared" si="4"/>
        <v>53272.484745440772</v>
      </c>
      <c r="L15" s="35">
        <f t="shared" si="5"/>
        <v>0</v>
      </c>
      <c r="M15" s="35">
        <f t="shared" si="6"/>
        <v>0</v>
      </c>
      <c r="N15" s="35">
        <f t="shared" si="7"/>
        <v>0</v>
      </c>
      <c r="O15" s="35">
        <f t="shared" si="10"/>
        <v>57184.27279737129</v>
      </c>
      <c r="P15" s="3">
        <f t="shared" si="8"/>
        <v>0</v>
      </c>
      <c r="Q15">
        <f t="shared" si="0"/>
        <v>0</v>
      </c>
      <c r="R15" s="3">
        <f>IF(B15&lt;2,K15*V$5+L15*0.4*V$6 - IF((C15-J15)&gt;0,IF((C15-J15)&gt;V$12,V$12,C15-J15)),P15+L15*($V$6)*0.4+K15*($V$5)+G15+F15+E15)/LookHere!B$11</f>
        <v>1089.2429710795236</v>
      </c>
      <c r="S15" s="3">
        <f>(IF(G15&gt;0,IF(R15&gt;V$15,IF(0.15*(R15-V$15)&lt;G15,0.15*(R15-V$15),G15),0),0))*LookHere!B$11</f>
        <v>0</v>
      </c>
      <c r="T15" s="3">
        <f>(IF(R15&lt;V$16,W$16*R15,IF(R15&lt;V$17,Z$16+W$17*(R15-V$16),IF(R15&lt;V$18,W$18*(R15-V$18)+Z$17,(R15-V$18)*W$19+Z$18)))+S15 + IF(R15&lt;V$20,R15*W$20,IF(R15&lt;V$21,(R15-V$20)*W$21+Z$20,(R15-V$21)*W$22+Z$21)))*LookHere!B$11</f>
        <v>217.84859421590474</v>
      </c>
      <c r="V15" s="29">
        <v>71592</v>
      </c>
      <c r="W15" t="s">
        <v>61</v>
      </c>
      <c r="AG15">
        <f t="shared" si="9"/>
        <v>30</v>
      </c>
      <c r="AH15" s="20">
        <v>0.02</v>
      </c>
      <c r="AI15" s="3">
        <f t="shared" si="11"/>
        <v>0</v>
      </c>
    </row>
    <row r="16" spans="1:35" x14ac:dyDescent="0.2">
      <c r="A16">
        <f t="shared" si="1"/>
        <v>47</v>
      </c>
      <c r="B16">
        <f>IF(A16&lt;LookHere!$B$9,1,2)</f>
        <v>1</v>
      </c>
      <c r="C16">
        <f>IF(B16&lt;2,LookHere!F$10 - T15,0)</f>
        <v>5782.151405784095</v>
      </c>
      <c r="D16" s="3">
        <f>IF(B16=2,LookHere!$B$12,0)</f>
        <v>0</v>
      </c>
      <c r="E16" s="3">
        <f>IF(A16&lt;LookHere!B$13,0,IF(A16&lt;LookHere!B$14,LookHere!C$13,LookHere!C$14))</f>
        <v>0</v>
      </c>
      <c r="F16" s="3">
        <f>IF('SC1'!A16&lt;LookHere!D$15,0,LookHere!B$15)</f>
        <v>0</v>
      </c>
      <c r="G16" s="3">
        <f>IF('SC1'!A16&lt;LookHere!D$16,0,LookHere!B$16)</f>
        <v>0</v>
      </c>
      <c r="H16" s="3">
        <f t="shared" si="2"/>
        <v>0</v>
      </c>
      <c r="I16" s="35">
        <f t="shared" si="3"/>
        <v>127613.33845009367</v>
      </c>
      <c r="J16" s="3">
        <f>IF(I15&gt;0,IF(B16&lt;2,IF(C16&gt;5500*LookHere!B$11, 5500*LookHere!B$11, C16), IF(H16&gt;(M16+P15),-(H16-M16-P15),0)),0)</f>
        <v>5500</v>
      </c>
      <c r="K16" s="35">
        <f t="shared" si="4"/>
        <v>53580.399707269411</v>
      </c>
      <c r="L16" s="35">
        <f t="shared" si="5"/>
        <v>0</v>
      </c>
      <c r="M16" s="35">
        <f t="shared" si="6"/>
        <v>0</v>
      </c>
      <c r="N16" s="35">
        <f t="shared" si="7"/>
        <v>0</v>
      </c>
      <c r="O16" s="35">
        <f t="shared" si="10"/>
        <v>57796.949299924185</v>
      </c>
      <c r="P16" s="3">
        <f t="shared" si="8"/>
        <v>0</v>
      </c>
      <c r="Q16">
        <f t="shared" si="0"/>
        <v>0</v>
      </c>
      <c r="R16" s="3">
        <f>IF(B16&lt;2,K16*V$5+L16*0.4*V$6 - IF((C16-J16)&gt;0,IF((C16-J16)&gt;V$12,V$12,C16-J16)),P16+L16*($V$6)*0.4+K16*($V$5)+G16+F16+E16)/LookHere!B$11</f>
        <v>1099.1512986693103</v>
      </c>
      <c r="S16" s="3">
        <f>(IF(G16&gt;0,IF(R16&gt;V$15,IF(0.15*(R16-V$15)&lt;G16,0.15*(R16-V$15),G16),0),0))*LookHere!B$11</f>
        <v>0</v>
      </c>
      <c r="T16" s="3">
        <f>(IF(R16&lt;V$16,W$16*R16,IF(R16&lt;V$17,Z$16+W$17*(R16-V$16),IF(R16&lt;V$18,W$18*(R16-V$18)+Z$17,(R16-V$18)*W$19+Z$18)))+S16 + IF(R16&lt;V$20,R16*W$20,IF(R16&lt;V$21,(R16-V$20)*W$21+Z$20,(R16-V$21)*W$22+Z$21)))*LookHere!B$11</f>
        <v>219.83025973386208</v>
      </c>
      <c r="V16" s="29">
        <v>43953</v>
      </c>
      <c r="W16">
        <v>0.15</v>
      </c>
      <c r="X16" t="s">
        <v>64</v>
      </c>
      <c r="Z16" s="29">
        <f>V16*W16</f>
        <v>6592.95</v>
      </c>
      <c r="AG16">
        <f t="shared" si="9"/>
        <v>31</v>
      </c>
      <c r="AH16" s="20">
        <v>2.5000000000000001E-2</v>
      </c>
      <c r="AI16" s="3">
        <f t="shared" si="11"/>
        <v>0</v>
      </c>
    </row>
    <row r="17" spans="1:35" x14ac:dyDescent="0.2">
      <c r="A17">
        <f t="shared" si="1"/>
        <v>48</v>
      </c>
      <c r="B17">
        <f>IF(A17&lt;LookHere!$B$9,1,2)</f>
        <v>1</v>
      </c>
      <c r="C17">
        <f>IF(B17&lt;2,LookHere!F$10 - T16,0)</f>
        <v>5780.1697402661375</v>
      </c>
      <c r="D17" s="3">
        <f>IF(B17=2,LookHere!$B$12,0)</f>
        <v>0</v>
      </c>
      <c r="E17" s="3">
        <f>IF(A17&lt;LookHere!B$13,0,IF(A17&lt;LookHere!B$14,LookHere!C$13,LookHere!C$14))</f>
        <v>0</v>
      </c>
      <c r="F17" s="3">
        <f>IF('SC1'!A17&lt;LookHere!D$15,0,LookHere!B$15)</f>
        <v>0</v>
      </c>
      <c r="G17" s="3">
        <f>IF('SC1'!A17&lt;LookHere!D$16,0,LookHere!B$16)</f>
        <v>0</v>
      </c>
      <c r="H17" s="3">
        <f t="shared" si="2"/>
        <v>0</v>
      </c>
      <c r="I17" s="35">
        <f t="shared" si="3"/>
        <v>133850.94354633521</v>
      </c>
      <c r="J17" s="3">
        <f>IF(I16&gt;0,IF(B17&lt;2,IF(C17&gt;5500*LookHere!B$11, 5500*LookHere!B$11, C17), IF(H17&gt;(M17+P16),-(H17-M17-P16),0)),0)</f>
        <v>5500</v>
      </c>
      <c r="K17" s="35">
        <f t="shared" si="4"/>
        <v>53890.09441757742</v>
      </c>
      <c r="L17" s="35">
        <f t="shared" si="5"/>
        <v>0</v>
      </c>
      <c r="M17" s="35">
        <f t="shared" si="6"/>
        <v>0</v>
      </c>
      <c r="N17" s="35">
        <f t="shared" si="7"/>
        <v>0</v>
      </c>
      <c r="O17" s="35">
        <f t="shared" si="10"/>
        <v>58411.185407143879</v>
      </c>
      <c r="P17" s="3">
        <f t="shared" si="8"/>
        <v>0</v>
      </c>
      <c r="Q17">
        <f t="shared" si="0"/>
        <v>0</v>
      </c>
      <c r="R17" s="3">
        <f>IF(B17&lt;2,K17*V$5+L17*0.4*V$6 - IF((C17-J17)&gt;0,IF((C17-J17)&gt;V$12,V$12,C17-J17)),P17+L17*($V$6)*0.4+K17*($V$5)+G17+F17+E17)/LookHere!B$11</f>
        <v>1109.1168938190083</v>
      </c>
      <c r="S17" s="3">
        <f>(IF(G17&gt;0,IF(R17&gt;V$15,IF(0.15*(R17-V$15)&lt;G17,0.15*(R17-V$15),G17),0),0))*LookHere!B$11</f>
        <v>0</v>
      </c>
      <c r="T17" s="3">
        <f>(IF(R17&lt;V$16,W$16*R17,IF(R17&lt;V$17,Z$16+W$17*(R17-V$16),IF(R17&lt;V$18,W$18*(R17-V$18)+Z$17,(R17-V$18)*W$19+Z$18)))+S17 + IF(R17&lt;V$20,R17*W$20,IF(R17&lt;V$21,(R17-V$20)*W$21+Z$20,(R17-V$21)*W$22+Z$21)))*LookHere!B$11</f>
        <v>221.82337876380166</v>
      </c>
      <c r="V17" s="29">
        <v>87907</v>
      </c>
      <c r="W17">
        <v>0.22</v>
      </c>
      <c r="X17" t="s">
        <v>65</v>
      </c>
      <c r="Z17" s="29">
        <f>(V17-V16)*W17+Z16</f>
        <v>16262.829999999998</v>
      </c>
      <c r="AG17">
        <f t="shared" si="9"/>
        <v>32</v>
      </c>
      <c r="AH17" s="20">
        <v>2.5000000000000001E-2</v>
      </c>
      <c r="AI17" s="3">
        <f t="shared" si="11"/>
        <v>0</v>
      </c>
    </row>
    <row r="18" spans="1:35" x14ac:dyDescent="0.2">
      <c r="A18">
        <f t="shared" si="1"/>
        <v>49</v>
      </c>
      <c r="B18">
        <f>IF(A18&lt;LookHere!$B$9,1,2)</f>
        <v>1</v>
      </c>
      <c r="C18">
        <f>IF(B18&lt;2,LookHere!F$10 - T17,0)</f>
        <v>5778.1766212361981</v>
      </c>
      <c r="D18" s="3">
        <f>IF(B18=2,LookHere!$B$12,0)</f>
        <v>0</v>
      </c>
      <c r="E18" s="3">
        <f>IF(A18&lt;LookHere!B$13,0,IF(A18&lt;LookHere!B$14,LookHere!C$13,LookHere!C$14))</f>
        <v>0</v>
      </c>
      <c r="F18" s="3">
        <f>IF('SC1'!A18&lt;LookHere!D$15,0,LookHere!B$15)</f>
        <v>0</v>
      </c>
      <c r="G18" s="3">
        <f>IF('SC1'!A18&lt;LookHere!D$16,0,LookHere!B$16)</f>
        <v>0</v>
      </c>
      <c r="H18" s="3">
        <f t="shared" si="2"/>
        <v>0</v>
      </c>
      <c r="I18" s="35">
        <f t="shared" si="3"/>
        <v>140124.60200003302</v>
      </c>
      <c r="J18" s="3">
        <f>IF(I17&gt;0,IF(B18&lt;2,IF(C18&gt;5500*LookHere!B$11, 5500*LookHere!B$11, C18), IF(H18&gt;(M18+P17),-(H18-M18-P17),0)),0)</f>
        <v>5500</v>
      </c>
      <c r="K18" s="35">
        <f t="shared" si="4"/>
        <v>54201.579163311013</v>
      </c>
      <c r="L18" s="35">
        <f t="shared" si="5"/>
        <v>0</v>
      </c>
      <c r="M18" s="35">
        <f t="shared" si="6"/>
        <v>0</v>
      </c>
      <c r="N18" s="35">
        <f t="shared" si="7"/>
        <v>0</v>
      </c>
      <c r="O18" s="35">
        <f t="shared" si="10"/>
        <v>59026.97868003336</v>
      </c>
      <c r="P18" s="3">
        <f t="shared" si="8"/>
        <v>0</v>
      </c>
      <c r="Q18">
        <f t="shared" si="0"/>
        <v>0</v>
      </c>
      <c r="R18" s="3">
        <f>IF(B18&lt;2,K18*V$5+L18*0.4*V$6 - IF((C18-J18)&gt;0,IF((C18-J18)&gt;V$12,V$12,C18-J18)),P18+L18*($V$6)*0.4+K18*($V$5)+G18+F18+E18)/LookHere!B$11</f>
        <v>1119.1400895939596</v>
      </c>
      <c r="S18" s="3">
        <f>(IF(G18&gt;0,IF(R18&gt;V$15,IF(0.15*(R18-V$15)&lt;G18,0.15*(R18-V$15),G18),0),0))*LookHere!B$11</f>
        <v>0</v>
      </c>
      <c r="T18" s="3">
        <f>(IF(R18&lt;V$16,W$16*R18,IF(R18&lt;V$17,Z$16+W$17*(R18-V$16),IF(R18&lt;V$18,W$18*(R18-V$18)+Z$17,(R18-V$18)*W$19+Z$18)))+S18 + IF(R18&lt;V$20,R18*W$20,IF(R18&lt;V$21,(R18-V$20)*W$21+Z$20,(R18-V$21)*W$22+Z$21)))*LookHere!B$11</f>
        <v>223.82801791879191</v>
      </c>
      <c r="V18" s="29">
        <v>136270</v>
      </c>
      <c r="W18">
        <v>0.26</v>
      </c>
      <c r="X18" t="s">
        <v>66</v>
      </c>
      <c r="Z18" s="29">
        <f>(V18-V17)*W18+Z17</f>
        <v>28837.21</v>
      </c>
      <c r="AG18">
        <f t="shared" si="9"/>
        <v>33</v>
      </c>
      <c r="AH18" s="20">
        <v>2.5000000000000001E-2</v>
      </c>
      <c r="AI18" s="3">
        <f t="shared" si="11"/>
        <v>0</v>
      </c>
    </row>
    <row r="19" spans="1:35" x14ac:dyDescent="0.2">
      <c r="A19">
        <f t="shared" si="1"/>
        <v>50</v>
      </c>
      <c r="B19">
        <f>IF(A19&lt;LookHere!$B$9,1,2)</f>
        <v>1</v>
      </c>
      <c r="C19">
        <f>IF(B19&lt;2,LookHere!F$10 - T18,0)</f>
        <v>5776.1719820812077</v>
      </c>
      <c r="D19" s="3">
        <f>IF(B19=2,LookHere!$B$12,0)</f>
        <v>0</v>
      </c>
      <c r="E19" s="3">
        <f>IF(A19&lt;LookHere!B$13,0,IF(A19&lt;LookHere!B$14,LookHere!C$13,LookHere!C$14))</f>
        <v>0</v>
      </c>
      <c r="F19" s="3">
        <f>IF('SC1'!A19&lt;LookHere!D$15,0,LookHere!B$15)</f>
        <v>0</v>
      </c>
      <c r="G19" s="3">
        <f>IF('SC1'!A19&lt;LookHere!D$16,0,LookHere!B$16)</f>
        <v>0</v>
      </c>
      <c r="H19" s="3">
        <f t="shared" si="2"/>
        <v>0</v>
      </c>
      <c r="I19" s="35">
        <f t="shared" si="3"/>
        <v>146434.52219959319</v>
      </c>
      <c r="J19" s="3">
        <f>IF(I18&gt;0,IF(B19&lt;2,IF(C19&gt;5500*LookHere!B$11, 5500*LookHere!B$11, C19), IF(H19&gt;(M19+P18),-(H19-M19-P18),0)),0)</f>
        <v>5500</v>
      </c>
      <c r="K19" s="35">
        <f t="shared" si="4"/>
        <v>54514.864290874946</v>
      </c>
      <c r="L19" s="35">
        <f t="shared" si="5"/>
        <v>0</v>
      </c>
      <c r="M19" s="35">
        <f t="shared" si="6"/>
        <v>0</v>
      </c>
      <c r="N19" s="35">
        <f t="shared" si="7"/>
        <v>0</v>
      </c>
      <c r="O19" s="35">
        <f t="shared" si="10"/>
        <v>59644.326598885156</v>
      </c>
      <c r="P19" s="3">
        <f t="shared" si="8"/>
        <v>0</v>
      </c>
      <c r="Q19">
        <f t="shared" si="0"/>
        <v>0</v>
      </c>
      <c r="R19" s="3">
        <f>IF(B19&lt;2,K19*V$5+L19*0.4*V$6 - IF((C19-J19)&gt;0,IF((C19-J19)&gt;V$12,V$12,C19-J19)),P19+L19*($V$6)*0.4+K19*($V$5)+G19+F19+E19)/LookHere!B$11</f>
        <v>1129.2212193375483</v>
      </c>
      <c r="S19" s="3">
        <f>(IF(G19&gt;0,IF(R19&gt;V$15,IF(0.15*(R19-V$15)&lt;G19,0.15*(R19-V$15),G19),0),0))*LookHere!B$11</f>
        <v>0</v>
      </c>
      <c r="T19" s="3">
        <f>(IF(R19&lt;V$16,W$16*R19,IF(R19&lt;V$17,Z$16+W$17*(R19-V$16),IF(R19&lt;V$18,W$18*(R19-V$18)+Z$17,(R19-V$18)*W$19+Z$18)))+S19 + IF(R19&lt;V$20,R19*W$20,IF(R19&lt;V$21,(R19-V$20)*W$21+Z$20,(R19-V$21)*W$22+Z$21)))*LookHere!B$11</f>
        <v>225.84424386750968</v>
      </c>
      <c r="V19" s="29"/>
      <c r="W19">
        <v>0.28999999999999998</v>
      </c>
      <c r="X19" t="s">
        <v>67</v>
      </c>
      <c r="Z19" s="29"/>
      <c r="AG19">
        <f t="shared" si="9"/>
        <v>34</v>
      </c>
      <c r="AH19" s="20">
        <v>2.5000000000000001E-2</v>
      </c>
      <c r="AI19" s="3">
        <f t="shared" si="11"/>
        <v>0</v>
      </c>
    </row>
    <row r="20" spans="1:35" x14ac:dyDescent="0.2">
      <c r="A20">
        <f t="shared" si="1"/>
        <v>51</v>
      </c>
      <c r="B20">
        <f>IF(A20&lt;LookHere!$B$9,1,2)</f>
        <v>1</v>
      </c>
      <c r="C20">
        <f>IF(B20&lt;2,LookHere!F$10 - T19,0)</f>
        <v>5774.1557561324908</v>
      </c>
      <c r="D20" s="3">
        <f>IF(B20=2,LookHere!$B$12,0)</f>
        <v>0</v>
      </c>
      <c r="E20" s="3">
        <f>IF(A20&lt;LookHere!B$13,0,IF(A20&lt;LookHere!B$14,LookHere!C$13,LookHere!C$14))</f>
        <v>0</v>
      </c>
      <c r="F20" s="3">
        <f>IF('SC1'!A20&lt;LookHere!D$15,0,LookHere!B$15)</f>
        <v>0</v>
      </c>
      <c r="G20" s="3">
        <f>IF('SC1'!A20&lt;LookHere!D$16,0,LookHere!B$16)</f>
        <v>0</v>
      </c>
      <c r="H20" s="3">
        <f t="shared" si="2"/>
        <v>0</v>
      </c>
      <c r="I20" s="35">
        <f t="shared" si="3"/>
        <v>152780.91373790681</v>
      </c>
      <c r="J20" s="3">
        <f>IF(I19&gt;0,IF(B20&lt;2,IF(C20&gt;5500*LookHere!B$11, 5500*LookHere!B$11, C20), IF(H20&gt;(M20+P19),-(H20-M20-P19),0)),0)</f>
        <v>5500</v>
      </c>
      <c r="K20" s="35">
        <f t="shared" si="4"/>
        <v>54829.9602064762</v>
      </c>
      <c r="L20" s="35">
        <f t="shared" si="5"/>
        <v>0</v>
      </c>
      <c r="M20" s="35">
        <f t="shared" si="6"/>
        <v>0</v>
      </c>
      <c r="N20" s="35">
        <f t="shared" si="7"/>
        <v>0</v>
      </c>
      <c r="O20" s="35">
        <f t="shared" si="10"/>
        <v>60263.226562759191</v>
      </c>
      <c r="P20" s="3">
        <f t="shared" si="8"/>
        <v>0</v>
      </c>
      <c r="Q20">
        <f t="shared" si="0"/>
        <v>0</v>
      </c>
      <c r="R20" s="3">
        <f>IF(B20&lt;2,K20*V$5+L20*0.4*V$6 - IF((C20-J20)&gt;0,IF((C20-J20)&gt;V$12,V$12,C20-J20)),P20+L20*($V$6)*0.4+K20*($V$5)+G20+F20+E20)/LookHere!B$11</f>
        <v>1139.3606179904655</v>
      </c>
      <c r="S20" s="3">
        <f>(IF(G20&gt;0,IF(R20&gt;V$15,IF(0.15*(R20-V$15)&lt;G20,0.15*(R20-V$15),G20),0),0))*LookHere!B$11</f>
        <v>0</v>
      </c>
      <c r="T20" s="3">
        <f>(IF(R20&lt;V$16,W$16*R20,IF(R20&lt;V$17,Z$16+W$17*(R20-V$16),IF(R20&lt;V$18,W$18*(R20-V$18)+Z$17,(R20-V$18)*W$19+Z$18)))+S20 + IF(R20&lt;V$20,R20*W$20,IF(R20&lt;V$21,(R20-V$20)*W$21+Z$20,(R20-V$21)*W$22+Z$21)))*LookHere!B$11</f>
        <v>227.87212359809311</v>
      </c>
      <c r="V20" s="29">
        <v>40120</v>
      </c>
      <c r="W20">
        <v>0.05</v>
      </c>
      <c r="X20" t="s">
        <v>68</v>
      </c>
      <c r="Z20" s="29">
        <f>V20*W20</f>
        <v>2006</v>
      </c>
      <c r="AG20">
        <f t="shared" si="9"/>
        <v>35</v>
      </c>
      <c r="AH20" s="20">
        <v>2.5000000000000001E-2</v>
      </c>
      <c r="AI20" s="3">
        <f t="shared" si="11"/>
        <v>0</v>
      </c>
    </row>
    <row r="21" spans="1:35" x14ac:dyDescent="0.2">
      <c r="A21">
        <f t="shared" si="1"/>
        <v>52</v>
      </c>
      <c r="B21">
        <f>IF(A21&lt;LookHere!$B$9,1,2)</f>
        <v>1</v>
      </c>
      <c r="C21">
        <f>IF(B21&lt;2,LookHere!F$10 - T20,0)</f>
        <v>5772.1278764019071</v>
      </c>
      <c r="D21" s="3">
        <f>IF(B21=2,LookHere!$B$12,0)</f>
        <v>0</v>
      </c>
      <c r="E21" s="3">
        <f>IF(A21&lt;LookHere!B$13,0,IF(A21&lt;LookHere!B$14,LookHere!C$13,LookHere!C$14))</f>
        <v>0</v>
      </c>
      <c r="F21" s="3">
        <f>IF('SC1'!A21&lt;LookHere!D$15,0,LookHere!B$15)</f>
        <v>0</v>
      </c>
      <c r="G21" s="3">
        <f>IF('SC1'!A21&lt;LookHere!D$16,0,LookHere!B$16)</f>
        <v>0</v>
      </c>
      <c r="H21" s="3">
        <f t="shared" si="2"/>
        <v>0</v>
      </c>
      <c r="I21" s="35">
        <f t="shared" si="3"/>
        <v>159163.98741931189</v>
      </c>
      <c r="J21" s="3">
        <f>IF(I20&gt;0,IF(B21&lt;2,IF(C21&gt;5500*LookHere!B$11, 5500*LookHere!B$11, C21), IF(H21&gt;(M21+P20),-(H21-M21-P20),0)),0)</f>
        <v>5500</v>
      </c>
      <c r="K21" s="35">
        <f t="shared" si="4"/>
        <v>55146.877376469623</v>
      </c>
      <c r="L21" s="35">
        <f t="shared" si="5"/>
        <v>0</v>
      </c>
      <c r="M21" s="35">
        <f t="shared" si="6"/>
        <v>0</v>
      </c>
      <c r="N21" s="35">
        <f t="shared" si="7"/>
        <v>0</v>
      </c>
      <c r="O21" s="35">
        <f t="shared" si="10"/>
        <v>60883.675888693841</v>
      </c>
      <c r="P21" s="3">
        <f t="shared" si="8"/>
        <v>0</v>
      </c>
      <c r="Q21">
        <f t="shared" si="0"/>
        <v>0</v>
      </c>
      <c r="R21" s="3">
        <f>IF(B21&lt;2,K21*V$5+L21*0.4*V$6 - IF((C21-J21)&gt;0,IF((C21-J21)&gt;V$12,V$12,C21-J21)),P21+L21*($V$6)*0.4+K21*($V$5)+G21+F21+E21)/LookHere!B$11</f>
        <v>1149.5586223634796</v>
      </c>
      <c r="S21" s="3">
        <f>(IF(G21&gt;0,IF(R21&gt;V$15,IF(0.15*(R21-V$15)&lt;G21,0.15*(R21-V$15),G21),0),0))*LookHere!B$11</f>
        <v>0</v>
      </c>
      <c r="T21" s="3">
        <f>(IF(R21&lt;V$16,W$16*R21,IF(R21&lt;V$17,Z$16+W$17*(R21-V$16),IF(R21&lt;V$18,W$18*(R21-V$18)+Z$17,(R21-V$18)*W$19+Z$18)))+S21 + IF(R21&lt;V$20,R21*W$20,IF(R21&lt;V$21,(R21-V$20)*W$21+Z$20,(R21-V$21)*W$22+Z$21)))*LookHere!B$11</f>
        <v>229.91172447269591</v>
      </c>
      <c r="V21" s="29">
        <v>80242</v>
      </c>
      <c r="W21">
        <v>9.1499999999999998E-2</v>
      </c>
      <c r="X21" t="s">
        <v>69</v>
      </c>
      <c r="Z21" s="29">
        <f>(V21-V20)*W21+Z20</f>
        <v>5677.1630000000005</v>
      </c>
      <c r="AG21">
        <f t="shared" si="9"/>
        <v>36</v>
      </c>
      <c r="AH21" s="20">
        <v>2.5000000000000001E-2</v>
      </c>
      <c r="AI21" s="3">
        <f t="shared" si="11"/>
        <v>0</v>
      </c>
    </row>
    <row r="22" spans="1:35" x14ac:dyDescent="0.2">
      <c r="A22">
        <f t="shared" si="1"/>
        <v>53</v>
      </c>
      <c r="B22">
        <f>IF(A22&lt;LookHere!$B$9,1,2)</f>
        <v>1</v>
      </c>
      <c r="C22">
        <f>IF(B22&lt;2,LookHere!F$10 - T21,0)</f>
        <v>5770.0882755273042</v>
      </c>
      <c r="D22" s="3">
        <f>IF(B22=2,LookHere!$B$12,0)</f>
        <v>0</v>
      </c>
      <c r="E22" s="3">
        <f>IF(A22&lt;LookHere!B$13,0,IF(A22&lt;LookHere!B$14,LookHere!C$13,LookHere!C$14))</f>
        <v>0</v>
      </c>
      <c r="F22" s="3">
        <f>IF('SC1'!A22&lt;LookHere!D$15,0,LookHere!B$15)</f>
        <v>0</v>
      </c>
      <c r="G22" s="3">
        <f>IF('SC1'!A22&lt;LookHere!D$16,0,LookHere!B$16)</f>
        <v>0</v>
      </c>
      <c r="H22" s="3">
        <f t="shared" si="2"/>
        <v>0</v>
      </c>
      <c r="I22" s="35">
        <f t="shared" si="3"/>
        <v>165583.9552665955</v>
      </c>
      <c r="J22" s="3">
        <f>IF(I21&gt;0,IF(B22&lt;2,IF(C22&gt;5500*LookHere!B$11, 5500*LookHere!B$11, C22), IF(H22&gt;(M22+P21),-(H22-M22-P21),0)),0)</f>
        <v>5500</v>
      </c>
      <c r="K22" s="35">
        <f t="shared" si="4"/>
        <v>55465.626327705613</v>
      </c>
      <c r="L22" s="35">
        <f t="shared" si="5"/>
        <v>0</v>
      </c>
      <c r="M22" s="35">
        <f t="shared" si="6"/>
        <v>0</v>
      </c>
      <c r="N22" s="35">
        <f t="shared" si="7"/>
        <v>0</v>
      </c>
      <c r="O22" s="35">
        <f t="shared" si="10"/>
        <v>61505.671810857792</v>
      </c>
      <c r="P22" s="3">
        <f t="shared" si="8"/>
        <v>0</v>
      </c>
      <c r="Q22">
        <f t="shared" si="0"/>
        <v>0</v>
      </c>
      <c r="R22" s="3">
        <f>IF(B22&lt;2,K22*V$5+L22*0.4*V$6 - IF((C22-J22)&gt;0,IF((C22-J22)&gt;V$12,V$12,C22-J22)),P22+L22*($V$6)*0.4+K22*($V$5)+G22+F22+E22)/LookHere!B$11</f>
        <v>1159.8155712009464</v>
      </c>
      <c r="S22" s="3">
        <f>(IF(G22&gt;0,IF(R22&gt;V$15,IF(0.15*(R22-V$15)&lt;G22,0.15*(R22-V$15),G22),0),0))*LookHere!B$11</f>
        <v>0</v>
      </c>
      <c r="T22" s="3">
        <f>(IF(R22&lt;V$16,W$16*R22,IF(R22&lt;V$17,Z$16+W$17*(R22-V$16),IF(R22&lt;V$18,W$18*(R22-V$18)+Z$17,(R22-V$18)*W$19+Z$18)))+S22 + IF(R22&lt;V$20,R22*W$20,IF(R22&lt;V$21,(R22-V$20)*W$21+Z$20,(R22-V$21)*W$22+Z$21)))*LookHere!B$11</f>
        <v>231.96311424018927</v>
      </c>
      <c r="V22" s="29"/>
      <c r="W22">
        <v>0.1116</v>
      </c>
      <c r="X22" t="s">
        <v>70</v>
      </c>
      <c r="Z22" s="29"/>
      <c r="AG22">
        <f t="shared" si="9"/>
        <v>37</v>
      </c>
      <c r="AH22" s="20">
        <v>2.5000000000000001E-2</v>
      </c>
      <c r="AI22" s="3">
        <f t="shared" si="11"/>
        <v>0</v>
      </c>
    </row>
    <row r="23" spans="1:35" x14ac:dyDescent="0.2">
      <c r="A23">
        <f t="shared" si="1"/>
        <v>54</v>
      </c>
      <c r="B23">
        <f>IF(A23&lt;LookHere!$B$9,1,2)</f>
        <v>1</v>
      </c>
      <c r="C23">
        <f>IF(B23&lt;2,LookHere!F$10 - T22,0)</f>
        <v>5768.0368857598105</v>
      </c>
      <c r="D23" s="3">
        <f>IF(B23=2,LookHere!$B$12,0)</f>
        <v>0</v>
      </c>
      <c r="E23" s="3">
        <f>IF(A23&lt;LookHere!B$13,0,IF(A23&lt;LookHere!B$14,LookHere!C$13,LookHere!C$14))</f>
        <v>0</v>
      </c>
      <c r="F23" s="3">
        <f>IF('SC1'!A23&lt;LookHere!D$15,0,LookHere!B$15)</f>
        <v>0</v>
      </c>
      <c r="G23" s="3">
        <f>IF('SC1'!A23&lt;LookHere!D$16,0,LookHere!B$16)</f>
        <v>0</v>
      </c>
      <c r="H23" s="3">
        <f t="shared" si="2"/>
        <v>0</v>
      </c>
      <c r="I23" s="35">
        <f t="shared" si="3"/>
        <v>172041.03052803641</v>
      </c>
      <c r="J23" s="3">
        <f>IF(I22&gt;0,IF(B23&lt;2,IF(C23&gt;5500*LookHere!B$11, 5500*LookHere!B$11, C23), IF(H23&gt;(M23+P22),-(H23-M23-P22),0)),0)</f>
        <v>5500</v>
      </c>
      <c r="K23" s="35">
        <f t="shared" si="4"/>
        <v>55786.217647879748</v>
      </c>
      <c r="L23" s="35">
        <f t="shared" si="5"/>
        <v>0</v>
      </c>
      <c r="M23" s="35">
        <f t="shared" si="6"/>
        <v>0</v>
      </c>
      <c r="N23" s="35">
        <f t="shared" si="7"/>
        <v>0</v>
      </c>
      <c r="O23" s="35">
        <f t="shared" si="10"/>
        <v>62129.211479684353</v>
      </c>
      <c r="P23" s="3">
        <f t="shared" si="8"/>
        <v>0</v>
      </c>
      <c r="Q23">
        <f t="shared" si="0"/>
        <v>0</v>
      </c>
      <c r="R23" s="3">
        <f>IF(B23&lt;2,K23*V$5+L23*0.4*V$6 - IF((C23-J23)&gt;0,IF((C23-J23)&gt;V$12,V$12,C23-J23)),P23+L23*($V$6)*0.4+K23*($V$5)+G23+F23+E23)/LookHere!B$11</f>
        <v>1170.1318052025292</v>
      </c>
      <c r="S23" s="3">
        <f>(IF(G23&gt;0,IF(R23&gt;V$15,IF(0.15*(R23-V$15)&lt;G23,0.15*(R23-V$15),G23),0),0))*LookHere!B$11</f>
        <v>0</v>
      </c>
      <c r="T23" s="3">
        <f>(IF(R23&lt;V$16,W$16*R23,IF(R23&lt;V$17,Z$16+W$17*(R23-V$16),IF(R23&lt;V$18,W$18*(R23-V$18)+Z$17,(R23-V$18)*W$19+Z$18)))+S23 + IF(R23&lt;V$20,R23*W$20,IF(R23&lt;V$21,(R23-V$20)*W$21+Z$20,(R23-V$21)*W$22+Z$21)))*LookHere!B$11</f>
        <v>234.02636104050586</v>
      </c>
      <c r="V23" s="29"/>
      <c r="AG23">
        <f t="shared" si="9"/>
        <v>38</v>
      </c>
      <c r="AH23" s="20">
        <v>2.5000000000000001E-2</v>
      </c>
      <c r="AI23" s="3">
        <f t="shared" si="11"/>
        <v>0</v>
      </c>
    </row>
    <row r="24" spans="1:35" x14ac:dyDescent="0.2">
      <c r="A24">
        <f t="shared" si="1"/>
        <v>55</v>
      </c>
      <c r="B24">
        <f>IF(A24&lt;LookHere!$B$9,1,2)</f>
        <v>1</v>
      </c>
      <c r="C24">
        <f>IF(B24&lt;2,LookHere!F$10 - T23,0)</f>
        <v>5765.9736389594946</v>
      </c>
      <c r="D24" s="3">
        <f>IF(B24=2,LookHere!$B$12,0)</f>
        <v>0</v>
      </c>
      <c r="E24" s="3">
        <f>IF(A24&lt;LookHere!B$13,0,IF(A24&lt;LookHere!B$14,LookHere!C$13,LookHere!C$14))</f>
        <v>0</v>
      </c>
      <c r="F24" s="3">
        <f>IF('SC1'!A24&lt;LookHere!D$15,0,LookHere!B$15)</f>
        <v>0</v>
      </c>
      <c r="G24" s="3">
        <f>IF('SC1'!A24&lt;LookHere!D$16,0,LookHere!B$16)</f>
        <v>0</v>
      </c>
      <c r="H24" s="3">
        <f t="shared" si="2"/>
        <v>0</v>
      </c>
      <c r="I24" s="35">
        <f t="shared" si="3"/>
        <v>178535.42768448844</v>
      </c>
      <c r="J24" s="3">
        <f>IF(I23&gt;0,IF(B24&lt;2,IF(C24&gt;5500*LookHere!B$11, 5500*LookHere!B$11, C24), IF(H24&gt;(M24+P23),-(H24-M24-P23),0)),0)</f>
        <v>5500</v>
      </c>
      <c r="K24" s="35">
        <f t="shared" si="4"/>
        <v>56108.661985884486</v>
      </c>
      <c r="L24" s="35">
        <f t="shared" si="5"/>
        <v>0</v>
      </c>
      <c r="M24" s="35">
        <f t="shared" si="6"/>
        <v>0</v>
      </c>
      <c r="N24" s="35">
        <f t="shared" si="7"/>
        <v>0</v>
      </c>
      <c r="O24" s="35">
        <f t="shared" si="10"/>
        <v>62754.291960996416</v>
      </c>
      <c r="P24" s="3">
        <f t="shared" si="8"/>
        <v>0</v>
      </c>
      <c r="Q24">
        <f t="shared" si="0"/>
        <v>0</v>
      </c>
      <c r="R24" s="3">
        <f>IF(B24&lt;2,K24*V$5+L24*0.4*V$6 - IF((C24-J24)&gt;0,IF((C24-J24)&gt;V$12,V$12,C24-J24)),P24+L24*($V$6)*0.4+K24*($V$5)+G24+F24+E24)/LookHere!B$11</f>
        <v>1180.5076670366072</v>
      </c>
      <c r="S24" s="3">
        <f>(IF(G24&gt;0,IF(R24&gt;V$15,IF(0.15*(R24-V$15)&lt;G24,0.15*(R24-V$15),G24),0),0))*LookHere!B$11</f>
        <v>0</v>
      </c>
      <c r="T24" s="3">
        <f>(IF(R24&lt;V$16,W$16*R24,IF(R24&lt;V$17,Z$16+W$17*(R24-V$16),IF(R24&lt;V$18,W$18*(R24-V$18)+Z$17,(R24-V$18)*W$19+Z$18)))+S24 + IF(R24&lt;V$20,R24*W$20,IF(R24&lt;V$21,(R24-V$20)*W$21+Z$20,(R24-V$21)*W$22+Z$21)))*LookHere!B$11</f>
        <v>236.10153340732143</v>
      </c>
      <c r="AG24">
        <f t="shared" si="9"/>
        <v>39</v>
      </c>
      <c r="AH24" s="20">
        <v>2.5000000000000001E-2</v>
      </c>
      <c r="AI24" s="3">
        <f t="shared" si="11"/>
        <v>0</v>
      </c>
    </row>
    <row r="25" spans="1:35" x14ac:dyDescent="0.2">
      <c r="A25">
        <f t="shared" si="1"/>
        <v>56</v>
      </c>
      <c r="B25">
        <f>IF(A25&lt;LookHere!$B$9,1,2)</f>
        <v>1</v>
      </c>
      <c r="C25">
        <f>IF(B25&lt;2,LookHere!F$10 - T24,0)</f>
        <v>5763.8984665926782</v>
      </c>
      <c r="D25" s="3">
        <f>IF(B25=2,LookHere!$B$12,0)</f>
        <v>0</v>
      </c>
      <c r="E25" s="3">
        <f>IF(A25&lt;LookHere!B$13,0,IF(A25&lt;LookHere!B$14,LookHere!C$13,LookHere!C$14))</f>
        <v>0</v>
      </c>
      <c r="F25" s="3">
        <f>IF('SC1'!A25&lt;LookHere!D$15,0,LookHere!B$15)</f>
        <v>0</v>
      </c>
      <c r="G25" s="3">
        <f>IF('SC1'!A25&lt;LookHere!D$16,0,LookHere!B$16)</f>
        <v>0</v>
      </c>
      <c r="H25" s="3">
        <f t="shared" si="2"/>
        <v>0</v>
      </c>
      <c r="I25" s="35">
        <f t="shared" si="3"/>
        <v>185067.36245650478</v>
      </c>
      <c r="J25" s="3">
        <f>IF(I24&gt;0,IF(B25&lt;2,IF(C25&gt;5500*LookHere!B$11, 5500*LookHere!B$11, C25), IF(H25&gt;(M25+P24),-(H25-M25-P24),0)),0)</f>
        <v>5500</v>
      </c>
      <c r="K25" s="35">
        <f t="shared" si="4"/>
        <v>56432.970052162891</v>
      </c>
      <c r="L25" s="35">
        <f t="shared" si="5"/>
        <v>0</v>
      </c>
      <c r="M25" s="35">
        <f t="shared" si="6"/>
        <v>0</v>
      </c>
      <c r="N25" s="35">
        <f t="shared" si="7"/>
        <v>0</v>
      </c>
      <c r="O25" s="35">
        <f t="shared" si="10"/>
        <v>63380.910235123643</v>
      </c>
      <c r="P25" s="3">
        <f t="shared" si="8"/>
        <v>0</v>
      </c>
      <c r="Q25">
        <f t="shared" si="0"/>
        <v>0</v>
      </c>
      <c r="R25" s="3">
        <f>IF(B25&lt;2,K25*V$5+L25*0.4*V$6 - IF((C25-J25)&gt;0,IF((C25-J25)&gt;V$12,V$12,C25-J25)),P25+L25*($V$6)*0.4+K25*($V$5)+G25+F25+E25)/LookHere!B$11</f>
        <v>1190.9435013520811</v>
      </c>
      <c r="S25" s="3">
        <f>(IF(G25&gt;0,IF(R25&gt;V$15,IF(0.15*(R25-V$15)&lt;G25,0.15*(R25-V$15),G25),0),0))*LookHere!B$11</f>
        <v>0</v>
      </c>
      <c r="T25" s="3">
        <f>(IF(R25&lt;V$16,W$16*R25,IF(R25&lt;V$17,Z$16+W$17*(R25-V$16),IF(R25&lt;V$18,W$18*(R25-V$18)+Z$17,(R25-V$18)*W$19+Z$18)))+S25 + IF(R25&lt;V$20,R25*W$20,IF(R25&lt;V$21,(R25-V$20)*W$21+Z$20,(R25-V$21)*W$22+Z$21)))*LookHere!B$11</f>
        <v>238.18870027041621</v>
      </c>
      <c r="AG25">
        <f t="shared" si="9"/>
        <v>40</v>
      </c>
      <c r="AH25" s="20">
        <v>2.5000000000000001E-2</v>
      </c>
      <c r="AI25" s="3">
        <f t="shared" si="11"/>
        <v>0</v>
      </c>
    </row>
    <row r="26" spans="1:35" x14ac:dyDescent="0.2">
      <c r="A26">
        <f t="shared" si="1"/>
        <v>57</v>
      </c>
      <c r="B26">
        <f>IF(A26&lt;LookHere!$B$9,1,2)</f>
        <v>1</v>
      </c>
      <c r="C26">
        <f>IF(B26&lt;2,LookHere!F$10 - T25,0)</f>
        <v>5761.8112997295839</v>
      </c>
      <c r="D26" s="3">
        <f>IF(B26=2,LookHere!$B$12,0)</f>
        <v>0</v>
      </c>
      <c r="E26" s="3">
        <f>IF(A26&lt;LookHere!B$13,0,IF(A26&lt;LookHere!B$14,LookHere!C$13,LookHere!C$14))</f>
        <v>0</v>
      </c>
      <c r="F26" s="3">
        <f>IF('SC1'!A26&lt;LookHere!D$15,0,LookHere!B$15)</f>
        <v>0</v>
      </c>
      <c r="G26" s="3">
        <f>IF('SC1'!A26&lt;LookHere!D$16,0,LookHere!B$16)</f>
        <v>0</v>
      </c>
      <c r="H26" s="3">
        <f t="shared" si="2"/>
        <v>0</v>
      </c>
      <c r="I26" s="35">
        <f t="shared" si="3"/>
        <v>191637.05181150336</v>
      </c>
      <c r="J26" s="3">
        <f>IF(I25&gt;0,IF(B26&lt;2,IF(C26&gt;5500*LookHere!B$11, 5500*LookHere!B$11, C26), IF(H26&gt;(M26+P25),-(H26-M26-P25),0)),0)</f>
        <v>5500</v>
      </c>
      <c r="K26" s="35">
        <f t="shared" si="4"/>
        <v>56759.152619064385</v>
      </c>
      <c r="L26" s="35">
        <f t="shared" si="5"/>
        <v>0</v>
      </c>
      <c r="M26" s="35">
        <f t="shared" si="6"/>
        <v>0</v>
      </c>
      <c r="N26" s="35">
        <f t="shared" si="7"/>
        <v>0</v>
      </c>
      <c r="O26" s="35">
        <f t="shared" si="10"/>
        <v>64009.063196012234</v>
      </c>
      <c r="P26" s="3">
        <f t="shared" si="8"/>
        <v>0</v>
      </c>
      <c r="Q26">
        <f t="shared" si="0"/>
        <v>0</v>
      </c>
      <c r="R26" s="3">
        <f>IF(B26&lt;2,K26*V$5+L26*0.4*V$6 - IF((C26-J26)&gt;0,IF((C26-J26)&gt;V$12,V$12,C26-J26)),P26+L26*($V$6)*0.4+K26*($V$5)+G26+F26+E26)/LookHere!B$11</f>
        <v>1201.4396547898957</v>
      </c>
      <c r="S26" s="3">
        <f>(IF(G26&gt;0,IF(R26&gt;V$15,IF(0.15*(R26-V$15)&lt;G26,0.15*(R26-V$15),G26),0),0))*LookHere!B$11</f>
        <v>0</v>
      </c>
      <c r="T26" s="3">
        <f>(IF(R26&lt;V$16,W$16*R26,IF(R26&lt;V$17,Z$16+W$17*(R26-V$16),IF(R26&lt;V$18,W$18*(R26-V$18)+Z$17,(R26-V$18)*W$19+Z$18)))+S26 + IF(R26&lt;V$20,R26*W$20,IF(R26&lt;V$21,(R26-V$20)*W$21+Z$20,(R26-V$21)*W$22+Z$21)))*LookHere!B$11</f>
        <v>240.28793095797914</v>
      </c>
      <c r="AG26">
        <f t="shared" si="9"/>
        <v>41</v>
      </c>
      <c r="AH26" s="20">
        <v>0.03</v>
      </c>
      <c r="AI26" s="3">
        <f t="shared" si="11"/>
        <v>0</v>
      </c>
    </row>
    <row r="27" spans="1:35" x14ac:dyDescent="0.2">
      <c r="A27">
        <f t="shared" si="1"/>
        <v>58</v>
      </c>
      <c r="B27">
        <f>IF(A27&lt;LookHere!$B$9,1,2)</f>
        <v>1</v>
      </c>
      <c r="C27">
        <f>IF(B27&lt;2,LookHere!F$10 - T26,0)</f>
        <v>5759.7120690420206</v>
      </c>
      <c r="D27" s="3">
        <f>IF(B27=2,LookHere!$B$12,0)</f>
        <v>0</v>
      </c>
      <c r="E27" s="3">
        <f>IF(A27&lt;LookHere!B$13,0,IF(A27&lt;LookHere!B$14,LookHere!C$13,LookHere!C$14))</f>
        <v>0</v>
      </c>
      <c r="F27" s="3">
        <f>IF('SC1'!A27&lt;LookHere!D$15,0,LookHere!B$15)</f>
        <v>0</v>
      </c>
      <c r="G27" s="3">
        <f>IF('SC1'!A27&lt;LookHere!D$16,0,LookHere!B$16)</f>
        <v>0</v>
      </c>
      <c r="H27" s="3">
        <f t="shared" si="2"/>
        <v>0</v>
      </c>
      <c r="I27" s="35">
        <f t="shared" si="3"/>
        <v>198244.71397097383</v>
      </c>
      <c r="J27" s="3">
        <f>IF(I26&gt;0,IF(B27&lt;2,IF(C27&gt;5500*LookHere!B$11, 5500*LookHere!B$11, C27), IF(H27&gt;(M27+P26),-(H27-M27-P26),0)),0)</f>
        <v>5500</v>
      </c>
      <c r="K27" s="35">
        <f t="shared" si="4"/>
        <v>57087.220521202573</v>
      </c>
      <c r="L27" s="35">
        <f t="shared" si="5"/>
        <v>0</v>
      </c>
      <c r="M27" s="35">
        <f t="shared" si="6"/>
        <v>0</v>
      </c>
      <c r="N27" s="35">
        <f t="shared" si="7"/>
        <v>0</v>
      </c>
      <c r="O27" s="35">
        <f t="shared" si="10"/>
        <v>64638.747650327197</v>
      </c>
      <c r="P27" s="3">
        <f t="shared" si="8"/>
        <v>0</v>
      </c>
      <c r="Q27">
        <f t="shared" si="0"/>
        <v>0</v>
      </c>
      <c r="R27" s="3">
        <f>IF(B27&lt;2,K27*V$5+L27*0.4*V$6 - IF((C27-J27)&gt;0,IF((C27-J27)&gt;V$12,V$12,C27-J27)),P27+L27*($V$6)*0.4+K27*($V$5)+G27+F27+E27)/LookHere!B$11</f>
        <v>1211.9964759945815</v>
      </c>
      <c r="S27" s="3">
        <f>(IF(G27&gt;0,IF(R27&gt;V$15,IF(0.15*(R27-V$15)&lt;G27,0.15*(R27-V$15),G27),0),0))*LookHere!B$11</f>
        <v>0</v>
      </c>
      <c r="T27" s="3">
        <f>(IF(R27&lt;V$16,W$16*R27,IF(R27&lt;V$17,Z$16+W$17*(R27-V$16),IF(R27&lt;V$18,W$18*(R27-V$18)+Z$17,(R27-V$18)*W$19+Z$18)))+S27 + IF(R27&lt;V$20,R27*W$20,IF(R27&lt;V$21,(R27-V$20)*W$21+Z$20,(R27-V$21)*W$22+Z$21)))*LookHere!B$11</f>
        <v>242.39929519891629</v>
      </c>
      <c r="AG27">
        <f t="shared" si="9"/>
        <v>42</v>
      </c>
      <c r="AH27" s="20">
        <v>0.03</v>
      </c>
      <c r="AI27" s="3">
        <f t="shared" si="11"/>
        <v>0</v>
      </c>
    </row>
    <row r="28" spans="1:35" x14ac:dyDescent="0.2">
      <c r="A28">
        <f t="shared" si="1"/>
        <v>59</v>
      </c>
      <c r="B28">
        <f>IF(A28&lt;LookHere!$B$9,1,2)</f>
        <v>1</v>
      </c>
      <c r="C28">
        <f>IF(B28&lt;2,LookHere!F$10 - T27,0)</f>
        <v>5757.6007048010833</v>
      </c>
      <c r="D28" s="3">
        <f>IF(B28=2,LookHere!$B$12,0)</f>
        <v>0</v>
      </c>
      <c r="E28" s="3">
        <f>IF(A28&lt;LookHere!B$13,0,IF(A28&lt;LookHere!B$14,LookHere!C$13,LookHere!C$14))</f>
        <v>0</v>
      </c>
      <c r="F28" s="3">
        <f>IF('SC1'!A28&lt;LookHere!D$15,0,LookHere!B$15)</f>
        <v>0</v>
      </c>
      <c r="G28" s="3">
        <f>IF('SC1'!A28&lt;LookHere!D$16,0,LookHere!B$16)</f>
        <v>0</v>
      </c>
      <c r="H28" s="3">
        <f t="shared" si="2"/>
        <v>0</v>
      </c>
      <c r="I28" s="35">
        <f t="shared" si="3"/>
        <v>204890.56841772603</v>
      </c>
      <c r="J28" s="3">
        <f>IF(I27&gt;0,IF(B28&lt;2,IF(C28&gt;5500*LookHere!B$11, 5500*LookHere!B$11, C28), IF(H28&gt;(M28+P27),-(H28-M28-P27),0)),0)</f>
        <v>5500</v>
      </c>
      <c r="K28" s="35">
        <f t="shared" si="4"/>
        <v>57417.184655815116</v>
      </c>
      <c r="L28" s="35">
        <f t="shared" si="5"/>
        <v>0</v>
      </c>
      <c r="M28" s="35">
        <f t="shared" si="6"/>
        <v>0</v>
      </c>
      <c r="N28" s="35">
        <f t="shared" si="7"/>
        <v>0</v>
      </c>
      <c r="O28" s="35">
        <f t="shared" si="10"/>
        <v>65269.960316547164</v>
      </c>
      <c r="P28" s="3">
        <f t="shared" si="8"/>
        <v>0</v>
      </c>
      <c r="Q28">
        <f t="shared" si="0"/>
        <v>0</v>
      </c>
      <c r="R28" s="3">
        <f>IF(B28&lt;2,K28*V$5+L28*0.4*V$6 - IF((C28-J28)&gt;0,IF((C28-J28)&gt;V$12,V$12,C28-J28)),P28+L28*($V$6)*0.4+K28*($V$5)+G28+F28+E28)/LookHere!B$11</f>
        <v>1222.6143156258302</v>
      </c>
      <c r="S28" s="3">
        <f>(IF(G28&gt;0,IF(R28&gt;V$15,IF(0.15*(R28-V$15)&lt;G28,0.15*(R28-V$15),G28),0),0))*LookHere!B$11</f>
        <v>0</v>
      </c>
      <c r="T28" s="3">
        <f>(IF(R28&lt;V$16,W$16*R28,IF(R28&lt;V$17,Z$16+W$17*(R28-V$16),IF(R28&lt;V$18,W$18*(R28-V$18)+Z$17,(R28-V$18)*W$19+Z$18)))+S28 + IF(R28&lt;V$20,R28*W$20,IF(R28&lt;V$21,(R28-V$20)*W$21+Z$20,(R28-V$21)*W$22+Z$21)))*LookHere!B$11</f>
        <v>244.52286312516603</v>
      </c>
      <c r="AG28">
        <f t="shared" si="9"/>
        <v>43</v>
      </c>
      <c r="AH28" s="20">
        <v>0.03</v>
      </c>
      <c r="AI28" s="3">
        <f t="shared" si="11"/>
        <v>0</v>
      </c>
    </row>
    <row r="29" spans="1:35" x14ac:dyDescent="0.2">
      <c r="A29">
        <f t="shared" si="1"/>
        <v>60</v>
      </c>
      <c r="B29">
        <f>IF(A29&lt;LookHere!$B$9,1,2)</f>
        <v>1</v>
      </c>
      <c r="C29">
        <f>IF(B29&lt;2,LookHere!F$10 - T28,0)</f>
        <v>5755.4771368748343</v>
      </c>
      <c r="D29" s="3">
        <f>IF(B29=2,LookHere!$B$12,0)</f>
        <v>0</v>
      </c>
      <c r="E29" s="3">
        <f>IF(A29&lt;LookHere!B$13,0,IF(A29&lt;LookHere!B$14,LookHere!C$13,LookHere!C$14))</f>
        <v>0</v>
      </c>
      <c r="F29" s="3">
        <f>IF('SC1'!A29&lt;LookHere!D$15,0,LookHere!B$15)</f>
        <v>0</v>
      </c>
      <c r="G29" s="3">
        <f>IF('SC1'!A29&lt;LookHere!D$16,0,LookHere!B$16)</f>
        <v>0</v>
      </c>
      <c r="H29" s="3">
        <f t="shared" si="2"/>
        <v>0</v>
      </c>
      <c r="I29" s="35">
        <f t="shared" si="3"/>
        <v>211574.83590318047</v>
      </c>
      <c r="J29" s="3">
        <f>IF(I28&gt;0,IF(B29&lt;2,IF(C29&gt;5500*LookHere!B$11, 5500*LookHere!B$11, C29), IF(H29&gt;(M29+P28),-(H29-M29-P28),0)),0)</f>
        <v>5500</v>
      </c>
      <c r="K29" s="35">
        <f t="shared" si="4"/>
        <v>57749.05598312572</v>
      </c>
      <c r="L29" s="35">
        <f t="shared" si="5"/>
        <v>0</v>
      </c>
      <c r="M29" s="35">
        <f t="shared" si="6"/>
        <v>0</v>
      </c>
      <c r="N29" s="35">
        <f t="shared" si="7"/>
        <v>0</v>
      </c>
      <c r="O29" s="35">
        <f t="shared" si="10"/>
        <v>65902.697824051633</v>
      </c>
      <c r="P29" s="3">
        <f t="shared" si="8"/>
        <v>0</v>
      </c>
      <c r="Q29">
        <f t="shared" si="0"/>
        <v>0</v>
      </c>
      <c r="R29" s="3">
        <f>IF(B29&lt;2,K29*V$5+L29*0.4*V$6 - IF((C29-J29)&gt;0,IF((C29-J29)&gt;V$12,V$12,C29-J29)),P29+L29*($V$6)*0.4+K29*($V$5)+G29+F29+E29)/LookHere!B$11</f>
        <v>1233.2935263701465</v>
      </c>
      <c r="S29" s="3">
        <f>(IF(G29&gt;0,IF(R29&gt;V$15,IF(0.15*(R29-V$15)&lt;G29,0.15*(R29-V$15),G29),0),0))*LookHere!B$11</f>
        <v>0</v>
      </c>
      <c r="T29" s="3">
        <f>(IF(R29&lt;V$16,W$16*R29,IF(R29&lt;V$17,Z$16+W$17*(R29-V$16),IF(R29&lt;V$18,W$18*(R29-V$18)+Z$17,(R29-V$18)*W$19+Z$18)))+S29 + IF(R29&lt;V$20,R29*W$20,IF(R29&lt;V$21,(R29-V$20)*W$21+Z$20,(R29-V$21)*W$22+Z$21)))*LookHere!B$11</f>
        <v>246.6587052740293</v>
      </c>
      <c r="AG29">
        <f t="shared" si="9"/>
        <v>44</v>
      </c>
      <c r="AH29" s="20">
        <v>0.03</v>
      </c>
      <c r="AI29" s="3">
        <f t="shared" si="11"/>
        <v>0</v>
      </c>
    </row>
    <row r="30" spans="1:35" x14ac:dyDescent="0.2">
      <c r="A30">
        <f t="shared" si="1"/>
        <v>61</v>
      </c>
      <c r="B30">
        <f>IF(A30&lt;LookHere!$B$9,1,2)</f>
        <v>1</v>
      </c>
      <c r="C30">
        <f>IF(B30&lt;2,LookHere!F$10 - T29,0)</f>
        <v>5753.3412947259703</v>
      </c>
      <c r="D30" s="3">
        <f>IF(B30=2,LookHere!$B$12,0)</f>
        <v>0</v>
      </c>
      <c r="E30" s="3">
        <f>IF(A30&lt;LookHere!B$13,0,IF(A30&lt;LookHere!B$14,LookHere!C$13,LookHere!C$14))</f>
        <v>0</v>
      </c>
      <c r="F30" s="3">
        <f>IF('SC1'!A30&lt;LookHere!D$15,0,LookHere!B$15)</f>
        <v>0</v>
      </c>
      <c r="G30" s="3">
        <f>IF('SC1'!A30&lt;LookHere!D$16,0,LookHere!B$16)</f>
        <v>0</v>
      </c>
      <c r="H30" s="3">
        <f t="shared" si="2"/>
        <v>0</v>
      </c>
      <c r="I30" s="35">
        <f t="shared" si="3"/>
        <v>218297.73845470083</v>
      </c>
      <c r="J30" s="3">
        <f>IF(I29&gt;0,IF(B30&lt;2,IF(C30&gt;5500*LookHere!B$11, 5500*LookHere!B$11, C30), IF(H30&gt;(M30+P29),-(H30-M30-P29),0)),0)</f>
        <v>5500</v>
      </c>
      <c r="K30" s="35">
        <f t="shared" si="4"/>
        <v>58082.845526708181</v>
      </c>
      <c r="L30" s="35">
        <f t="shared" si="5"/>
        <v>0</v>
      </c>
      <c r="M30" s="35">
        <f t="shared" si="6"/>
        <v>0</v>
      </c>
      <c r="N30" s="35">
        <f t="shared" si="7"/>
        <v>0</v>
      </c>
      <c r="O30" s="35">
        <f t="shared" si="10"/>
        <v>66536.956712200612</v>
      </c>
      <c r="P30" s="3">
        <f t="shared" si="8"/>
        <v>0</v>
      </c>
      <c r="Q30">
        <f t="shared" si="0"/>
        <v>0</v>
      </c>
      <c r="R30" s="3">
        <f>IF(B30&lt;2,K30*V$5+L30*0.4*V$6 - IF((C30-J30)&gt;0,IF((C30-J30)&gt;V$12,V$12,C30-J30)),P30+L30*($V$6)*0.4+K30*($V$5)+G30+F30+E30)/LookHere!B$11</f>
        <v>1244.0344629525664</v>
      </c>
      <c r="S30" s="3">
        <f>(IF(G30&gt;0,IF(R30&gt;V$15,IF(0.15*(R30-V$15)&lt;G30,0.15*(R30-V$15),G30),0),0))*LookHere!B$11</f>
        <v>0</v>
      </c>
      <c r="T30" s="3">
        <f>(IF(R30&lt;V$16,W$16*R30,IF(R30&lt;V$17,Z$16+W$17*(R30-V$16),IF(R30&lt;V$18,W$18*(R30-V$18)+Z$17,(R30-V$18)*W$19+Z$18)))+S30 + IF(R30&lt;V$20,R30*W$20,IF(R30&lt;V$21,(R30-V$20)*W$21+Z$20,(R30-V$21)*W$22+Z$21)))*LookHere!B$11</f>
        <v>248.80689259051326</v>
      </c>
      <c r="AG30">
        <f t="shared" si="9"/>
        <v>45</v>
      </c>
      <c r="AH30" s="20">
        <v>0.03</v>
      </c>
      <c r="AI30" s="3">
        <f t="shared" si="11"/>
        <v>0</v>
      </c>
    </row>
    <row r="31" spans="1:35" x14ac:dyDescent="0.2">
      <c r="A31">
        <f t="shared" si="1"/>
        <v>62</v>
      </c>
      <c r="B31">
        <f>IF(A31&lt;LookHere!$B$9,1,2)</f>
        <v>1</v>
      </c>
      <c r="C31">
        <f>IF(B31&lt;2,LookHere!F$10 - T30,0)</f>
        <v>5751.1931074094864</v>
      </c>
      <c r="D31" s="3">
        <f>IF(B31=2,LookHere!$B$12,0)</f>
        <v>0</v>
      </c>
      <c r="E31" s="3">
        <f>IF(A31&lt;LookHere!B$13,0,IF(A31&lt;LookHere!B$14,LookHere!C$13,LookHere!C$14))</f>
        <v>0</v>
      </c>
      <c r="F31" s="3">
        <f>IF('SC1'!A31&lt;LookHere!D$15,0,LookHere!B$15)</f>
        <v>0</v>
      </c>
      <c r="G31" s="3">
        <f>IF('SC1'!A31&lt;LookHere!D$16,0,LookHere!B$16)</f>
        <v>0</v>
      </c>
      <c r="H31" s="3">
        <f t="shared" si="2"/>
        <v>0</v>
      </c>
      <c r="I31" s="35">
        <f t="shared" si="3"/>
        <v>225059.49938296896</v>
      </c>
      <c r="J31" s="3">
        <f>IF(I30&gt;0,IF(B31&lt;2,IF(C31&gt;5500*LookHere!B$11, 5500*LookHere!B$11, C31), IF(H31&gt;(M31+P30),-(H31-M31-P30),0)),0)</f>
        <v>5500</v>
      </c>
      <c r="K31" s="35">
        <f t="shared" si="4"/>
        <v>58418.564373852547</v>
      </c>
      <c r="L31" s="35">
        <f t="shared" si="5"/>
        <v>0</v>
      </c>
      <c r="M31" s="35">
        <f t="shared" si="6"/>
        <v>0</v>
      </c>
      <c r="N31" s="35">
        <f t="shared" si="7"/>
        <v>0</v>
      </c>
      <c r="O31" s="35">
        <f t="shared" si="10"/>
        <v>67172.73342940661</v>
      </c>
      <c r="P31" s="3">
        <f t="shared" si="8"/>
        <v>0</v>
      </c>
      <c r="Q31">
        <f t="shared" si="0"/>
        <v>0</v>
      </c>
      <c r="R31" s="3">
        <f>IF(B31&lt;2,K31*V$5+L31*0.4*V$6 - IF((C31-J31)&gt;0,IF((C31-J31)&gt;V$12,V$12,C31-J31)),P31+L31*($V$6)*0.4+K31*($V$5)+G31+F31+E31)/LookHere!B$11</f>
        <v>1254.8374821484322</v>
      </c>
      <c r="S31" s="3">
        <f>(IF(G31&gt;0,IF(R31&gt;V$15,IF(0.15*(R31-V$15)&lt;G31,0.15*(R31-V$15),G31),0),0))*LookHere!B$11</f>
        <v>0</v>
      </c>
      <c r="T31" s="3">
        <f>(IF(R31&lt;V$16,W$16*R31,IF(R31&lt;V$17,Z$16+W$17*(R31-V$16),IF(R31&lt;V$18,W$18*(R31-V$18)+Z$17,(R31-V$18)*W$19+Z$18)))+S31 + IF(R31&lt;V$20,R31*W$20,IF(R31&lt;V$21,(R31-V$20)*W$21+Z$20,(R31-V$21)*W$22+Z$21)))*LookHere!B$11</f>
        <v>250.96749642968643</v>
      </c>
      <c r="W31" s="3"/>
      <c r="X31" s="3"/>
      <c r="Y31" s="3"/>
      <c r="AG31">
        <f t="shared" si="9"/>
        <v>46</v>
      </c>
      <c r="AH31" s="20">
        <v>0.03</v>
      </c>
      <c r="AI31" s="3">
        <f t="shared" si="11"/>
        <v>0</v>
      </c>
    </row>
    <row r="32" spans="1:35" x14ac:dyDescent="0.2">
      <c r="A32">
        <f t="shared" si="1"/>
        <v>63</v>
      </c>
      <c r="B32">
        <f>IF(A32&lt;LookHere!$B$9,1,2)</f>
        <v>1</v>
      </c>
      <c r="C32">
        <f>IF(B32&lt;2,LookHere!F$10 - T31,0)</f>
        <v>5749.0325035703136</v>
      </c>
      <c r="D32" s="3">
        <f>IF(B32=2,LookHere!$B$12,0)</f>
        <v>0</v>
      </c>
      <c r="E32" s="3">
        <f>IF(A32&lt;LookHere!B$13,0,IF(A32&lt;LookHere!B$14,LookHere!C$13,LookHere!C$14))</f>
        <v>0</v>
      </c>
      <c r="F32" s="3">
        <f>IF('SC1'!A32&lt;LookHere!D$15,0,LookHere!B$15)</f>
        <v>0</v>
      </c>
      <c r="G32" s="3">
        <f>IF('SC1'!A32&lt;LookHere!D$16,0,LookHere!B$16)</f>
        <v>0</v>
      </c>
      <c r="H32" s="3">
        <f t="shared" si="2"/>
        <v>0</v>
      </c>
      <c r="I32" s="35">
        <f t="shared" si="3"/>
        <v>231860.34328940249</v>
      </c>
      <c r="J32" s="3">
        <f>IF(I31&gt;0,IF(B32&lt;2,IF(C32&gt;5500*LookHere!B$11, 5500*LookHere!B$11, C32), IF(H32&gt;(M32+P31),-(H32-M32-P31),0)),0)</f>
        <v>5500</v>
      </c>
      <c r="K32" s="35">
        <f t="shared" si="4"/>
        <v>58756.223675933412</v>
      </c>
      <c r="L32" s="35">
        <f t="shared" si="5"/>
        <v>0</v>
      </c>
      <c r="M32" s="35">
        <f t="shared" si="6"/>
        <v>0</v>
      </c>
      <c r="N32" s="35">
        <f t="shared" si="7"/>
        <v>0</v>
      </c>
      <c r="O32" s="35">
        <f t="shared" si="10"/>
        <v>67810.024332198882</v>
      </c>
      <c r="P32" s="3">
        <f t="shared" si="8"/>
        <v>0</v>
      </c>
      <c r="Q32">
        <f t="shared" si="0"/>
        <v>0</v>
      </c>
      <c r="R32" s="3">
        <f>IF(B32&lt;2,K32*V$5+L32*0.4*V$6 - IF((C32-J32)&gt;0,IF((C32-J32)&gt;V$12,V$12,C32-J32)),P32+L32*($V$6)*0.4+K32*($V$5)+G32+F32+E32)/LookHere!B$11</f>
        <v>1265.7029427952496</v>
      </c>
      <c r="S32" s="3">
        <f>(IF(G32&gt;0,IF(R32&gt;V$15,IF(0.15*(R32-V$15)&lt;G32,0.15*(R32-V$15),G32),0),0))*LookHere!B$11</f>
        <v>0</v>
      </c>
      <c r="T32" s="3">
        <f>(IF(R32&lt;V$16,W$16*R32,IF(R32&lt;V$17,Z$16+W$17*(R32-V$16),IF(R32&lt;V$18,W$18*(R32-V$18)+Z$17,(R32-V$18)*W$19+Z$18)))+S32 + IF(R32&lt;V$20,R32*W$20,IF(R32&lt;V$21,(R32-V$20)*W$21+Z$20,(R32-V$21)*W$22+Z$21)))*LookHere!B$11</f>
        <v>253.14058855904989</v>
      </c>
      <c r="W32" s="3"/>
      <c r="X32" s="3"/>
      <c r="Y32" s="3"/>
      <c r="AG32">
        <f t="shared" si="9"/>
        <v>47</v>
      </c>
      <c r="AH32" s="20">
        <v>0.03</v>
      </c>
      <c r="AI32" s="3">
        <f t="shared" si="11"/>
        <v>0</v>
      </c>
    </row>
    <row r="33" spans="1:35" x14ac:dyDescent="0.2">
      <c r="A33">
        <f t="shared" si="1"/>
        <v>64</v>
      </c>
      <c r="B33">
        <f>IF(A33&lt;LookHere!$B$9,1,2)</f>
        <v>1</v>
      </c>
      <c r="C33">
        <f>IF(B33&lt;2,LookHere!F$10 - T32,0)</f>
        <v>5746.8594114409498</v>
      </c>
      <c r="D33" s="3">
        <f>IF(B33=2,LookHere!$B$12,0)</f>
        <v>0</v>
      </c>
      <c r="E33" s="3">
        <f>IF(A33&lt;LookHere!B$13,0,IF(A33&lt;LookHere!B$14,LookHere!C$13,LookHere!C$14))</f>
        <v>0</v>
      </c>
      <c r="F33" s="3">
        <f>IF('SC1'!A33&lt;LookHere!D$15,0,LookHere!B$15)</f>
        <v>0</v>
      </c>
      <c r="G33" s="3">
        <f>IF('SC1'!A33&lt;LookHere!D$16,0,LookHere!B$16)</f>
        <v>0</v>
      </c>
      <c r="H33" s="3">
        <f t="shared" si="2"/>
        <v>0</v>
      </c>
      <c r="I33" s="35">
        <f t="shared" si="3"/>
        <v>238700.49607361521</v>
      </c>
      <c r="J33" s="3">
        <f>IF(I32&gt;0,IF(B33&lt;2,IF(C33&gt;5500*LookHere!B$11, 5500*LookHere!B$11, C33), IF(H33&gt;(M33+P32),-(H33-M33-P32),0)),0)</f>
        <v>5500</v>
      </c>
      <c r="K33" s="35">
        <f t="shared" si="4"/>
        <v>59095.834648780299</v>
      </c>
      <c r="L33" s="35">
        <f t="shared" si="5"/>
        <v>0</v>
      </c>
      <c r="M33" s="35">
        <f t="shared" si="6"/>
        <v>0</v>
      </c>
      <c r="N33" s="35">
        <f t="shared" si="7"/>
        <v>0</v>
      </c>
      <c r="O33" s="35">
        <f t="shared" si="10"/>
        <v>68448.825684279931</v>
      </c>
      <c r="P33" s="3">
        <f t="shared" si="8"/>
        <v>0</v>
      </c>
      <c r="Q33">
        <f t="shared" si="0"/>
        <v>0</v>
      </c>
      <c r="R33" s="3">
        <f>IF(B33&lt;2,K33*V$5+L33*0.4*V$6 - IF((C33-J33)&gt;0,IF((C33-J33)&gt;V$12,V$12,C33-J33)),P33+L33*($V$6)*0.4+K33*($V$5)+G33+F33+E33)/LookHere!B$11</f>
        <v>1276.6312058046062</v>
      </c>
      <c r="S33" s="3">
        <f>(IF(G33&gt;0,IF(R33&gt;V$15,IF(0.15*(R33-V$15)&lt;G33,0.15*(R33-V$15),G33),0),0))*LookHere!B$11</f>
        <v>0</v>
      </c>
      <c r="T33" s="3">
        <f>(IF(R33&lt;V$16,W$16*R33,IF(R33&lt;V$17,Z$16+W$17*(R33-V$16),IF(R33&lt;V$18,W$18*(R33-V$18)+Z$17,(R33-V$18)*W$19+Z$18)))+S33 + IF(R33&lt;V$20,R33*W$20,IF(R33&lt;V$21,(R33-V$20)*W$21+Z$20,(R33-V$21)*W$22+Z$21)))*LookHere!B$11</f>
        <v>255.32624116092126</v>
      </c>
      <c r="W33" s="3"/>
      <c r="X33" s="3"/>
      <c r="Y33" s="3"/>
      <c r="AG33">
        <f t="shared" si="9"/>
        <v>48</v>
      </c>
      <c r="AH33" s="20">
        <v>0.03</v>
      </c>
      <c r="AI33" s="3">
        <f t="shared" si="11"/>
        <v>0</v>
      </c>
    </row>
    <row r="34" spans="1:35" x14ac:dyDescent="0.2">
      <c r="A34">
        <f t="shared" si="1"/>
        <v>65</v>
      </c>
      <c r="B34">
        <f>IF(A34&lt;LookHere!$B$9,1,2)</f>
        <v>2</v>
      </c>
      <c r="C34">
        <f>IF(B34&lt;2,LookHere!F$10 - T33,0)</f>
        <v>0</v>
      </c>
      <c r="D34" s="3">
        <f>IF(B34=2,LookHere!$B$12,0)</f>
        <v>48600</v>
      </c>
      <c r="E34" s="3">
        <f>IF(A34&lt;LookHere!B$13,0,IF(A34&lt;LookHere!B$14,LookHere!C$13,LookHere!C$14))</f>
        <v>12000</v>
      </c>
      <c r="F34" s="3">
        <f>IF('SC1'!A34&lt;LookHere!D$15,0,LookHere!B$15)</f>
        <v>0</v>
      </c>
      <c r="G34" s="3">
        <f>IF('SC1'!A34&lt;LookHere!D$16,0,LookHere!B$16)</f>
        <v>0</v>
      </c>
      <c r="H34" s="3">
        <f t="shared" si="2"/>
        <v>36855.326241160925</v>
      </c>
      <c r="I34" s="35">
        <f t="shared" si="3"/>
        <v>240080.18494092068</v>
      </c>
      <c r="J34" s="3">
        <f>IF(I33&gt;0,IF(B34&lt;2,IF(C34&gt;5500*LookHere!B$11, 5500*LookHere!B$11, C34), IF(H34&gt;(M34+P33),-(H34-M34-P33),0)),0)</f>
        <v>0</v>
      </c>
      <c r="K34" s="35">
        <f t="shared" si="4"/>
        <v>22582.082331889316</v>
      </c>
      <c r="L34" s="35">
        <f t="shared" si="5"/>
        <v>0</v>
      </c>
      <c r="M34" s="35">
        <f t="shared" si="6"/>
        <v>36855.326241160925</v>
      </c>
      <c r="N34" s="35">
        <f t="shared" si="7"/>
        <v>0</v>
      </c>
      <c r="O34" s="35">
        <f t="shared" si="10"/>
        <v>68844.459896735061</v>
      </c>
      <c r="P34" s="3">
        <f t="shared" si="8"/>
        <v>2753.7783958694026</v>
      </c>
      <c r="Q34">
        <f t="shared" si="0"/>
        <v>0.04</v>
      </c>
      <c r="R34" s="3">
        <f>IF(B34&lt;2,K34*V$5+L34*0.4*V$6 - IF((C34-J34)&gt;0,IF((C34-J34)&gt;V$12,V$12,C34-J34)),P34+L34*($V$6)*0.4+K34*($V$5)+G34+F34+E34)/LookHere!B$11</f>
        <v>15335.944478385509</v>
      </c>
      <c r="S34" s="3">
        <f>(IF(G34&gt;0,IF(R34&gt;V$15,IF(0.15*(R34-V$15)&lt;G34,0.15*(R34-V$15),G34),0),0))*LookHere!B$11</f>
        <v>0</v>
      </c>
      <c r="T34" s="3">
        <f>(IF(R34&lt;V$16,W$16*R34,IF(R34&lt;V$17,Z$16+W$17*(R34-V$16),IF(R34&lt;V$18,W$18*(R34-V$18)+Z$17,(R34-V$18)*W$19+Z$18)))+S34 + IF(R34&lt;V$20,R34*W$20,IF(R34&lt;V$21,(R34-V$20)*W$21+Z$20,(R34-V$21)*W$22+Z$21)))*LookHere!B$11</f>
        <v>3067.1888956771018</v>
      </c>
      <c r="W34" s="3"/>
      <c r="X34" s="3"/>
      <c r="Y34" s="3"/>
      <c r="AG34">
        <f t="shared" si="9"/>
        <v>49</v>
      </c>
      <c r="AH34" s="20">
        <v>0.03</v>
      </c>
      <c r="AI34" s="3">
        <f t="shared" si="11"/>
        <v>0</v>
      </c>
    </row>
    <row r="35" spans="1:35" x14ac:dyDescent="0.2">
      <c r="A35">
        <f t="shared" si="1"/>
        <v>66</v>
      </c>
      <c r="B35">
        <f>IF(A35&lt;LookHere!$B$9,1,2)</f>
        <v>2</v>
      </c>
      <c r="C35">
        <f>IF(B35&lt;2,LookHere!F$10 - T34,0)</f>
        <v>0</v>
      </c>
      <c r="D35" s="3">
        <f>IF(B35=2,LookHere!$B$12,0)</f>
        <v>48600</v>
      </c>
      <c r="E35" s="3">
        <f>IF(A35&lt;LookHere!B$13,0,IF(A35&lt;LookHere!B$14,LookHere!C$13,LookHere!C$14))</f>
        <v>12000</v>
      </c>
      <c r="F35" s="3">
        <f>IF('SC1'!A35&lt;LookHere!D$15,0,LookHere!B$15)</f>
        <v>0</v>
      </c>
      <c r="G35" s="3">
        <f>IF('SC1'!A35&lt;LookHere!D$16,0,LookHere!B$16)</f>
        <v>0</v>
      </c>
      <c r="H35" s="3">
        <f t="shared" si="2"/>
        <v>39667.1888956771</v>
      </c>
      <c r="I35" s="35">
        <f t="shared" si="3"/>
        <v>227136.5202419608</v>
      </c>
      <c r="J35" s="3">
        <f>IF(I34&gt;0,IF(B35&lt;2,IF(C35&gt;5500*LookHere!B$11, 5500*LookHere!B$11, C35), IF(H35&gt;(M35+P34),-(H35-M35-P34),0)),0)</f>
        <v>-14331.328167918382</v>
      </c>
      <c r="K35" s="35">
        <f t="shared" si="4"/>
        <v>130.52443587831658</v>
      </c>
      <c r="L35" s="35">
        <f t="shared" si="5"/>
        <v>0</v>
      </c>
      <c r="M35" s="35">
        <f t="shared" si="6"/>
        <v>22582.082331889316</v>
      </c>
      <c r="N35" s="35">
        <f t="shared" si="7"/>
        <v>0</v>
      </c>
      <c r="O35" s="35">
        <f t="shared" si="10"/>
        <v>66488.602479068781</v>
      </c>
      <c r="P35" s="3">
        <f t="shared" si="8"/>
        <v>2792.521304120889</v>
      </c>
      <c r="Q35">
        <f t="shared" si="0"/>
        <v>4.2000000000000003E-2</v>
      </c>
      <c r="R35" s="3">
        <f>IF(B35&lt;2,K35*V$5+L35*0.4*V$6 - IF((C35-J35)&gt;0,IF((C35-J35)&gt;V$12,V$12,C35-J35)),P35+L35*($V$6)*0.4+K35*($V$5)+G35+F35+E35)/LookHere!B$11</f>
        <v>14795.886224077833</v>
      </c>
      <c r="S35" s="3">
        <f>(IF(G35&gt;0,IF(R35&gt;V$15,IF(0.15*(R35-V$15)&lt;G35,0.15*(R35-V$15),G35),0),0))*LookHere!B$11</f>
        <v>0</v>
      </c>
      <c r="T35" s="3">
        <f>(IF(R35&lt;V$16,W$16*R35,IF(R35&lt;V$17,Z$16+W$17*(R35-V$16),IF(R35&lt;V$18,W$18*(R35-V$18)+Z$17,(R35-V$18)*W$19+Z$18)))+S35 + IF(R35&lt;V$20,R35*W$20,IF(R35&lt;V$21,(R35-V$20)*W$21+Z$20,(R35-V$21)*W$22+Z$21)))*LookHere!B$11</f>
        <v>2959.1772448155662</v>
      </c>
      <c r="AG35">
        <f t="shared" si="9"/>
        <v>50</v>
      </c>
      <c r="AH35" s="20">
        <v>0.03</v>
      </c>
      <c r="AI35" s="3">
        <f t="shared" si="11"/>
        <v>0</v>
      </c>
    </row>
    <row r="36" spans="1:35" x14ac:dyDescent="0.2">
      <c r="A36">
        <f t="shared" si="1"/>
        <v>67</v>
      </c>
      <c r="B36">
        <f>IF(A36&lt;LookHere!$B$9,1,2)</f>
        <v>2</v>
      </c>
      <c r="C36">
        <f>IF(B36&lt;2,LookHere!F$10 - T35,0)</f>
        <v>0</v>
      </c>
      <c r="D36" s="3">
        <f>IF(B36=2,LookHere!$B$12,0)</f>
        <v>48600</v>
      </c>
      <c r="E36" s="3">
        <f>IF(A36&lt;LookHere!B$13,0,IF(A36&lt;LookHere!B$14,LookHere!C$13,LookHere!C$14))</f>
        <v>12000</v>
      </c>
      <c r="F36" s="3">
        <f>IF('SC1'!A36&lt;LookHere!D$15,0,LookHere!B$15)</f>
        <v>9000</v>
      </c>
      <c r="G36" s="3">
        <f>IF('SC1'!A36&lt;LookHere!D$16,0,LookHere!B$16)</f>
        <v>6612</v>
      </c>
      <c r="H36" s="3">
        <f t="shared" si="2"/>
        <v>23947.177244815568</v>
      </c>
      <c r="I36" s="35">
        <f t="shared" si="3"/>
        <v>207425.23782414294</v>
      </c>
      <c r="J36" s="3">
        <f>IF(I35&gt;0,IF(B36&lt;2,IF(C36&gt;5500*LookHere!B$11, 5500*LookHere!B$11, C36), IF(H36&gt;(M36+P35),-(H36-M36-P35),0)),0)</f>
        <v>-21024.131504816363</v>
      </c>
      <c r="K36" s="35">
        <f t="shared" si="4"/>
        <v>0.75443123937665746</v>
      </c>
      <c r="L36" s="35">
        <f t="shared" si="5"/>
        <v>0</v>
      </c>
      <c r="M36" s="35">
        <f t="shared" si="6"/>
        <v>130.52443587831658</v>
      </c>
      <c r="N36" s="35">
        <f t="shared" si="7"/>
        <v>0</v>
      </c>
      <c r="O36" s="35">
        <f t="shared" si="10"/>
        <v>64080.385297276895</v>
      </c>
      <c r="P36" s="3">
        <f t="shared" si="8"/>
        <v>2819.5369530801831</v>
      </c>
      <c r="Q36">
        <f t="shared" si="0"/>
        <v>4.3999999999999997E-2</v>
      </c>
      <c r="R36" s="3">
        <f>IF(B36&lt;2,K36*V$5+L36*0.4*V$6 - IF((C36-J36)&gt;0,IF((C36-J36)&gt;V$12,V$12,C36-J36)),P36+L36*($V$6)*0.4+K36*($V$5)+G36+F36+E36)/LookHere!B$11</f>
        <v>30431.556402317532</v>
      </c>
      <c r="S36" s="3">
        <f>(IF(G36&gt;0,IF(R36&gt;V$15,IF(0.15*(R36-V$15)&lt;G36,0.15*(R36-V$15),G36),0),0))*LookHere!B$11</f>
        <v>0</v>
      </c>
      <c r="T36" s="3">
        <f>(IF(R36&lt;V$16,W$16*R36,IF(R36&lt;V$17,Z$16+W$17*(R36-V$16),IF(R36&lt;V$18,W$18*(R36-V$18)+Z$17,(R36-V$18)*W$19+Z$18)))+S36 + IF(R36&lt;V$20,R36*W$20,IF(R36&lt;V$21,(R36-V$20)*W$21+Z$20,(R36-V$21)*W$22+Z$21)))*LookHere!B$11</f>
        <v>6086.3112804635057</v>
      </c>
      <c r="AG36">
        <f t="shared" si="9"/>
        <v>51</v>
      </c>
      <c r="AH36" s="20">
        <v>3.5000000000000003E-2</v>
      </c>
      <c r="AI36" s="3">
        <f t="shared" si="11"/>
        <v>0</v>
      </c>
    </row>
    <row r="37" spans="1:35" x14ac:dyDescent="0.2">
      <c r="A37">
        <f t="shared" si="1"/>
        <v>68</v>
      </c>
      <c r="B37">
        <f>IF(A37&lt;LookHere!$B$9,1,2)</f>
        <v>2</v>
      </c>
      <c r="C37">
        <f>IF(B37&lt;2,LookHere!F$10 - T36,0)</f>
        <v>0</v>
      </c>
      <c r="D37" s="3">
        <f>IF(B37=2,LookHere!$B$12,0)</f>
        <v>48600</v>
      </c>
      <c r="E37" s="3">
        <f>IF(A37&lt;LookHere!B$13,0,IF(A37&lt;LookHere!B$14,LookHere!C$13,LookHere!C$14))</f>
        <v>12000</v>
      </c>
      <c r="F37" s="3">
        <f>IF('SC1'!A37&lt;LookHere!D$15,0,LookHere!B$15)</f>
        <v>9000</v>
      </c>
      <c r="G37" s="3">
        <f>IF('SC1'!A37&lt;LookHere!D$16,0,LookHere!B$16)</f>
        <v>6612</v>
      </c>
      <c r="H37" s="3">
        <f t="shared" si="2"/>
        <v>27074.311280463506</v>
      </c>
      <c r="I37" s="35">
        <f t="shared" si="3"/>
        <v>184370.13580262254</v>
      </c>
      <c r="J37" s="3">
        <f>IF(I36&gt;0,IF(B37&lt;2,IF(C37&gt;5500*LookHere!B$11, 5500*LookHere!B$11, C37), IF(H37&gt;(M37+P36),-(H37-M37-P36),0)),0)</f>
        <v>-24254.019896143946</v>
      </c>
      <c r="K37" s="35">
        <f t="shared" si="4"/>
        <v>4.3606125635969883E-3</v>
      </c>
      <c r="L37" s="35">
        <f t="shared" si="5"/>
        <v>0</v>
      </c>
      <c r="M37" s="35">
        <f t="shared" si="6"/>
        <v>0.75443123937665746</v>
      </c>
      <c r="N37" s="35">
        <f t="shared" si="7"/>
        <v>0</v>
      </c>
      <c r="O37" s="35">
        <f t="shared" si="10"/>
        <v>61631.232971214966</v>
      </c>
      <c r="P37" s="3">
        <f t="shared" si="8"/>
        <v>2835.0367166758883</v>
      </c>
      <c r="Q37">
        <f t="shared" si="0"/>
        <v>4.5999999999999999E-2</v>
      </c>
      <c r="R37" s="3">
        <f>IF(B37&lt;2,K37*V$5+L37*0.4*V$6 - IF((C37-J37)&gt;0,IF((C37-J37)&gt;V$12,V$12,C37-J37)),P37+L37*($V$6)*0.4+K37*($V$5)+G37+F37+E37)/LookHere!B$11</f>
        <v>30447.036829092482</v>
      </c>
      <c r="S37" s="3">
        <f>(IF(G37&gt;0,IF(R37&gt;V$15,IF(0.15*(R37-V$15)&lt;G37,0.15*(R37-V$15),G37),0),0))*LookHere!B$11</f>
        <v>0</v>
      </c>
      <c r="T37" s="3">
        <f>(IF(R37&lt;V$16,W$16*R37,IF(R37&lt;V$17,Z$16+W$17*(R37-V$16),IF(R37&lt;V$18,W$18*(R37-V$18)+Z$17,(R37-V$18)*W$19+Z$18)))+S37 + IF(R37&lt;V$20,R37*W$20,IF(R37&lt;V$21,(R37-V$20)*W$21+Z$20,(R37-V$21)*W$22+Z$21)))*LookHere!B$11</f>
        <v>6089.4073658184961</v>
      </c>
      <c r="AG37">
        <f t="shared" si="9"/>
        <v>52</v>
      </c>
      <c r="AH37" s="20">
        <v>3.5000000000000003E-2</v>
      </c>
      <c r="AI37" s="3">
        <f t="shared" si="11"/>
        <v>0</v>
      </c>
    </row>
    <row r="38" spans="1:35" x14ac:dyDescent="0.2">
      <c r="A38">
        <f t="shared" si="1"/>
        <v>69</v>
      </c>
      <c r="B38">
        <f>IF(A38&lt;LookHere!$B$9,1,2)</f>
        <v>2</v>
      </c>
      <c r="C38">
        <f>IF(B38&lt;2,LookHere!F$10 - T37,0)</f>
        <v>0</v>
      </c>
      <c r="D38" s="3">
        <f>IF(B38=2,LookHere!$B$12,0)</f>
        <v>48600</v>
      </c>
      <c r="E38" s="3">
        <f>IF(A38&lt;LookHere!B$13,0,IF(A38&lt;LookHere!B$14,LookHere!C$13,LookHere!C$14))</f>
        <v>12000</v>
      </c>
      <c r="F38" s="3">
        <f>IF('SC1'!A38&lt;LookHere!D$15,0,LookHere!B$15)</f>
        <v>9000</v>
      </c>
      <c r="G38" s="3">
        <f>IF('SC1'!A38&lt;LookHere!D$16,0,LookHere!B$16)</f>
        <v>6612</v>
      </c>
      <c r="H38" s="3">
        <f t="shared" si="2"/>
        <v>27077.407365818497</v>
      </c>
      <c r="I38" s="35">
        <f t="shared" si="3"/>
        <v>161193.42889903163</v>
      </c>
      <c r="J38" s="3">
        <f>IF(I37&gt;0,IF(B38&lt;2,IF(C38&gt;5500*LookHere!B$11, 5500*LookHere!B$11, C38), IF(H38&gt;(M38+P37),-(H38-M38-P37),0)),0)</f>
        <v>-24242.366288530047</v>
      </c>
      <c r="K38" s="35">
        <f t="shared" si="4"/>
        <v>2.5204340617589714E-5</v>
      </c>
      <c r="L38" s="35">
        <f t="shared" si="5"/>
        <v>0</v>
      </c>
      <c r="M38" s="35">
        <f t="shared" si="6"/>
        <v>4.3606125635969883E-3</v>
      </c>
      <c r="N38" s="35">
        <f t="shared" si="7"/>
        <v>0</v>
      </c>
      <c r="O38" s="35">
        <f t="shared" si="10"/>
        <v>59152.424781112692</v>
      </c>
      <c r="P38" s="3">
        <f t="shared" si="8"/>
        <v>2839.3163894934091</v>
      </c>
      <c r="Q38">
        <f t="shared" si="0"/>
        <v>4.8000000000000001E-2</v>
      </c>
      <c r="R38" s="3">
        <f>IF(B38&lt;2,K38*V$5+L38*0.4*V$6 - IF((C38-J38)&gt;0,IF((C38-J38)&gt;V$12,V$12,C38-J38)),P38+L38*($V$6)*0.4+K38*($V$5)+G38+F38+E38)/LookHere!B$11</f>
        <v>30451.316390143176</v>
      </c>
      <c r="S38" s="3">
        <f>(IF(G38&gt;0,IF(R38&gt;V$15,IF(0.15*(R38-V$15)&lt;G38,0.15*(R38-V$15),G38),0),0))*LookHere!B$11</f>
        <v>0</v>
      </c>
      <c r="T38" s="3">
        <f>(IF(R38&lt;V$16,W$16*R38,IF(R38&lt;V$17,Z$16+W$17*(R38-V$16),IF(R38&lt;V$18,W$18*(R38-V$18)+Z$17,(R38-V$18)*W$19+Z$18)))+S38 + IF(R38&lt;V$20,R38*W$20,IF(R38&lt;V$21,(R38-V$20)*W$21+Z$20,(R38-V$21)*W$22+Z$21)))*LookHere!B$11</f>
        <v>6090.2632780286358</v>
      </c>
      <c r="AG38">
        <f t="shared" si="9"/>
        <v>53</v>
      </c>
      <c r="AH38" s="20">
        <v>3.5000000000000003E-2</v>
      </c>
      <c r="AI38" s="3">
        <f t="shared" si="11"/>
        <v>0</v>
      </c>
    </row>
    <row r="39" spans="1:35" x14ac:dyDescent="0.2">
      <c r="A39">
        <f t="shared" si="1"/>
        <v>70</v>
      </c>
      <c r="B39">
        <f>IF(A39&lt;LookHere!$B$9,1,2)</f>
        <v>2</v>
      </c>
      <c r="C39">
        <f>IF(B39&lt;2,LookHere!F$10 - T38,0)</f>
        <v>0</v>
      </c>
      <c r="D39" s="3">
        <f>IF(B39=2,LookHere!$B$12,0)</f>
        <v>48600</v>
      </c>
      <c r="E39" s="3">
        <f>IF(A39&lt;LookHere!B$13,0,IF(A39&lt;LookHere!B$14,LookHere!C$13,LookHere!C$14))</f>
        <v>12000</v>
      </c>
      <c r="F39" s="3">
        <f>IF('SC1'!A39&lt;LookHere!D$15,0,LookHere!B$15)</f>
        <v>9000</v>
      </c>
      <c r="G39" s="3">
        <f>IF('SC1'!A39&lt;LookHere!D$16,0,LookHere!B$16)</f>
        <v>6612</v>
      </c>
      <c r="H39" s="3">
        <f t="shared" si="2"/>
        <v>27078.263278028637</v>
      </c>
      <c r="I39" s="35">
        <f t="shared" si="3"/>
        <v>137886.18005473711</v>
      </c>
      <c r="J39" s="3">
        <f>IF(I38&gt;0,IF(B39&lt;2,IF(C39&gt;5500*LookHere!B$11, 5500*LookHere!B$11, C39), IF(H39&gt;(M39+P38),-(H39-M39-P38),0)),0)</f>
        <v>-24238.94686333089</v>
      </c>
      <c r="K39" s="35">
        <f t="shared" si="4"/>
        <v>1.4568108876966511E-7</v>
      </c>
      <c r="L39" s="35">
        <f t="shared" si="5"/>
        <v>0</v>
      </c>
      <c r="M39" s="35">
        <f t="shared" si="6"/>
        <v>2.5204340617589714E-5</v>
      </c>
      <c r="N39" s="35">
        <f t="shared" si="7"/>
        <v>0</v>
      </c>
      <c r="O39" s="35">
        <f t="shared" si="10"/>
        <v>56655.009406854108</v>
      </c>
      <c r="P39" s="3">
        <f t="shared" si="8"/>
        <v>2832.7504703427057</v>
      </c>
      <c r="Q39">
        <f t="shared" si="0"/>
        <v>0.05</v>
      </c>
      <c r="R39" s="3">
        <f>IF(B39&lt;2,K39*V$5+L39*0.4*V$6 - IF((C39-J39)&gt;0,IF((C39-J39)&gt;V$12,V$12,C39-J39)),P39+L39*($V$6)*0.4+K39*($V$5)+G39+F39+E39)/LookHere!B$11</f>
        <v>30444.750470346462</v>
      </c>
      <c r="S39" s="3">
        <f>(IF(G39&gt;0,IF(R39&gt;V$15,IF(0.15*(R39-V$15)&lt;G39,0.15*(R39-V$15),G39),0),0))*LookHere!B$11</f>
        <v>0</v>
      </c>
      <c r="T39" s="3">
        <f>(IF(R39&lt;V$16,W$16*R39,IF(R39&lt;V$17,Z$16+W$17*(R39-V$16),IF(R39&lt;V$18,W$18*(R39-V$18)+Z$17,(R39-V$18)*W$19+Z$18)))+S39 + IF(R39&lt;V$20,R39*W$20,IF(R39&lt;V$21,(R39-V$20)*W$21+Z$20,(R39-V$21)*W$22+Z$21)))*LookHere!B$11</f>
        <v>6088.9500940692924</v>
      </c>
      <c r="AG39">
        <f t="shared" si="9"/>
        <v>54</v>
      </c>
      <c r="AH39" s="20">
        <v>3.5000000000000003E-2</v>
      </c>
      <c r="AI39" s="3">
        <f t="shared" si="11"/>
        <v>0</v>
      </c>
    </row>
    <row r="40" spans="1:35" x14ac:dyDescent="0.2">
      <c r="A40">
        <f t="shared" si="1"/>
        <v>71</v>
      </c>
      <c r="B40">
        <f>IF(A40&lt;LookHere!$B$9,1,2)</f>
        <v>2</v>
      </c>
      <c r="C40">
        <f>IF(B40&lt;2,LookHere!F$10 - T39,0)</f>
        <v>0</v>
      </c>
      <c r="D40" s="3">
        <f>IF(B40=2,LookHere!$B$12,0)</f>
        <v>48600</v>
      </c>
      <c r="E40" s="3">
        <f>IF(A40&lt;LookHere!B$13,0,IF(A40&lt;LookHere!B$14,LookHere!C$13,LookHere!C$14))</f>
        <v>12000</v>
      </c>
      <c r="F40" s="3">
        <f>IF('SC1'!A40&lt;LookHere!D$15,0,LookHere!B$15)</f>
        <v>9000</v>
      </c>
      <c r="G40" s="3">
        <f>IF('SC1'!A40&lt;LookHere!D$16,0,LookHere!B$16)</f>
        <v>6612</v>
      </c>
      <c r="H40" s="3">
        <f t="shared" si="2"/>
        <v>27076.950094069292</v>
      </c>
      <c r="I40" s="35">
        <f t="shared" si="3"/>
        <v>114438.96255187257</v>
      </c>
      <c r="J40" s="3">
        <f>IF(I39&gt;0,IF(B40&lt;2,IF(C40&gt;5500*LookHere!B$11, 5500*LookHere!B$11, C40), IF(H40&gt;(M40+P39),-(H40-M40-P39),0)),0)</f>
        <v>-24244.199623580906</v>
      </c>
      <c r="K40" s="35">
        <f t="shared" si="4"/>
        <v>8.4203669308865318E-10</v>
      </c>
      <c r="L40" s="35">
        <f t="shared" si="5"/>
        <v>0</v>
      </c>
      <c r="M40" s="35">
        <f t="shared" si="6"/>
        <v>1.4568108876966511E-7</v>
      </c>
      <c r="N40" s="35">
        <f t="shared" si="7"/>
        <v>0</v>
      </c>
      <c r="O40" s="35">
        <f t="shared" si="10"/>
        <v>54149.724890883015</v>
      </c>
      <c r="P40" s="3">
        <f t="shared" si="8"/>
        <v>4007.0796419253429</v>
      </c>
      <c r="Q40">
        <f t="shared" si="0"/>
        <v>7.3999999999999996E-2</v>
      </c>
      <c r="R40" s="3">
        <f>IF(B40&lt;2,K40*V$5+L40*0.4*V$6 - IF((C40-J40)&gt;0,IF((C40-J40)&gt;V$12,V$12,C40-J40)),P40+L40*($V$6)*0.4+K40*($V$5)+G40+F40+E40)/LookHere!B$11</f>
        <v>31619.079641925364</v>
      </c>
      <c r="S40" s="3">
        <f>(IF(G40&gt;0,IF(R40&gt;V$15,IF(0.15*(R40-V$15)&lt;G40,0.15*(R40-V$15),G40),0),0))*LookHere!B$11</f>
        <v>0</v>
      </c>
      <c r="T40" s="3">
        <f>(IF(R40&lt;V$16,W$16*R40,IF(R40&lt;V$17,Z$16+W$17*(R40-V$16),IF(R40&lt;V$18,W$18*(R40-V$18)+Z$17,(R40-V$18)*W$19+Z$18)))+S40 + IF(R40&lt;V$20,R40*W$20,IF(R40&lt;V$21,(R40-V$20)*W$21+Z$20,(R40-V$21)*W$22+Z$21)))*LookHere!B$11</f>
        <v>6323.8159283850728</v>
      </c>
      <c r="AG40">
        <f t="shared" si="9"/>
        <v>55</v>
      </c>
      <c r="AH40" s="20">
        <v>3.5000000000000003E-2</v>
      </c>
      <c r="AI40" s="3">
        <f t="shared" si="11"/>
        <v>0</v>
      </c>
    </row>
    <row r="41" spans="1:35" x14ac:dyDescent="0.2">
      <c r="A41">
        <f t="shared" si="1"/>
        <v>72</v>
      </c>
      <c r="B41">
        <f>IF(A41&lt;LookHere!$B$9,1,2)</f>
        <v>2</v>
      </c>
      <c r="C41">
        <f>IF(B41&lt;2,LookHere!F$10 - T40,0)</f>
        <v>0</v>
      </c>
      <c r="D41" s="3">
        <f>IF(B41=2,LookHere!$B$12,0)</f>
        <v>48600</v>
      </c>
      <c r="E41" s="3">
        <f>IF(A41&lt;LookHere!B$13,0,IF(A41&lt;LookHere!B$14,LookHere!C$13,LookHere!C$14))</f>
        <v>12000</v>
      </c>
      <c r="F41" s="3">
        <f>IF('SC1'!A41&lt;LookHere!D$15,0,LookHere!B$15)</f>
        <v>9000</v>
      </c>
      <c r="G41" s="3">
        <f>IF('SC1'!A41&lt;LookHere!D$16,0,LookHere!B$16)</f>
        <v>6612</v>
      </c>
      <c r="H41" s="3">
        <f t="shared" si="2"/>
        <v>27311.815928385073</v>
      </c>
      <c r="I41" s="35">
        <f t="shared" si="3"/>
        <v>91795.683468963485</v>
      </c>
      <c r="J41" s="3">
        <f>IF(I40&gt;0,IF(B41&lt;2,IF(C41&gt;5500*LookHere!B$11, 5500*LookHere!B$11, C41), IF(H41&gt;(M41+P40),-(H41-M41-P40),0)),0)</f>
        <v>-23304.73628645889</v>
      </c>
      <c r="K41" s="35">
        <f t="shared" si="4"/>
        <v>4.8669720860523635E-12</v>
      </c>
      <c r="L41" s="35">
        <f t="shared" si="5"/>
        <v>0</v>
      </c>
      <c r="M41" s="35">
        <f t="shared" si="6"/>
        <v>8.4203669308865318E-10</v>
      </c>
      <c r="N41" s="35">
        <f t="shared" si="7"/>
        <v>0</v>
      </c>
      <c r="O41" s="35">
        <f t="shared" si="10"/>
        <v>50455.630658826965</v>
      </c>
      <c r="P41" s="3">
        <f t="shared" si="8"/>
        <v>3784.1722994120223</v>
      </c>
      <c r="Q41">
        <f t="shared" si="0"/>
        <v>7.4999999999999997E-2</v>
      </c>
      <c r="R41" s="3">
        <f>IF(B41&lt;2,K41*V$5+L41*0.4*V$6 - IF((C41-J41)&gt;0,IF((C41-J41)&gt;V$12,V$12,C41-J41)),P41+L41*($V$6)*0.4+K41*($V$5)+G41+F41+E41)/LookHere!B$11</f>
        <v>31396.172299412021</v>
      </c>
      <c r="S41" s="3">
        <f>(IF(G41&gt;0,IF(R41&gt;V$15,IF(0.15*(R41-V$15)&lt;G41,0.15*(R41-V$15),G41),0),0))*LookHere!B$11</f>
        <v>0</v>
      </c>
      <c r="T41" s="3">
        <f>(IF(R41&lt;V$16,W$16*R41,IF(R41&lt;V$17,Z$16+W$17*(R41-V$16),IF(R41&lt;V$18,W$18*(R41-V$18)+Z$17,(R41-V$18)*W$19+Z$18)))+S41 + IF(R41&lt;V$20,R41*W$20,IF(R41&lt;V$21,(R41-V$20)*W$21+Z$20,(R41-V$21)*W$22+Z$21)))*LookHere!B$11</f>
        <v>6279.2344598824047</v>
      </c>
      <c r="AG41">
        <f t="shared" si="9"/>
        <v>56</v>
      </c>
      <c r="AH41" s="20">
        <v>3.5000000000000003E-2</v>
      </c>
      <c r="AI41" s="3">
        <f t="shared" si="11"/>
        <v>0</v>
      </c>
    </row>
    <row r="42" spans="1:35" x14ac:dyDescent="0.2">
      <c r="A42">
        <f t="shared" si="1"/>
        <v>73</v>
      </c>
      <c r="B42">
        <f>IF(A42&lt;LookHere!$B$9,1,2)</f>
        <v>2</v>
      </c>
      <c r="C42">
        <f>IF(B42&lt;2,LookHere!F$10 - T41,0)</f>
        <v>0</v>
      </c>
      <c r="D42" s="3">
        <f>IF(B42=2,LookHere!$B$12,0)</f>
        <v>48600</v>
      </c>
      <c r="E42" s="3">
        <f>IF(A42&lt;LookHere!B$13,0,IF(A42&lt;LookHere!B$14,LookHere!C$13,LookHere!C$14))</f>
        <v>12000</v>
      </c>
      <c r="F42" s="3">
        <f>IF('SC1'!A42&lt;LookHere!D$15,0,LookHere!B$15)</f>
        <v>9000</v>
      </c>
      <c r="G42" s="3">
        <f>IF('SC1'!A42&lt;LookHere!D$16,0,LookHere!B$16)</f>
        <v>6612</v>
      </c>
      <c r="H42" s="3">
        <f t="shared" si="2"/>
        <v>27267.234459882406</v>
      </c>
      <c r="I42" s="35">
        <f t="shared" si="3"/>
        <v>68843.200358943708</v>
      </c>
      <c r="J42" s="3">
        <f>IF(I41&gt;0,IF(B42&lt;2,IF(C42&gt;5500*LookHere!B$11, 5500*LookHere!B$11, C42), IF(H42&gt;(M42+P41),-(H42-M42-P41),0)),0)</f>
        <v>-23483.062160470381</v>
      </c>
      <c r="K42" s="35">
        <f t="shared" si="4"/>
        <v>2.81310986573825E-14</v>
      </c>
      <c r="L42" s="35">
        <f t="shared" si="5"/>
        <v>0</v>
      </c>
      <c r="M42" s="35">
        <f t="shared" si="6"/>
        <v>4.8669720860523635E-12</v>
      </c>
      <c r="N42" s="35">
        <f t="shared" si="7"/>
        <v>0</v>
      </c>
      <c r="O42" s="35">
        <f t="shared" si="10"/>
        <v>46963.091904622961</v>
      </c>
      <c r="P42" s="3">
        <f t="shared" si="8"/>
        <v>3569.1949847513451</v>
      </c>
      <c r="Q42">
        <f t="shared" si="0"/>
        <v>7.5999999999999998E-2</v>
      </c>
      <c r="R42" s="3">
        <f>IF(B42&lt;2,K42*V$5+L42*0.4*V$6 - IF((C42-J42)&gt;0,IF((C42-J42)&gt;V$12,V$12,C42-J42)),P42+L42*($V$6)*0.4+K42*($V$5)+G42+F42+E42)/LookHere!B$11</f>
        <v>31181.194984751346</v>
      </c>
      <c r="S42" s="3">
        <f>(IF(G42&gt;0,IF(R42&gt;V$15,IF(0.15*(R42-V$15)&lt;G42,0.15*(R42-V$15),G42),0),0))*LookHere!B$11</f>
        <v>0</v>
      </c>
      <c r="T42" s="3">
        <f>(IF(R42&lt;V$16,W$16*R42,IF(R42&lt;V$17,Z$16+W$17*(R42-V$16),IF(R42&lt;V$18,W$18*(R42-V$18)+Z$17,(R42-V$18)*W$19+Z$18)))+S42 + IF(R42&lt;V$20,R42*W$20,IF(R42&lt;V$21,(R42-V$20)*W$21+Z$20,(R42-V$21)*W$22+Z$21)))*LookHere!B$11</f>
        <v>6236.2389969502692</v>
      </c>
      <c r="AG42">
        <f t="shared" si="9"/>
        <v>57</v>
      </c>
      <c r="AH42" s="20">
        <v>3.5000000000000003E-2</v>
      </c>
      <c r="AI42" s="3">
        <f t="shared" si="11"/>
        <v>0</v>
      </c>
    </row>
    <row r="43" spans="1:35" x14ac:dyDescent="0.2">
      <c r="A43">
        <f t="shared" si="1"/>
        <v>74</v>
      </c>
      <c r="B43">
        <f>IF(A43&lt;LookHere!$B$9,1,2)</f>
        <v>2</v>
      </c>
      <c r="C43">
        <f>IF(B43&lt;2,LookHere!F$10 - T42,0)</f>
        <v>0</v>
      </c>
      <c r="D43" s="3">
        <f>IF(B43=2,LookHere!$B$12,0)</f>
        <v>48600</v>
      </c>
      <c r="E43" s="3">
        <f>IF(A43&lt;LookHere!B$13,0,IF(A43&lt;LookHere!B$14,LookHere!C$13,LookHere!C$14))</f>
        <v>12000</v>
      </c>
      <c r="F43" s="3">
        <f>IF('SC1'!A43&lt;LookHere!D$15,0,LookHere!B$15)</f>
        <v>9000</v>
      </c>
      <c r="G43" s="3">
        <f>IF('SC1'!A43&lt;LookHere!D$16,0,LookHere!B$16)</f>
        <v>6612</v>
      </c>
      <c r="H43" s="3">
        <f t="shared" si="2"/>
        <v>27224.238996950269</v>
      </c>
      <c r="I43" s="35">
        <f t="shared" si="3"/>
        <v>45586.070044819469</v>
      </c>
      <c r="J43" s="3">
        <f>IF(I42&gt;0,IF(B43&lt;2,IF(C43&gt;5500*LookHere!B$11, 5500*LookHere!B$11, C43), IF(H43&gt;(M43+P42),-(H43-M43-P42),0)),0)</f>
        <v>-23655.044012198923</v>
      </c>
      <c r="K43" s="35">
        <f t="shared" si="4"/>
        <v>1.6259775023966889E-16</v>
      </c>
      <c r="L43" s="35">
        <f t="shared" si="5"/>
        <v>0</v>
      </c>
      <c r="M43" s="35">
        <f t="shared" si="6"/>
        <v>2.81310986573825E-14</v>
      </c>
      <c r="N43" s="35">
        <f t="shared" si="7"/>
        <v>0</v>
      </c>
      <c r="O43" s="35">
        <f t="shared" si="10"/>
        <v>43665.343591080331</v>
      </c>
      <c r="P43" s="3">
        <f t="shared" si="8"/>
        <v>3362.2314565131855</v>
      </c>
      <c r="Q43">
        <f t="shared" si="0"/>
        <v>7.6999999999999999E-2</v>
      </c>
      <c r="R43" s="3">
        <f>IF(B43&lt;2,K43*V$5+L43*0.4*V$6 - IF((C43-J43)&gt;0,IF((C43-J43)&gt;V$12,V$12,C43-J43)),P43+L43*($V$6)*0.4+K43*($V$5)+G43+F43+E43)/LookHere!B$11</f>
        <v>30974.231456513186</v>
      </c>
      <c r="S43" s="3">
        <f>(IF(G43&gt;0,IF(R43&gt;V$15,IF(0.15*(R43-V$15)&lt;G43,0.15*(R43-V$15),G43),0),0))*LookHere!B$11</f>
        <v>0</v>
      </c>
      <c r="T43" s="3">
        <f>(IF(R43&lt;V$16,W$16*R43,IF(R43&lt;V$17,Z$16+W$17*(R43-V$16),IF(R43&lt;V$18,W$18*(R43-V$18)+Z$17,(R43-V$18)*W$19+Z$18)))+S43 + IF(R43&lt;V$20,R43*W$20,IF(R43&lt;V$21,(R43-V$20)*W$21+Z$20,(R43-V$21)*W$22+Z$21)))*LookHere!B$11</f>
        <v>6194.8462913026369</v>
      </c>
      <c r="AG43">
        <f t="shared" si="9"/>
        <v>58</v>
      </c>
      <c r="AH43" s="20">
        <v>3.5000000000000003E-2</v>
      </c>
      <c r="AI43" s="3">
        <f t="shared" si="11"/>
        <v>0</v>
      </c>
    </row>
    <row r="44" spans="1:35" x14ac:dyDescent="0.2">
      <c r="A44">
        <f t="shared" si="1"/>
        <v>75</v>
      </c>
      <c r="B44">
        <f>IF(A44&lt;LookHere!$B$9,1,2)</f>
        <v>2</v>
      </c>
      <c r="C44">
        <f>IF(B44&lt;2,LookHere!F$10 - T43,0)</f>
        <v>0</v>
      </c>
      <c r="D44" s="3">
        <f>IF(B44=2,LookHere!$B$12,0)</f>
        <v>48600</v>
      </c>
      <c r="E44" s="3">
        <f>IF(A44&lt;LookHere!B$13,0,IF(A44&lt;LookHere!B$14,LookHere!C$13,LookHere!C$14))</f>
        <v>12000</v>
      </c>
      <c r="F44" s="3">
        <f>IF('SC1'!A44&lt;LookHere!D$15,0,LookHere!B$15)</f>
        <v>9000</v>
      </c>
      <c r="G44" s="3">
        <f>IF('SC1'!A44&lt;LookHere!D$16,0,LookHere!B$16)</f>
        <v>6612</v>
      </c>
      <c r="H44" s="3">
        <f t="shared" si="2"/>
        <v>27182.846291302638</v>
      </c>
      <c r="I44" s="35">
        <f t="shared" si="3"/>
        <v>22028.942694889072</v>
      </c>
      <c r="J44" s="3">
        <f>IF(I43&gt;0,IF(B44&lt;2,IF(C44&gt;5500*LookHere!B$11, 5500*LookHere!B$11, C44), IF(H44&gt;(M44+P43),-(H44-M44-P43),0)),0)</f>
        <v>-23820.614834789452</v>
      </c>
      <c r="K44" s="35">
        <f t="shared" si="4"/>
        <v>9.3981499638527196E-19</v>
      </c>
      <c r="L44" s="35">
        <f t="shared" si="5"/>
        <v>0</v>
      </c>
      <c r="M44" s="35">
        <f t="shared" si="6"/>
        <v>1.6259775023966889E-16</v>
      </c>
      <c r="N44" s="35">
        <f t="shared" si="7"/>
        <v>0</v>
      </c>
      <c r="O44" s="35">
        <f t="shared" si="10"/>
        <v>40555.497820523582</v>
      </c>
      <c r="P44" s="3">
        <f t="shared" si="8"/>
        <v>5153.9035964135655</v>
      </c>
      <c r="Q44">
        <f t="shared" si="0"/>
        <v>7.9000000000000001E-2</v>
      </c>
      <c r="R44" s="3">
        <f>IF(B44&lt;2,K44*V$5+L44*0.4*V$6 - IF((C44-J44)&gt;0,IF((C44-J44)&gt;V$12,V$12,C44-J44)),P44+L44*($V$6)*0.4+K44*($V$5)+G44+F44+E44)/LookHere!B$11</f>
        <v>32765.903596413566</v>
      </c>
      <c r="S44" s="3">
        <f>(IF(G44&gt;0,IF(R44&gt;V$15,IF(0.15*(R44-V$15)&lt;G44,0.15*(R44-V$15),G44),0),0))*LookHere!B$11</f>
        <v>0</v>
      </c>
      <c r="T44" s="3">
        <f>(IF(R44&lt;V$16,W$16*R44,IF(R44&lt;V$17,Z$16+W$17*(R44-V$16),IF(R44&lt;V$18,W$18*(R44-V$18)+Z$17,(R44-V$18)*W$19+Z$18)))+S44 + IF(R44&lt;V$20,R44*W$20,IF(R44&lt;V$21,(R44-V$20)*W$21+Z$20,(R44-V$21)*W$22+Z$21)))*LookHere!B$11</f>
        <v>6553.1807192827137</v>
      </c>
      <c r="AG44">
        <f t="shared" si="9"/>
        <v>59</v>
      </c>
      <c r="AH44" s="20">
        <v>3.5000000000000003E-2</v>
      </c>
      <c r="AI44" s="3">
        <f t="shared" si="11"/>
        <v>0</v>
      </c>
    </row>
    <row r="45" spans="1:35" x14ac:dyDescent="0.2">
      <c r="A45">
        <f t="shared" si="1"/>
        <v>76</v>
      </c>
      <c r="B45">
        <f>IF(A45&lt;LookHere!$B$9,1,2)</f>
        <v>2</v>
      </c>
      <c r="C45">
        <f>IF(B45&lt;2,LookHere!F$10 - T44,0)</f>
        <v>0</v>
      </c>
      <c r="D45" s="3">
        <f>IF(B45=2,LookHere!$B$12,0)</f>
        <v>48600</v>
      </c>
      <c r="E45" s="3">
        <f>IF(A45&lt;LookHere!B$13,0,IF(A45&lt;LookHere!B$14,LookHere!C$13,LookHere!C$14))</f>
        <v>12000</v>
      </c>
      <c r="F45" s="3">
        <f>IF('SC1'!A45&lt;LookHere!D$15,0,LookHere!B$15)</f>
        <v>9000</v>
      </c>
      <c r="G45" s="3">
        <f>IF('SC1'!A45&lt;LookHere!D$16,0,LookHere!B$16)</f>
        <v>6612</v>
      </c>
      <c r="H45" s="3">
        <f t="shared" si="2"/>
        <v>27541.180719282715</v>
      </c>
      <c r="I45" s="35">
        <f t="shared" si="3"/>
        <v>-231.00713920361886</v>
      </c>
      <c r="J45" s="3">
        <f>IF(I44&gt;0,IF(B45&lt;2,IF(C45&gt;5500*LookHere!B$11, 5500*LookHere!B$11, C45), IF(H45&gt;(M45+P44),-(H45-M45-P44),0)),0)</f>
        <v>-22387.277122869149</v>
      </c>
      <c r="K45" s="35">
        <f t="shared" si="4"/>
        <v>5.4321306791068197E-21</v>
      </c>
      <c r="L45" s="35">
        <f t="shared" si="5"/>
        <v>0</v>
      </c>
      <c r="M45" s="35">
        <f t="shared" si="6"/>
        <v>9.3981499638527196E-19</v>
      </c>
      <c r="N45" s="35">
        <f t="shared" si="7"/>
        <v>0</v>
      </c>
      <c r="O45" s="35">
        <f t="shared" si="10"/>
        <v>35636.005001512633</v>
      </c>
      <c r="P45" s="3">
        <f t="shared" si="8"/>
        <v>27772.187858486333</v>
      </c>
      <c r="Q45">
        <f t="shared" si="0"/>
        <v>0.08</v>
      </c>
      <c r="R45" s="3">
        <f>IF(B45&lt;2,K45*V$5+L45*0.4*V$6 - IF((C45-J45)&gt;0,IF((C45-J45)&gt;V$12,V$12,C45-J45)),P45+L45*($V$6)*0.4+K45*($V$5)+G45+F45+E45)/LookHere!B$11</f>
        <v>55384.18785848633</v>
      </c>
      <c r="S45" s="3">
        <f>(IF(G45&gt;0,IF(R45&gt;V$15,IF(0.15*(R45-V$15)&lt;G45,0.15*(R45-V$15),G45),0),0))*LookHere!B$11</f>
        <v>0</v>
      </c>
      <c r="T45" s="3">
        <f>(IF(R45&lt;V$16,W$16*R45,IF(R45&lt;V$17,Z$16+W$17*(R45-V$16),IF(R45&lt;V$18,W$18*(R45-V$18)+Z$17,(R45-V$18)*W$19+Z$18)))+S45 + IF(R45&lt;V$20,R45*W$20,IF(R45&lt;V$21,(R45-V$20)*W$21+Z$20,(R45-V$21)*W$22+Z$21)))*LookHere!B$11</f>
        <v>12510.484517918492</v>
      </c>
      <c r="AG45">
        <v>60</v>
      </c>
      <c r="AH45" s="20">
        <v>0.04</v>
      </c>
      <c r="AI45" s="3">
        <f t="shared" si="11"/>
        <v>1</v>
      </c>
    </row>
    <row r="46" spans="1:35" x14ac:dyDescent="0.2">
      <c r="A46">
        <f t="shared" si="1"/>
        <v>77</v>
      </c>
      <c r="B46">
        <f>IF(A46&lt;LookHere!$B$9,1,2)</f>
        <v>2</v>
      </c>
      <c r="C46">
        <f>IF(B46&lt;2,LookHere!F$10 - T45,0)</f>
        <v>0</v>
      </c>
      <c r="D46" s="3">
        <f>IF(B46=2,LookHere!$B$12,0)</f>
        <v>48600</v>
      </c>
      <c r="E46" s="3">
        <f>IF(A46&lt;LookHere!B$13,0,IF(A46&lt;LookHere!B$14,LookHere!C$13,LookHere!C$14))</f>
        <v>12000</v>
      </c>
      <c r="F46" s="3">
        <f>IF('SC1'!A46&lt;LookHere!D$15,0,LookHere!B$15)</f>
        <v>9000</v>
      </c>
      <c r="G46" s="3">
        <f>IF('SC1'!A46&lt;LookHere!D$16,0,LookHere!B$16)</f>
        <v>6612</v>
      </c>
      <c r="H46" s="3">
        <f t="shared" si="2"/>
        <v>33498.484517918492</v>
      </c>
      <c r="I46" s="35">
        <f t="shared" si="3"/>
        <v>0</v>
      </c>
      <c r="J46" s="3">
        <f>IF(I45&gt;0,IF(B46&lt;2,IF(C46&gt;5500*LookHere!B$11, 5500*LookHere!B$11, C46), IF(H46&gt;(M46+P45),-(H46-M46-P45),0)),0)</f>
        <v>0</v>
      </c>
      <c r="K46" s="35">
        <f t="shared" si="4"/>
        <v>3.1397715325236913E-23</v>
      </c>
      <c r="L46" s="35">
        <f t="shared" si="5"/>
        <v>0</v>
      </c>
      <c r="M46" s="35">
        <f t="shared" si="6"/>
        <v>5.4321306791068197E-21</v>
      </c>
      <c r="N46" s="35">
        <f t="shared" si="7"/>
        <v>0</v>
      </c>
      <c r="O46" s="35">
        <f t="shared" si="10"/>
        <v>8069.7932519350397</v>
      </c>
      <c r="P46" s="3">
        <f t="shared" si="8"/>
        <v>33498.484517918492</v>
      </c>
      <c r="Q46">
        <f t="shared" si="0"/>
        <v>8.2000000000000003E-2</v>
      </c>
      <c r="R46" s="3">
        <f>IF(B46&lt;2,K46*V$5+L46*0.4*V$6 - IF((C46-J46)&gt;0,IF((C46-J46)&gt;V$12,V$12,C46-J46)),P46+L46*($V$6)*0.4+K46*($V$5)+G46+F46+E46)/LookHere!B$11</f>
        <v>61110.484517918492</v>
      </c>
      <c r="S46" s="3">
        <f>(IF(G46&gt;0,IF(R46&gt;V$15,IF(0.15*(R46-V$15)&lt;G46,0.15*(R46-V$15),G46),0),0))*LookHere!B$11</f>
        <v>0</v>
      </c>
      <c r="T46" s="3">
        <f>(IF(R46&lt;V$16,W$16*R46,IF(R46&lt;V$17,Z$16+W$17*(R46-V$16),IF(R46&lt;V$18,W$18*(R46-V$18)+Z$17,(R46-V$18)*W$19+Z$18)))+S46 + IF(R46&lt;V$20,R46*W$20,IF(R46&lt;V$21,(R46-V$20)*W$21+Z$20,(R46-V$21)*W$22+Z$21)))*LookHere!B$11</f>
        <v>14294.225927331609</v>
      </c>
      <c r="AG46">
        <f t="shared" ref="AG46:AG85" si="12">AG45+1</f>
        <v>61</v>
      </c>
      <c r="AH46" s="20">
        <v>0.04</v>
      </c>
      <c r="AI46" s="3">
        <f t="shared" si="11"/>
        <v>1</v>
      </c>
    </row>
    <row r="47" spans="1:35" x14ac:dyDescent="0.2">
      <c r="A47">
        <f t="shared" si="1"/>
        <v>78</v>
      </c>
      <c r="B47">
        <f>IF(A47&lt;LookHere!$B$9,1,2)</f>
        <v>2</v>
      </c>
      <c r="C47">
        <f>IF(B47&lt;2,LookHere!F$10 - T46,0)</f>
        <v>0</v>
      </c>
      <c r="D47" s="3">
        <f>IF(B47=2,LookHere!$B$12,0)</f>
        <v>48600</v>
      </c>
      <c r="E47" s="3">
        <f>IF(A47&lt;LookHere!B$13,0,IF(A47&lt;LookHere!B$14,LookHere!C$13,LookHere!C$14))</f>
        <v>12000</v>
      </c>
      <c r="F47" s="3">
        <f>IF('SC1'!A47&lt;LookHere!D$15,0,LookHere!B$15)</f>
        <v>9000</v>
      </c>
      <c r="G47" s="3">
        <f>IF('SC1'!A47&lt;LookHere!D$16,0,LookHere!B$16)</f>
        <v>6612</v>
      </c>
      <c r="H47" s="3">
        <f t="shared" si="2"/>
        <v>35282.225927331609</v>
      </c>
      <c r="I47" s="35">
        <f t="shared" si="3"/>
        <v>0</v>
      </c>
      <c r="J47" s="3">
        <f>IF(I46&gt;0,IF(B47&lt;2,IF(C47&gt;5500*LookHere!B$11, 5500*LookHere!B$11, C47), IF(H47&gt;(M47+P46),-(H47-M47-P46),0)),0)</f>
        <v>0</v>
      </c>
      <c r="K47" s="35">
        <f t="shared" si="4"/>
        <v>1.8147879457986723E-25</v>
      </c>
      <c r="L47" s="35">
        <f t="shared" si="5"/>
        <v>0</v>
      </c>
      <c r="M47" s="35">
        <f t="shared" si="6"/>
        <v>3.1397715325236913E-23</v>
      </c>
      <c r="N47" s="35">
        <f t="shared" si="7"/>
        <v>0</v>
      </c>
      <c r="O47" s="35">
        <f t="shared" si="10"/>
        <v>-25382.04786098727</v>
      </c>
      <c r="P47" s="3">
        <f t="shared" si="8"/>
        <v>35282.225927331609</v>
      </c>
      <c r="Q47">
        <f t="shared" si="0"/>
        <v>8.3000000000000004E-2</v>
      </c>
      <c r="R47" s="3">
        <f>IF(B47&lt;2,K47*V$5+L47*0.4*V$6 - IF((C47-J47)&gt;0,IF((C47-J47)&gt;V$12,V$12,C47-J47)),P47+L47*($V$6)*0.4+K47*($V$5)+G47+F47+E47)/LookHere!B$11</f>
        <v>62894.225927331609</v>
      </c>
      <c r="S47" s="3">
        <f>(IF(G47&gt;0,IF(R47&gt;V$15,IF(0.15*(R47-V$15)&lt;G47,0.15*(R47-V$15),G47),0),0))*LookHere!B$11</f>
        <v>0</v>
      </c>
      <c r="T47" s="3">
        <f>(IF(R47&lt;V$16,W$16*R47,IF(R47&lt;V$17,Z$16+W$17*(R47-V$16),IF(R47&lt;V$18,W$18*(R47-V$18)+Z$17,(R47-V$18)*W$19+Z$18)))+S47 + IF(R47&lt;V$20,R47*W$20,IF(R47&lt;V$21,(R47-V$20)*W$21+Z$20,(R47-V$21)*W$22+Z$21)))*LookHere!B$11</f>
        <v>14849.861376363795</v>
      </c>
      <c r="AG47">
        <f t="shared" si="12"/>
        <v>62</v>
      </c>
      <c r="AH47" s="20">
        <v>0.04</v>
      </c>
      <c r="AI47" s="3">
        <f t="shared" si="11"/>
        <v>1</v>
      </c>
    </row>
    <row r="48" spans="1:35" x14ac:dyDescent="0.2">
      <c r="A48">
        <f t="shared" si="1"/>
        <v>79</v>
      </c>
      <c r="B48">
        <f>IF(A48&lt;LookHere!$B$9,1,2)</f>
        <v>2</v>
      </c>
      <c r="C48">
        <f>IF(B48&lt;2,LookHere!F$10 - T47,0)</f>
        <v>0</v>
      </c>
      <c r="D48" s="3">
        <f>IF(B48=2,LookHere!$B$12,0)</f>
        <v>48600</v>
      </c>
      <c r="E48" s="3">
        <f>IF(A48&lt;LookHere!B$13,0,IF(A48&lt;LookHere!B$14,LookHere!C$13,LookHere!C$14))</f>
        <v>12000</v>
      </c>
      <c r="F48" s="3">
        <f>IF('SC1'!A48&lt;LookHere!D$15,0,LookHere!B$15)</f>
        <v>9000</v>
      </c>
      <c r="G48" s="3">
        <f>IF('SC1'!A48&lt;LookHere!D$16,0,LookHere!B$16)</f>
        <v>6612</v>
      </c>
      <c r="H48" s="3">
        <f t="shared" si="2"/>
        <v>35837.861376363799</v>
      </c>
      <c r="I48" s="35">
        <f t="shared" si="3"/>
        <v>0</v>
      </c>
      <c r="J48" s="3">
        <f>IF(I47&gt;0,IF(B48&lt;2,IF(C48&gt;5500*LookHere!B$11, 5500*LookHere!B$11, C48), IF(H48&gt;(M48+P47),-(H48-M48-P47),0)),0)</f>
        <v>0</v>
      </c>
      <c r="K48" s="35">
        <f t="shared" si="4"/>
        <v>1.0489474326716201E-27</v>
      </c>
      <c r="L48" s="35">
        <f t="shared" si="5"/>
        <v>0</v>
      </c>
      <c r="M48" s="35">
        <f t="shared" si="6"/>
        <v>1.8147879457986723E-25</v>
      </c>
      <c r="N48" s="35">
        <f t="shared" si="7"/>
        <v>0</v>
      </c>
      <c r="O48" s="35">
        <f t="shared" si="10"/>
        <v>-60810.982024955381</v>
      </c>
      <c r="P48" s="3">
        <f t="shared" si="8"/>
        <v>35837.861376363799</v>
      </c>
      <c r="Q48">
        <f t="shared" si="0"/>
        <v>8.5000000000000006E-2</v>
      </c>
      <c r="R48" s="3">
        <f>IF(B48&lt;2,K48*V$5+L48*0.4*V$6 - IF((C48-J48)&gt;0,IF((C48-J48)&gt;V$12,V$12,C48-J48)),P48+L48*($V$6)*0.4+K48*($V$5)+G48+F48+E48)/LookHere!B$11</f>
        <v>63449.861376363799</v>
      </c>
      <c r="S48" s="3">
        <f>(IF(G48&gt;0,IF(R48&gt;V$15,IF(0.15*(R48-V$15)&lt;G48,0.15*(R48-V$15),G48),0),0))*LookHere!B$11</f>
        <v>0</v>
      </c>
      <c r="T48" s="3">
        <f>(IF(R48&lt;V$16,W$16*R48,IF(R48&lt;V$17,Z$16+W$17*(R48-V$16),IF(R48&lt;V$18,W$18*(R48-V$18)+Z$17,(R48-V$18)*W$19+Z$18)))+S48 + IF(R48&lt;V$20,R48*W$20,IF(R48&lt;V$21,(R48-V$20)*W$21+Z$20,(R48-V$21)*W$22+Z$21)))*LookHere!B$11</f>
        <v>15022.941818737323</v>
      </c>
      <c r="AG48">
        <f t="shared" si="12"/>
        <v>63</v>
      </c>
      <c r="AH48" s="20">
        <v>0.04</v>
      </c>
      <c r="AI48" s="3">
        <f t="shared" si="11"/>
        <v>1</v>
      </c>
    </row>
    <row r="49" spans="1:35" x14ac:dyDescent="0.2">
      <c r="A49">
        <f t="shared" si="1"/>
        <v>80</v>
      </c>
      <c r="B49">
        <f>IF(A49&lt;LookHere!$B$9,1,2)</f>
        <v>2</v>
      </c>
      <c r="C49">
        <f>IF(B49&lt;2,LookHere!F$10 - T48,0)</f>
        <v>0</v>
      </c>
      <c r="D49" s="3">
        <f>IF(B49=2,LookHere!$B$12,0)</f>
        <v>48600</v>
      </c>
      <c r="E49" s="3">
        <f>IF(A49&lt;LookHere!B$13,0,IF(A49&lt;LookHere!B$14,LookHere!C$13,LookHere!C$14))</f>
        <v>12000</v>
      </c>
      <c r="F49" s="3">
        <f>IF('SC1'!A49&lt;LookHere!D$15,0,LookHere!B$15)</f>
        <v>9000</v>
      </c>
      <c r="G49" s="3">
        <f>IF('SC1'!A49&lt;LookHere!D$16,0,LookHere!B$16)</f>
        <v>6612</v>
      </c>
      <c r="H49" s="3">
        <f t="shared" si="2"/>
        <v>36010.941818737323</v>
      </c>
      <c r="I49" s="35">
        <f t="shared" si="3"/>
        <v>0</v>
      </c>
      <c r="J49" s="3">
        <f>IF(I48&gt;0,IF(B49&lt;2,IF(C49&gt;5500*LookHere!B$11, 5500*LookHere!B$11, C49), IF(H49&gt;(M49+P48),-(H49-M49-P48),0)),0)</f>
        <v>0</v>
      </c>
      <c r="K49" s="35">
        <f t="shared" si="4"/>
        <v>6.0629161608418677E-30</v>
      </c>
      <c r="L49" s="35">
        <f t="shared" si="5"/>
        <v>0</v>
      </c>
      <c r="M49" s="35">
        <f t="shared" si="6"/>
        <v>1.0489474326716201E-27</v>
      </c>
      <c r="N49" s="35">
        <f t="shared" si="7"/>
        <v>0</v>
      </c>
      <c r="O49" s="35">
        <f t="shared" si="10"/>
        <v>-97000.330877423417</v>
      </c>
      <c r="P49" s="3">
        <f t="shared" si="8"/>
        <v>36010.941818737323</v>
      </c>
      <c r="Q49">
        <f t="shared" si="0"/>
        <v>8.7999999999999995E-2</v>
      </c>
      <c r="R49" s="3">
        <f>IF(B49&lt;2,K49*V$5+L49*0.4*V$6 - IF((C49-J49)&gt;0,IF((C49-J49)&gt;V$12,V$12,C49-J49)),P49+L49*($V$6)*0.4+K49*($V$5)+G49+F49+E49)/LookHere!B$11</f>
        <v>63622.941818737323</v>
      </c>
      <c r="S49" s="3">
        <f>(IF(G49&gt;0,IF(R49&gt;V$15,IF(0.15*(R49-V$15)&lt;G49,0.15*(R49-V$15),G49),0),0))*LookHere!B$11</f>
        <v>0</v>
      </c>
      <c r="T49" s="3">
        <f>(IF(R49&lt;V$16,W$16*R49,IF(R49&lt;V$17,Z$16+W$17*(R49-V$16),IF(R49&lt;V$18,W$18*(R49-V$18)+Z$17,(R49-V$18)*W$19+Z$18)))+S49 + IF(R49&lt;V$20,R49*W$20,IF(R49&lt;V$21,(R49-V$20)*W$21+Z$20,(R49-V$21)*W$22+Z$21)))*LookHere!B$11</f>
        <v>15076.856376536676</v>
      </c>
      <c r="AG49">
        <f t="shared" si="12"/>
        <v>64</v>
      </c>
      <c r="AH49" s="20">
        <v>0.04</v>
      </c>
      <c r="AI49" s="3">
        <f t="shared" si="11"/>
        <v>1</v>
      </c>
    </row>
    <row r="50" spans="1:35" x14ac:dyDescent="0.2">
      <c r="A50">
        <f t="shared" si="1"/>
        <v>81</v>
      </c>
      <c r="B50">
        <f>IF(A50&lt;LookHere!$B$9,1,2)</f>
        <v>2</v>
      </c>
      <c r="C50">
        <f>IF(B50&lt;2,LookHere!F$10 - T49,0)</f>
        <v>0</v>
      </c>
      <c r="D50" s="3">
        <f>IF(B50=2,LookHere!$B$12,0)</f>
        <v>48600</v>
      </c>
      <c r="E50" s="3">
        <f>IF(A50&lt;LookHere!B$13,0,IF(A50&lt;LookHere!B$14,LookHere!C$13,LookHere!C$14))</f>
        <v>12000</v>
      </c>
      <c r="F50" s="3">
        <f>IF('SC1'!A50&lt;LookHere!D$15,0,LookHere!B$15)</f>
        <v>9000</v>
      </c>
      <c r="G50" s="3">
        <f>IF('SC1'!A50&lt;LookHere!D$16,0,LookHere!B$16)</f>
        <v>6612</v>
      </c>
      <c r="H50" s="3">
        <f t="shared" si="2"/>
        <v>36064.856376536678</v>
      </c>
      <c r="I50" s="35">
        <f t="shared" si="3"/>
        <v>0</v>
      </c>
      <c r="J50" s="3">
        <f>IF(I49&gt;0,IF(B50&lt;2,IF(C50&gt;5500*LookHere!B$11, 5500*LookHere!B$11, C50), IF(H50&gt;(M50+P49),-(H50-M50-P49),0)),0)</f>
        <v>0</v>
      </c>
      <c r="K50" s="35">
        <f t="shared" si="4"/>
        <v>3.504365540966563E-32</v>
      </c>
      <c r="L50" s="35">
        <f t="shared" si="5"/>
        <v>0</v>
      </c>
      <c r="M50" s="35">
        <f t="shared" si="6"/>
        <v>6.0629161608418677E-30</v>
      </c>
      <c r="N50" s="35">
        <f t="shared" si="7"/>
        <v>0</v>
      </c>
      <c r="O50" s="35">
        <f t="shared" si="10"/>
        <v>-133571.93460863223</v>
      </c>
      <c r="P50" s="3">
        <f t="shared" si="8"/>
        <v>36064.856376536678</v>
      </c>
      <c r="Q50">
        <f t="shared" si="0"/>
        <v>0.09</v>
      </c>
      <c r="R50" s="3">
        <f>IF(B50&lt;2,K50*V$5+L50*0.4*V$6 - IF((C50-J50)&gt;0,IF((C50-J50)&gt;V$12,V$12,C50-J50)),P50+L50*($V$6)*0.4+K50*($V$5)+G50+F50+E50)/LookHere!B$11</f>
        <v>63676.856376536678</v>
      </c>
      <c r="S50" s="3">
        <f>(IF(G50&gt;0,IF(R50&gt;V$15,IF(0.15*(R50-V$15)&lt;G50,0.15*(R50-V$15),G50),0),0))*LookHere!B$11</f>
        <v>0</v>
      </c>
      <c r="T50" s="3">
        <f>(IF(R50&lt;V$16,W$16*R50,IF(R50&lt;V$17,Z$16+W$17*(R50-V$16),IF(R50&lt;V$18,W$18*(R50-V$18)+Z$17,(R50-V$18)*W$19+Z$18)))+S50 + IF(R50&lt;V$20,R50*W$20,IF(R50&lt;V$21,(R50-V$20)*W$21+Z$20,(R50-V$21)*W$22+Z$21)))*LookHere!B$11</f>
        <v>15093.650761291174</v>
      </c>
      <c r="AG50">
        <f t="shared" si="12"/>
        <v>65</v>
      </c>
      <c r="AH50" s="20">
        <v>0.04</v>
      </c>
      <c r="AI50" s="3">
        <f t="shared" si="11"/>
        <v>1</v>
      </c>
    </row>
    <row r="51" spans="1:35" x14ac:dyDescent="0.2">
      <c r="A51">
        <f t="shared" si="1"/>
        <v>82</v>
      </c>
      <c r="B51">
        <f>IF(A51&lt;LookHere!$B$9,1,2)</f>
        <v>2</v>
      </c>
      <c r="C51">
        <f>IF(B51&lt;2,LookHere!F$10 - T50,0)</f>
        <v>0</v>
      </c>
      <c r="D51" s="3">
        <f>IF(B51=2,LookHere!$B$12,0)</f>
        <v>48600</v>
      </c>
      <c r="E51" s="3">
        <f>IF(A51&lt;LookHere!B$13,0,IF(A51&lt;LookHere!B$14,LookHere!C$13,LookHere!C$14))</f>
        <v>12000</v>
      </c>
      <c r="F51" s="3">
        <f>IF('SC1'!A51&lt;LookHere!D$15,0,LookHere!B$15)</f>
        <v>9000</v>
      </c>
      <c r="G51" s="3">
        <f>IF('SC1'!A51&lt;LookHere!D$16,0,LookHere!B$16)</f>
        <v>6612</v>
      </c>
      <c r="H51" s="3">
        <f t="shared" si="2"/>
        <v>36081.650761291174</v>
      </c>
      <c r="I51" s="35">
        <f t="shared" si="3"/>
        <v>0</v>
      </c>
      <c r="J51" s="3">
        <f>IF(I50&gt;0,IF(B51&lt;2,IF(C51&gt;5500*LookHere!B$11, 5500*LookHere!B$11, C51), IF(H51&gt;(M51+P50),-(H51-M51-P50),0)),0)</f>
        <v>0</v>
      </c>
      <c r="K51" s="35">
        <f t="shared" si="4"/>
        <v>2.0255232826786553E-34</v>
      </c>
      <c r="L51" s="35">
        <f t="shared" si="5"/>
        <v>0</v>
      </c>
      <c r="M51" s="35">
        <f t="shared" si="6"/>
        <v>3.504365540966563E-32</v>
      </c>
      <c r="N51" s="35">
        <f t="shared" si="7"/>
        <v>0</v>
      </c>
      <c r="O51" s="35">
        <f t="shared" si="10"/>
        <v>-170408.83676720681</v>
      </c>
      <c r="P51" s="3">
        <f t="shared" si="8"/>
        <v>36081.650761291174</v>
      </c>
      <c r="Q51">
        <f t="shared" si="0"/>
        <v>9.2999999999999999E-2</v>
      </c>
      <c r="R51" s="3">
        <f>IF(B51&lt;2,K51*V$5+L51*0.4*V$6 - IF((C51-J51)&gt;0,IF((C51-J51)&gt;V$12,V$12,C51-J51)),P51+L51*($V$6)*0.4+K51*($V$5)+G51+F51+E51)/LookHere!B$11</f>
        <v>63693.650761291174</v>
      </c>
      <c r="S51" s="3">
        <f>(IF(G51&gt;0,IF(R51&gt;V$15,IF(0.15*(R51-V$15)&lt;G51,0.15*(R51-V$15),G51),0),0))*LookHere!B$11</f>
        <v>0</v>
      </c>
      <c r="T51" s="3">
        <f>(IF(R51&lt;V$16,W$16*R51,IF(R51&lt;V$17,Z$16+W$17*(R51-V$16),IF(R51&lt;V$18,W$18*(R51-V$18)+Z$17,(R51-V$18)*W$19+Z$18)))+S51 + IF(R51&lt;V$20,R51*W$20,IF(R51&lt;V$21,(R51-V$20)*W$21+Z$20,(R51-V$21)*W$22+Z$21)))*LookHere!B$11</f>
        <v>15098.882212142198</v>
      </c>
      <c r="AG51">
        <f t="shared" si="12"/>
        <v>66</v>
      </c>
      <c r="AH51" s="20">
        <v>4.2000000000000003E-2</v>
      </c>
      <c r="AI51" s="3">
        <f t="shared" si="11"/>
        <v>1</v>
      </c>
    </row>
    <row r="52" spans="1:35" x14ac:dyDescent="0.2">
      <c r="A52">
        <f t="shared" si="1"/>
        <v>83</v>
      </c>
      <c r="B52">
        <f>IF(A52&lt;LookHere!$B$9,1,2)</f>
        <v>2</v>
      </c>
      <c r="C52">
        <f>IF(B52&lt;2,LookHere!F$10 - T51,0)</f>
        <v>0</v>
      </c>
      <c r="D52" s="3">
        <f>IF(B52=2,LookHere!$B$12,0)</f>
        <v>48600</v>
      </c>
      <c r="E52" s="3">
        <f>IF(A52&lt;LookHere!B$13,0,IF(A52&lt;LookHere!B$14,LookHere!C$13,LookHere!C$14))</f>
        <v>12000</v>
      </c>
      <c r="F52" s="3">
        <f>IF('SC1'!A52&lt;LookHere!D$15,0,LookHere!B$15)</f>
        <v>9000</v>
      </c>
      <c r="G52" s="3">
        <f>IF('SC1'!A52&lt;LookHere!D$16,0,LookHere!B$16)</f>
        <v>6612</v>
      </c>
      <c r="H52" s="3">
        <f t="shared" si="2"/>
        <v>36086.882212142198</v>
      </c>
      <c r="I52" s="35">
        <f t="shared" si="3"/>
        <v>0</v>
      </c>
      <c r="J52" s="3">
        <f>IF(I51&gt;0,IF(B52&lt;2,IF(C52&gt;5500*LookHere!B$11, 5500*LookHere!B$11, C52), IF(H52&gt;(M52+P51),-(H52-M52-P51),0)),0)</f>
        <v>0</v>
      </c>
      <c r="K52" s="35">
        <f t="shared" si="4"/>
        <v>1.1707524573882206E-36</v>
      </c>
      <c r="L52" s="35">
        <f t="shared" si="5"/>
        <v>0</v>
      </c>
      <c r="M52" s="35">
        <f t="shared" si="6"/>
        <v>2.0255232826786553E-34</v>
      </c>
      <c r="N52" s="35">
        <f t="shared" si="7"/>
        <v>0</v>
      </c>
      <c r="O52" s="35">
        <f t="shared" si="10"/>
        <v>-207475.45060501242</v>
      </c>
      <c r="P52" s="3">
        <f t="shared" si="8"/>
        <v>36086.882212142198</v>
      </c>
      <c r="Q52">
        <f t="shared" si="0"/>
        <v>9.6000000000000002E-2</v>
      </c>
      <c r="R52" s="3">
        <f>IF(B52&lt;2,K52*V$5+L52*0.4*V$6 - IF((C52-J52)&gt;0,IF((C52-J52)&gt;V$12,V$12,C52-J52)),P52+L52*($V$6)*0.4+K52*($V$5)+G52+F52+E52)/LookHere!B$11</f>
        <v>63698.882212142198</v>
      </c>
      <c r="S52" s="3">
        <f>(IF(G52&gt;0,IF(R52&gt;V$15,IF(0.15*(R52-V$15)&lt;G52,0.15*(R52-V$15),G52),0),0))*LookHere!B$11</f>
        <v>0</v>
      </c>
      <c r="T52" s="3">
        <f>(IF(R52&lt;V$16,W$16*R52,IF(R52&lt;V$17,Z$16+W$17*(R52-V$16),IF(R52&lt;V$18,W$18*(R52-V$18)+Z$17,(R52-V$18)*W$19+Z$18)))+S52 + IF(R52&lt;V$20,R52*W$20,IF(R52&lt;V$21,(R52-V$20)*W$21+Z$20,(R52-V$21)*W$22+Z$21)))*LookHere!B$11</f>
        <v>15100.511809082294</v>
      </c>
      <c r="AG52">
        <f t="shared" si="12"/>
        <v>67</v>
      </c>
      <c r="AH52" s="20">
        <v>4.3999999999999997E-2</v>
      </c>
      <c r="AI52" s="3">
        <f t="shared" si="11"/>
        <v>1</v>
      </c>
    </row>
    <row r="53" spans="1:35" x14ac:dyDescent="0.2">
      <c r="A53">
        <f t="shared" si="1"/>
        <v>84</v>
      </c>
      <c r="B53">
        <f>IF(A53&lt;LookHere!$B$9,1,2)</f>
        <v>2</v>
      </c>
      <c r="C53">
        <f>IF(B53&lt;2,LookHere!F$10 - T52,0)</f>
        <v>0</v>
      </c>
      <c r="D53" s="3">
        <f>IF(B53=2,LookHere!$B$12,0)</f>
        <v>48600</v>
      </c>
      <c r="E53" s="3">
        <f>IF(A53&lt;LookHere!B$13,0,IF(A53&lt;LookHere!B$14,LookHere!C$13,LookHere!C$14))</f>
        <v>12000</v>
      </c>
      <c r="F53" s="3">
        <f>IF('SC1'!A53&lt;LookHere!D$15,0,LookHere!B$15)</f>
        <v>9000</v>
      </c>
      <c r="G53" s="3">
        <f>IF('SC1'!A53&lt;LookHere!D$16,0,LookHere!B$16)</f>
        <v>6612</v>
      </c>
      <c r="H53" s="3">
        <f t="shared" si="2"/>
        <v>36088.511809082294</v>
      </c>
      <c r="I53" s="35">
        <f t="shared" si="3"/>
        <v>0</v>
      </c>
      <c r="J53" s="3">
        <f>IF(I52&gt;0,IF(B53&lt;2,IF(C53&gt;5500*LookHere!B$11, 5500*LookHere!B$11, C53), IF(H53&gt;(M53+P52),-(H53-M53-P52),0)),0)</f>
        <v>0</v>
      </c>
      <c r="K53" s="35">
        <f t="shared" si="4"/>
        <v>6.7669492037038607E-39</v>
      </c>
      <c r="L53" s="35">
        <f t="shared" si="5"/>
        <v>0</v>
      </c>
      <c r="M53" s="35">
        <f t="shared" si="6"/>
        <v>1.1707524573882206E-36</v>
      </c>
      <c r="N53" s="35">
        <f t="shared" si="7"/>
        <v>0</v>
      </c>
      <c r="O53" s="35">
        <f t="shared" si="10"/>
        <v>-244761.54092165155</v>
      </c>
      <c r="P53" s="3">
        <f t="shared" si="8"/>
        <v>36088.511809082294</v>
      </c>
      <c r="Q53">
        <f t="shared" si="0"/>
        <v>9.9000000000000005E-2</v>
      </c>
      <c r="R53" s="3">
        <f>IF(B53&lt;2,K53*V$5+L53*0.4*V$6 - IF((C53-J53)&gt;0,IF((C53-J53)&gt;V$12,V$12,C53-J53)),P53+L53*($V$6)*0.4+K53*($V$5)+G53+F53+E53)/LookHere!B$11</f>
        <v>63700.511809082294</v>
      </c>
      <c r="S53" s="3">
        <f>(IF(G53&gt;0,IF(R53&gt;V$15,IF(0.15*(R53-V$15)&lt;G53,0.15*(R53-V$15),G53),0),0))*LookHere!B$11</f>
        <v>0</v>
      </c>
      <c r="T53" s="3">
        <f>(IF(R53&lt;V$16,W$16*R53,IF(R53&lt;V$17,Z$16+W$17*(R53-V$16),IF(R53&lt;V$18,W$18*(R53-V$18)+Z$17,(R53-V$18)*W$19+Z$18)))+S53 + IF(R53&lt;V$20,R53*W$20,IF(R53&lt;V$21,(R53-V$20)*W$21+Z$20,(R53-V$21)*W$22+Z$21)))*LookHere!B$11</f>
        <v>15101.019428529135</v>
      </c>
      <c r="AG53">
        <f t="shared" si="12"/>
        <v>68</v>
      </c>
      <c r="AH53" s="20">
        <v>4.5999999999999999E-2</v>
      </c>
      <c r="AI53" s="3">
        <f t="shared" si="11"/>
        <v>1</v>
      </c>
    </row>
    <row r="54" spans="1:35" x14ac:dyDescent="0.2">
      <c r="A54">
        <f t="shared" si="1"/>
        <v>85</v>
      </c>
      <c r="B54">
        <f>IF(A54&lt;LookHere!$B$9,1,2)</f>
        <v>2</v>
      </c>
      <c r="C54">
        <f>IF(B54&lt;2,LookHere!F$10 - T53,0)</f>
        <v>0</v>
      </c>
      <c r="D54" s="3">
        <f>IF(B54=2,LookHere!$B$12,0)</f>
        <v>48600</v>
      </c>
      <c r="E54" s="3">
        <f>IF(A54&lt;LookHere!B$13,0,IF(A54&lt;LookHere!B$14,LookHere!C$13,LookHere!C$14))</f>
        <v>12000</v>
      </c>
      <c r="F54" s="3">
        <f>IF('SC1'!A54&lt;LookHere!D$15,0,LookHere!B$15)</f>
        <v>9000</v>
      </c>
      <c r="G54" s="3">
        <f>IF('SC1'!A54&lt;LookHere!D$16,0,LookHere!B$16)</f>
        <v>6612</v>
      </c>
      <c r="H54" s="3">
        <f t="shared" si="2"/>
        <v>36089.019428529136</v>
      </c>
      <c r="I54" s="35">
        <f t="shared" si="3"/>
        <v>0</v>
      </c>
      <c r="J54" s="3">
        <f>IF(I53&gt;0,IF(B54&lt;2,IF(C54&gt;5500*LookHere!B$11, 5500*LookHere!B$11, C54), IF(H54&gt;(M54+P53),-(H54-M54-P53),0)),0)</f>
        <v>0</v>
      </c>
      <c r="K54" s="35">
        <f t="shared" si="4"/>
        <v>3.9112966397407276E-41</v>
      </c>
      <c r="L54" s="35">
        <f t="shared" si="5"/>
        <v>0</v>
      </c>
      <c r="M54" s="35">
        <f t="shared" si="6"/>
        <v>6.7669492037038607E-39</v>
      </c>
      <c r="N54" s="35">
        <f t="shared" si="7"/>
        <v>0</v>
      </c>
      <c r="O54" s="35">
        <f t="shared" si="10"/>
        <v>-282264.77443726093</v>
      </c>
      <c r="P54" s="3">
        <f t="shared" si="8"/>
        <v>36089.019428529136</v>
      </c>
      <c r="Q54">
        <f t="shared" si="0"/>
        <v>0.10299999999999999</v>
      </c>
      <c r="R54" s="3">
        <f>IF(B54&lt;2,K54*V$5+L54*0.4*V$6 - IF((C54-J54)&gt;0,IF((C54-J54)&gt;V$12,V$12,C54-J54)),P54+L54*($V$6)*0.4+K54*($V$5)+G54+F54+E54)/LookHere!B$11</f>
        <v>63701.019428529136</v>
      </c>
      <c r="S54" s="3">
        <f>(IF(G54&gt;0,IF(R54&gt;V$15,IF(0.15*(R54-V$15)&lt;G54,0.15*(R54-V$15),G54),0),0))*LookHere!B$11</f>
        <v>0</v>
      </c>
      <c r="T54" s="3">
        <f>(IF(R54&lt;V$16,W$16*R54,IF(R54&lt;V$17,Z$16+W$17*(R54-V$16),IF(R54&lt;V$18,W$18*(R54-V$18)+Z$17,(R54-V$18)*W$19+Z$18)))+S54 + IF(R54&lt;V$20,R54*W$20,IF(R54&lt;V$21,(R54-V$20)*W$21+Z$20,(R54-V$21)*W$22+Z$21)))*LookHere!B$11</f>
        <v>15101.177551986828</v>
      </c>
      <c r="AG54">
        <f t="shared" si="12"/>
        <v>69</v>
      </c>
      <c r="AH54" s="20">
        <v>4.8000000000000001E-2</v>
      </c>
      <c r="AI54" s="3">
        <f t="shared" si="11"/>
        <v>1</v>
      </c>
    </row>
    <row r="55" spans="1:35" x14ac:dyDescent="0.2">
      <c r="A55">
        <f t="shared" si="1"/>
        <v>86</v>
      </c>
      <c r="B55">
        <f>IF(A55&lt;LookHere!$B$9,1,2)</f>
        <v>2</v>
      </c>
      <c r="C55">
        <f>IF(B55&lt;2,LookHere!F$10 - T54,0)</f>
        <v>0</v>
      </c>
      <c r="D55" s="3">
        <f>IF(B55=2,LookHere!$B$12,0)</f>
        <v>48600</v>
      </c>
      <c r="E55" s="3">
        <f>IF(A55&lt;LookHere!B$13,0,IF(A55&lt;LookHere!B$14,LookHere!C$13,LookHere!C$14))</f>
        <v>12000</v>
      </c>
      <c r="F55" s="3">
        <f>IF('SC1'!A55&lt;LookHere!D$15,0,LookHere!B$15)</f>
        <v>9000</v>
      </c>
      <c r="G55" s="3">
        <f>IF('SC1'!A55&lt;LookHere!D$16,0,LookHere!B$16)</f>
        <v>6612</v>
      </c>
      <c r="H55" s="3">
        <f t="shared" si="2"/>
        <v>36089.177551986824</v>
      </c>
      <c r="I55" s="35">
        <f t="shared" si="3"/>
        <v>0</v>
      </c>
      <c r="J55" s="3">
        <f>IF(I54&gt;0,IF(B55&lt;2,IF(C55&gt;5500*LookHere!B$11, 5500*LookHere!B$11, C55), IF(H55&gt;(M55+P54),-(H55-M55-P54),0)),0)</f>
        <v>0</v>
      </c>
      <c r="K55" s="35">
        <f t="shared" si="4"/>
        <v>2.2607294577701248E-43</v>
      </c>
      <c r="L55" s="35">
        <f t="shared" si="5"/>
        <v>0</v>
      </c>
      <c r="M55" s="35">
        <f t="shared" si="6"/>
        <v>3.9112966397407276E-41</v>
      </c>
      <c r="N55" s="35">
        <f t="shared" si="7"/>
        <v>0</v>
      </c>
      <c r="O55" s="35">
        <f t="shared" si="10"/>
        <v>-319985.28426203743</v>
      </c>
      <c r="P55" s="3">
        <f t="shared" si="8"/>
        <v>36089.177551986824</v>
      </c>
      <c r="Q55">
        <f t="shared" si="0"/>
        <v>0.108</v>
      </c>
      <c r="R55" s="3">
        <f>IF(B55&lt;2,K55*V$5+L55*0.4*V$6 - IF((C55-J55)&gt;0,IF((C55-J55)&gt;V$12,V$12,C55-J55)),P55+L55*($V$6)*0.4+K55*($V$5)+G55+F55+E55)/LookHere!B$11</f>
        <v>63701.177551986824</v>
      </c>
      <c r="S55" s="3">
        <f>(IF(G55&gt;0,IF(R55&gt;V$15,IF(0.15*(R55-V$15)&lt;G55,0.15*(R55-V$15),G55),0),0))*LookHere!B$11</f>
        <v>0</v>
      </c>
      <c r="T55" s="3">
        <f>(IF(R55&lt;V$16,W$16*R55,IF(R55&lt;V$17,Z$16+W$17*(R55-V$16),IF(R55&lt;V$18,W$18*(R55-V$18)+Z$17,(R55-V$18)*W$19+Z$18)))+S55 + IF(R55&lt;V$20,R55*W$20,IF(R55&lt;V$21,(R55-V$20)*W$21+Z$20,(R55-V$21)*W$22+Z$21)))*LookHere!B$11</f>
        <v>15101.226807443894</v>
      </c>
      <c r="AG55">
        <f t="shared" si="12"/>
        <v>70</v>
      </c>
      <c r="AH55" s="20">
        <v>0.05</v>
      </c>
      <c r="AI55" s="3">
        <f t="shared" si="11"/>
        <v>1</v>
      </c>
    </row>
    <row r="56" spans="1:35" x14ac:dyDescent="0.2">
      <c r="A56">
        <f t="shared" si="1"/>
        <v>87</v>
      </c>
      <c r="B56">
        <f>IF(A56&lt;LookHere!$B$9,1,2)</f>
        <v>2</v>
      </c>
      <c r="C56">
        <f>IF(B56&lt;2,LookHere!F$10 - T55,0)</f>
        <v>0</v>
      </c>
      <c r="D56" s="3">
        <f>IF(B56=2,LookHere!$B$12,0)</f>
        <v>48600</v>
      </c>
      <c r="E56" s="3">
        <f>IF(A56&lt;LookHere!B$13,0,IF(A56&lt;LookHere!B$14,LookHere!C$13,LookHere!C$14))</f>
        <v>12000</v>
      </c>
      <c r="F56" s="3">
        <f>IF('SC1'!A56&lt;LookHere!D$15,0,LookHere!B$15)</f>
        <v>9000</v>
      </c>
      <c r="G56" s="3">
        <f>IF('SC1'!A56&lt;LookHere!D$16,0,LookHere!B$16)</f>
        <v>6612</v>
      </c>
      <c r="H56" s="3">
        <f t="shared" si="2"/>
        <v>36089.226807443891</v>
      </c>
      <c r="I56" s="35">
        <f t="shared" si="3"/>
        <v>0</v>
      </c>
      <c r="J56" s="3">
        <f>IF(I55&gt;0,IF(B56&lt;2,IF(C56&gt;5500*LookHere!B$11, 5500*LookHere!B$11, C56), IF(H56&gt;(M56+P55),-(H56-M56-P55),0)),0)</f>
        <v>0</v>
      </c>
      <c r="K56" s="35">
        <f t="shared" si="4"/>
        <v>1.3067016265911251E-45</v>
      </c>
      <c r="L56" s="35">
        <f t="shared" si="5"/>
        <v>0</v>
      </c>
      <c r="M56" s="35">
        <f t="shared" si="6"/>
        <v>2.2607294577701248E-43</v>
      </c>
      <c r="N56" s="35">
        <f t="shared" si="7"/>
        <v>0</v>
      </c>
      <c r="O56" s="35">
        <f t="shared" si="10"/>
        <v>-357923.97675705882</v>
      </c>
      <c r="P56" s="3">
        <f t="shared" si="8"/>
        <v>36089.226807443891</v>
      </c>
      <c r="Q56">
        <f t="shared" si="0"/>
        <v>0.113</v>
      </c>
      <c r="R56" s="3">
        <f>IF(B56&lt;2,K56*V$5+L56*0.4*V$6 - IF((C56-J56)&gt;0,IF((C56-J56)&gt;V$12,V$12,C56-J56)),P56+L56*($V$6)*0.4+K56*($V$5)+G56+F56+E56)/LookHere!B$11</f>
        <v>63701.226807443891</v>
      </c>
      <c r="S56" s="3">
        <f>(IF(G56&gt;0,IF(R56&gt;V$15,IF(0.15*(R56-V$15)&lt;G56,0.15*(R56-V$15),G56),0),0))*LookHere!B$11</f>
        <v>0</v>
      </c>
      <c r="T56" s="3">
        <f>(IF(R56&lt;V$16,W$16*R56,IF(R56&lt;V$17,Z$16+W$17*(R56-V$16),IF(R56&lt;V$18,W$18*(R56-V$18)+Z$17,(R56-V$18)*W$19+Z$18)))+S56 + IF(R56&lt;V$20,R56*W$20,IF(R56&lt;V$21,(R56-V$20)*W$21+Z$20,(R56-V$21)*W$22+Z$21)))*LookHere!B$11</f>
        <v>15101.242150518772</v>
      </c>
      <c r="AG56">
        <f t="shared" si="12"/>
        <v>71</v>
      </c>
      <c r="AH56" s="20">
        <v>7.3999999999999996E-2</v>
      </c>
      <c r="AI56" s="3">
        <f t="shared" si="11"/>
        <v>1</v>
      </c>
    </row>
    <row r="57" spans="1:35" x14ac:dyDescent="0.2">
      <c r="A57">
        <f t="shared" si="1"/>
        <v>88</v>
      </c>
      <c r="B57">
        <f>IF(A57&lt;LookHere!$B$9,1,2)</f>
        <v>2</v>
      </c>
      <c r="C57">
        <f>IF(B57&lt;2,LookHere!F$10 - T56,0)</f>
        <v>0</v>
      </c>
      <c r="D57" s="3">
        <f>IF(B57=2,LookHere!$B$12,0)</f>
        <v>48600</v>
      </c>
      <c r="E57" s="3">
        <f>IF(A57&lt;LookHere!B$13,0,IF(A57&lt;LookHere!B$14,LookHere!C$13,LookHere!C$14))</f>
        <v>12000</v>
      </c>
      <c r="F57" s="3">
        <f>IF('SC1'!A57&lt;LookHere!D$15,0,LookHere!B$15)</f>
        <v>9000</v>
      </c>
      <c r="G57" s="3">
        <f>IF('SC1'!A57&lt;LookHere!D$16,0,LookHere!B$16)</f>
        <v>6612</v>
      </c>
      <c r="H57" s="3">
        <f t="shared" si="2"/>
        <v>36089.242150518774</v>
      </c>
      <c r="I57" s="35">
        <f t="shared" si="3"/>
        <v>0</v>
      </c>
      <c r="J57" s="3">
        <f>IF(I56&gt;0,IF(B57&lt;2,IF(C57&gt;5500*LookHere!B$11, 5500*LookHere!B$11, C57), IF(H57&gt;(M57+P56),-(H57-M57-P56),0)),0)</f>
        <v>0</v>
      </c>
      <c r="K57" s="35">
        <f t="shared" si="4"/>
        <v>7.5527354016966164E-48</v>
      </c>
      <c r="L57" s="35">
        <f t="shared" si="5"/>
        <v>0</v>
      </c>
      <c r="M57" s="35">
        <f t="shared" si="6"/>
        <v>1.3067016265911251E-45</v>
      </c>
      <c r="N57" s="35">
        <f t="shared" si="7"/>
        <v>0</v>
      </c>
      <c r="O57" s="35">
        <f t="shared" si="10"/>
        <v>-396082.00415015849</v>
      </c>
      <c r="P57" s="3">
        <f t="shared" si="8"/>
        <v>36089.242150518774</v>
      </c>
      <c r="Q57">
        <f t="shared" si="0"/>
        <v>0.11899999999999999</v>
      </c>
      <c r="R57" s="3">
        <f>IF(B57&lt;2,K57*V$5+L57*0.4*V$6 - IF((C57-J57)&gt;0,IF((C57-J57)&gt;V$12,V$12,C57-J57)),P57+L57*($V$6)*0.4+K57*($V$5)+G57+F57+E57)/LookHere!B$11</f>
        <v>63701.242150518774</v>
      </c>
      <c r="S57" s="3">
        <f>(IF(G57&gt;0,IF(R57&gt;V$15,IF(0.15*(R57-V$15)&lt;G57,0.15*(R57-V$15),G57),0),0))*LookHere!B$11</f>
        <v>0</v>
      </c>
      <c r="T57" s="3">
        <f>(IF(R57&lt;V$16,W$16*R57,IF(R57&lt;V$17,Z$16+W$17*(R57-V$16),IF(R57&lt;V$18,W$18*(R57-V$18)+Z$17,(R57-V$18)*W$19+Z$18)))+S57 + IF(R57&lt;V$20,R57*W$20,IF(R57&lt;V$21,(R57-V$20)*W$21+Z$20,(R57-V$21)*W$22+Z$21)))*LookHere!B$11</f>
        <v>15101.246929886598</v>
      </c>
      <c r="AG57">
        <f t="shared" si="12"/>
        <v>72</v>
      </c>
      <c r="AH57" s="20">
        <v>7.4999999999999997E-2</v>
      </c>
      <c r="AI57" s="3">
        <f t="shared" si="11"/>
        <v>1</v>
      </c>
    </row>
    <row r="58" spans="1:35" x14ac:dyDescent="0.2">
      <c r="A58">
        <f t="shared" si="1"/>
        <v>89</v>
      </c>
      <c r="B58">
        <f>IF(A58&lt;LookHere!$B$9,1,2)</f>
        <v>2</v>
      </c>
      <c r="C58">
        <f>IF(B58&lt;2,LookHere!F$10 - T57,0)</f>
        <v>0</v>
      </c>
      <c r="D58" s="3">
        <f>IF(B58=2,LookHere!$B$12,0)</f>
        <v>48600</v>
      </c>
      <c r="E58" s="3">
        <f>IF(A58&lt;LookHere!B$13,0,IF(A58&lt;LookHere!B$14,LookHere!C$13,LookHere!C$14))</f>
        <v>12000</v>
      </c>
      <c r="F58" s="3">
        <f>IF('SC1'!A58&lt;LookHere!D$15,0,LookHere!B$15)</f>
        <v>9000</v>
      </c>
      <c r="G58" s="3">
        <f>IF('SC1'!A58&lt;LookHere!D$16,0,LookHere!B$16)</f>
        <v>6612</v>
      </c>
      <c r="H58" s="3">
        <f t="shared" si="2"/>
        <v>36089.246929886598</v>
      </c>
      <c r="I58" s="35">
        <f t="shared" si="3"/>
        <v>0</v>
      </c>
      <c r="J58" s="3">
        <f>IF(I57&gt;0,IF(B58&lt;2,IF(C58&gt;5500*LookHere!B$11, 5500*LookHere!B$11, C58), IF(H58&gt;(M58+P57),-(H58-M58-P57),0)),0)</f>
        <v>0</v>
      </c>
      <c r="K58" s="35">
        <f t="shared" si="4"/>
        <v>4.3654810621806021E-50</v>
      </c>
      <c r="L58" s="35">
        <f t="shared" si="5"/>
        <v>0</v>
      </c>
      <c r="M58" s="35">
        <f t="shared" si="6"/>
        <v>7.5527354016966164E-48</v>
      </c>
      <c r="N58" s="35">
        <f t="shared" si="7"/>
        <v>0</v>
      </c>
      <c r="O58" s="35">
        <f t="shared" si="10"/>
        <v>-434460.60028466512</v>
      </c>
      <c r="P58" s="3">
        <f t="shared" si="8"/>
        <v>36089.246929886598</v>
      </c>
      <c r="Q58">
        <f t="shared" si="0"/>
        <v>0.127</v>
      </c>
      <c r="R58" s="3">
        <f>IF(B58&lt;2,K58*V$5+L58*0.4*V$6 - IF((C58-J58)&gt;0,IF((C58-J58)&gt;V$12,V$12,C58-J58)),P58+L58*($V$6)*0.4+K58*($V$5)+G58+F58+E58)/LookHere!B$11</f>
        <v>63701.246929886598</v>
      </c>
      <c r="S58" s="3">
        <f>(IF(G58&gt;0,IF(R58&gt;V$15,IF(0.15*(R58-V$15)&lt;G58,0.15*(R58-V$15),G58),0),0))*LookHere!B$11</f>
        <v>0</v>
      </c>
      <c r="T58" s="3">
        <f>(IF(R58&lt;V$16,W$16*R58,IF(R58&lt;V$17,Z$16+W$17*(R58-V$16),IF(R58&lt;V$18,W$18*(R58-V$18)+Z$17,(R58-V$18)*W$19+Z$18)))+S58 + IF(R58&lt;V$20,R58*W$20,IF(R58&lt;V$21,(R58-V$20)*W$21+Z$20,(R58-V$21)*W$22+Z$21)))*LookHere!B$11</f>
        <v>15101.248418659674</v>
      </c>
      <c r="AG58">
        <f t="shared" si="12"/>
        <v>73</v>
      </c>
      <c r="AH58" s="20">
        <v>7.5999999999999998E-2</v>
      </c>
      <c r="AI58" s="3">
        <f t="shared" si="11"/>
        <v>1</v>
      </c>
    </row>
    <row r="59" spans="1:35" x14ac:dyDescent="0.2">
      <c r="A59">
        <f t="shared" si="1"/>
        <v>90</v>
      </c>
      <c r="B59">
        <f>IF(A59&lt;LookHere!$B$9,1,2)</f>
        <v>2</v>
      </c>
      <c r="C59">
        <f>IF(B59&lt;2,LookHere!F$10 - T58,0)</f>
        <v>0</v>
      </c>
      <c r="D59" s="3">
        <f>IF(B59=2,LookHere!$B$12,0)</f>
        <v>48600</v>
      </c>
      <c r="E59" s="3">
        <f>IF(A59&lt;LookHere!B$13,0,IF(A59&lt;LookHere!B$14,LookHere!C$13,LookHere!C$14))</f>
        <v>12000</v>
      </c>
      <c r="F59" s="3">
        <f>IF('SC1'!A59&lt;LookHere!D$15,0,LookHere!B$15)</f>
        <v>9000</v>
      </c>
      <c r="G59" s="3">
        <f>IF('SC1'!A59&lt;LookHere!D$16,0,LookHere!B$16)</f>
        <v>6612</v>
      </c>
      <c r="H59" s="3">
        <f t="shared" si="2"/>
        <v>36089.24841865967</v>
      </c>
      <c r="I59" s="35">
        <f t="shared" si="3"/>
        <v>0</v>
      </c>
      <c r="J59" s="3">
        <f>IF(I58&gt;0,IF(B59&lt;2,IF(C59&gt;5500*LookHere!B$11, 5500*LookHere!B$11, C59), IF(H59&gt;(M59+P58),-(H59-M59-P58),0)),0)</f>
        <v>0</v>
      </c>
      <c r="K59" s="35">
        <f t="shared" si="4"/>
        <v>2.5232480539402982E-52</v>
      </c>
      <c r="L59" s="35">
        <f t="shared" si="5"/>
        <v>0</v>
      </c>
      <c r="M59" s="35">
        <f t="shared" si="6"/>
        <v>4.3654810621806021E-50</v>
      </c>
      <c r="N59" s="35">
        <f t="shared" si="7"/>
        <v>0</v>
      </c>
      <c r="O59" s="35">
        <f t="shared" si="10"/>
        <v>-473061.02948419703</v>
      </c>
      <c r="P59" s="3">
        <f t="shared" si="8"/>
        <v>36089.24841865967</v>
      </c>
      <c r="Q59">
        <f t="shared" si="0"/>
        <v>0.13600000000000001</v>
      </c>
      <c r="R59" s="3">
        <f>IF(B59&lt;2,K59*V$5+L59*0.4*V$6 - IF((C59-J59)&gt;0,IF((C59-J59)&gt;V$12,V$12,C59-J59)),P59+L59*($V$6)*0.4+K59*($V$5)+G59+F59+E59)/LookHere!B$11</f>
        <v>63701.24841865967</v>
      </c>
      <c r="S59" s="3">
        <f>(IF(G59&gt;0,IF(R59&gt;V$15,IF(0.15*(R59-V$15)&lt;G59,0.15*(R59-V$15),G59),0),0))*LookHere!B$11</f>
        <v>0</v>
      </c>
      <c r="T59" s="3">
        <f>(IF(R59&lt;V$16,W$16*R59,IF(R59&lt;V$17,Z$16+W$17*(R59-V$16),IF(R59&lt;V$18,W$18*(R59-V$18)+Z$17,(R59-V$18)*W$19+Z$18)))+S59 + IF(R59&lt;V$20,R59*W$20,IF(R59&lt;V$21,(R59-V$20)*W$21+Z$20,(R59-V$21)*W$22+Z$21)))*LookHere!B$11</f>
        <v>15101.248882412488</v>
      </c>
      <c r="AG59">
        <f t="shared" si="12"/>
        <v>74</v>
      </c>
      <c r="AH59" s="20">
        <v>7.6999999999999999E-2</v>
      </c>
      <c r="AI59" s="3">
        <f t="shared" si="11"/>
        <v>1</v>
      </c>
    </row>
    <row r="60" spans="1:35" x14ac:dyDescent="0.2">
      <c r="A60">
        <f t="shared" si="1"/>
        <v>91</v>
      </c>
      <c r="B60">
        <f>IF(A60&lt;LookHere!$B$9,1,2)</f>
        <v>2</v>
      </c>
      <c r="C60">
        <f>IF(B60&lt;2,LookHere!F$10 - T59,0)</f>
        <v>0</v>
      </c>
      <c r="D60" s="3">
        <f>IF(B60=2,LookHere!$B$12,0)</f>
        <v>48600</v>
      </c>
      <c r="E60" s="3">
        <f>IF(A60&lt;LookHere!B$13,0,IF(A60&lt;LookHere!B$14,LookHere!C$13,LookHere!C$14))</f>
        <v>12000</v>
      </c>
      <c r="F60" s="3">
        <f>IF('SC1'!A60&lt;LookHere!D$15,0,LookHere!B$15)</f>
        <v>9000</v>
      </c>
      <c r="G60" s="3">
        <f>IF('SC1'!A60&lt;LookHere!D$16,0,LookHere!B$16)</f>
        <v>6612</v>
      </c>
      <c r="H60" s="3">
        <f t="shared" si="2"/>
        <v>36089.248882412488</v>
      </c>
      <c r="I60" s="35">
        <f t="shared" si="3"/>
        <v>0</v>
      </c>
      <c r="J60" s="3">
        <f>IF(I59&gt;0,IF(B60&lt;2,IF(C60&gt;5500*LookHere!B$11, 5500*LookHere!B$11, C60), IF(H60&gt;(M60+P59),-(H60-M60-P59),0)),0)</f>
        <v>0</v>
      </c>
      <c r="K60" s="35">
        <f t="shared" si="4"/>
        <v>1.4584373751774789E-54</v>
      </c>
      <c r="L60" s="35">
        <f t="shared" si="5"/>
        <v>0</v>
      </c>
      <c r="M60" s="35">
        <f t="shared" si="6"/>
        <v>2.5232480539402982E-52</v>
      </c>
      <c r="N60" s="35">
        <f t="shared" si="7"/>
        <v>0</v>
      </c>
      <c r="O60" s="35">
        <f t="shared" si="10"/>
        <v>-511884.5706532753</v>
      </c>
      <c r="P60" s="3">
        <f t="shared" si="8"/>
        <v>36089.248882412488</v>
      </c>
      <c r="Q60">
        <f t="shared" si="0"/>
        <v>0.14699999999999999</v>
      </c>
      <c r="R60" s="3">
        <f>IF(B60&lt;2,K60*V$5+L60*0.4*V$6 - IF((C60-J60)&gt;0,IF((C60-J60)&gt;V$12,V$12,C60-J60)),P60+L60*($V$6)*0.4+K60*($V$5)+G60+F60+E60)/LookHere!B$11</f>
        <v>63701.248882412488</v>
      </c>
      <c r="S60" s="3">
        <f>(IF(G60&gt;0,IF(R60&gt;V$15,IF(0.15*(R60-V$15)&lt;G60,0.15*(R60-V$15),G60),0),0))*LookHere!B$11</f>
        <v>0</v>
      </c>
      <c r="T60" s="3">
        <f>(IF(R60&lt;V$16,W$16*R60,IF(R60&lt;V$17,Z$16+W$17*(R60-V$16),IF(R60&lt;V$18,W$18*(R60-V$18)+Z$17,(R60-V$18)*W$19+Z$18)))+S60 + IF(R60&lt;V$20,R60*W$20,IF(R60&lt;V$21,(R60-V$20)*W$21+Z$20,(R60-V$21)*W$22+Z$21)))*LookHere!B$11</f>
        <v>15101.24902687149</v>
      </c>
      <c r="AG60">
        <f t="shared" si="12"/>
        <v>75</v>
      </c>
      <c r="AH60" s="20">
        <v>7.9000000000000001E-2</v>
      </c>
      <c r="AI60" s="3">
        <f t="shared" si="11"/>
        <v>1</v>
      </c>
    </row>
    <row r="61" spans="1:35" x14ac:dyDescent="0.2">
      <c r="A61">
        <f t="shared" si="1"/>
        <v>92</v>
      </c>
      <c r="B61">
        <f>IF(A61&lt;LookHere!$B$9,1,2)</f>
        <v>2</v>
      </c>
      <c r="C61">
        <f>IF(B61&lt;2,LookHere!F$10 - T60,0)</f>
        <v>0</v>
      </c>
      <c r="D61" s="3">
        <f>IF(B61=2,LookHere!$B$12,0)</f>
        <v>48600</v>
      </c>
      <c r="E61" s="3">
        <f>IF(A61&lt;LookHere!B$13,0,IF(A61&lt;LookHere!B$14,LookHere!C$13,LookHere!C$14))</f>
        <v>12000</v>
      </c>
      <c r="F61" s="3">
        <f>IF('SC1'!A61&lt;LookHere!D$15,0,LookHere!B$15)</f>
        <v>9000</v>
      </c>
      <c r="G61" s="3">
        <f>IF('SC1'!A61&lt;LookHere!D$16,0,LookHere!B$16)</f>
        <v>6612</v>
      </c>
      <c r="H61" s="3">
        <f t="shared" si="2"/>
        <v>36089.24902687149</v>
      </c>
      <c r="I61" s="35">
        <f t="shared" si="3"/>
        <v>0</v>
      </c>
      <c r="J61" s="3">
        <f>IF(I60&gt;0,IF(B61&lt;2,IF(C61&gt;5500*LookHere!B$11, 5500*LookHere!B$11, C61), IF(H61&gt;(M61+P60),-(H61-M61-P60),0)),0)</f>
        <v>0</v>
      </c>
      <c r="K61" s="35">
        <f t="shared" si="4"/>
        <v>8.4297680285255344E-57</v>
      </c>
      <c r="L61" s="35">
        <f t="shared" si="5"/>
        <v>0</v>
      </c>
      <c r="M61" s="35">
        <f t="shared" si="6"/>
        <v>1.4584373751774789E-54</v>
      </c>
      <c r="N61" s="35">
        <f t="shared" si="7"/>
        <v>0</v>
      </c>
      <c r="O61" s="35">
        <f t="shared" si="10"/>
        <v>-550932.51235406369</v>
      </c>
      <c r="P61" s="3">
        <f t="shared" si="8"/>
        <v>36089.24902687149</v>
      </c>
      <c r="Q61">
        <f t="shared" si="0"/>
        <v>0.161</v>
      </c>
      <c r="R61" s="3">
        <f>IF(B61&lt;2,K61*V$5+L61*0.4*V$6 - IF((C61-J61)&gt;0,IF((C61-J61)&gt;V$12,V$12,C61-J61)),P61+L61*($V$6)*0.4+K61*($V$5)+G61+F61+E61)/LookHere!B$11</f>
        <v>63701.24902687149</v>
      </c>
      <c r="S61" s="3">
        <f>(IF(G61&gt;0,IF(R61&gt;V$15,IF(0.15*(R61-V$15)&lt;G61,0.15*(R61-V$15),G61),0),0))*LookHere!B$11</f>
        <v>0</v>
      </c>
      <c r="T61" s="3">
        <f>(IF(R61&lt;V$16,W$16*R61,IF(R61&lt;V$17,Z$16+W$17*(R61-V$16),IF(R61&lt;V$18,W$18*(R61-V$18)+Z$17,(R61-V$18)*W$19+Z$18)))+S61 + IF(R61&lt;V$20,R61*W$20,IF(R61&lt;V$21,(R61-V$20)*W$21+Z$20,(R61-V$21)*W$22+Z$21)))*LookHere!B$11</f>
        <v>15101.249071870468</v>
      </c>
      <c r="AG61">
        <f t="shared" si="12"/>
        <v>76</v>
      </c>
      <c r="AH61" s="20">
        <v>0.08</v>
      </c>
      <c r="AI61" s="3">
        <f t="shared" si="11"/>
        <v>1</v>
      </c>
    </row>
    <row r="62" spans="1:35" x14ac:dyDescent="0.2">
      <c r="A62">
        <f t="shared" si="1"/>
        <v>93</v>
      </c>
      <c r="B62">
        <f>IF(A62&lt;LookHere!$B$9,1,2)</f>
        <v>2</v>
      </c>
      <c r="C62">
        <f>IF(B62&lt;2,LookHere!F$10 - T61,0)</f>
        <v>0</v>
      </c>
      <c r="D62" s="3">
        <f>IF(B62=2,LookHere!$B$12,0)</f>
        <v>48600</v>
      </c>
      <c r="E62" s="3">
        <f>IF(A62&lt;LookHere!B$13,0,IF(A62&lt;LookHere!B$14,LookHere!C$13,LookHere!C$14))</f>
        <v>12000</v>
      </c>
      <c r="F62" s="3">
        <f>IF('SC1'!A62&lt;LookHere!D$15,0,LookHere!B$15)</f>
        <v>9000</v>
      </c>
      <c r="G62" s="3">
        <f>IF('SC1'!A62&lt;LookHere!D$16,0,LookHere!B$16)</f>
        <v>6612</v>
      </c>
      <c r="H62" s="3">
        <f t="shared" si="2"/>
        <v>36089.249071870465</v>
      </c>
      <c r="I62" s="35">
        <f t="shared" si="3"/>
        <v>0</v>
      </c>
      <c r="J62" s="3">
        <f>IF(I61&gt;0,IF(B62&lt;2,IF(C62&gt;5500*LookHere!B$11, 5500*LookHere!B$11, C62), IF(H62&gt;(M62+P61),-(H62-M62-P61),0)),0)</f>
        <v>0</v>
      </c>
      <c r="K62" s="35">
        <f t="shared" si="4"/>
        <v>4.8724059204876351E-59</v>
      </c>
      <c r="L62" s="35">
        <f t="shared" si="5"/>
        <v>0</v>
      </c>
      <c r="M62" s="35">
        <f t="shared" si="6"/>
        <v>8.4297680285255344E-57</v>
      </c>
      <c r="N62" s="35">
        <f t="shared" si="7"/>
        <v>0</v>
      </c>
      <c r="O62" s="35">
        <f t="shared" si="10"/>
        <v>-590206.1513023416</v>
      </c>
      <c r="P62" s="3">
        <f t="shared" si="8"/>
        <v>36089.249071870465</v>
      </c>
      <c r="Q62">
        <f t="shared" si="0"/>
        <v>0.18</v>
      </c>
      <c r="R62" s="3">
        <f>IF(B62&lt;2,K62*V$5+L62*0.4*V$6 - IF((C62-J62)&gt;0,IF((C62-J62)&gt;V$12,V$12,C62-J62)),P62+L62*($V$6)*0.4+K62*($V$5)+G62+F62+E62)/LookHere!B$11</f>
        <v>63701.249071870465</v>
      </c>
      <c r="S62" s="3">
        <f>(IF(G62&gt;0,IF(R62&gt;V$15,IF(0.15*(R62-V$15)&lt;G62,0.15*(R62-V$15),G62),0),0))*LookHere!B$11</f>
        <v>0</v>
      </c>
      <c r="T62" s="3">
        <f>(IF(R62&lt;V$16,W$16*R62,IF(R62&lt;V$17,Z$16+W$17*(R62-V$16),IF(R62&lt;V$18,W$18*(R62-V$18)+Z$17,(R62-V$18)*W$19+Z$18)))+S62 + IF(R62&lt;V$20,R62*W$20,IF(R62&lt;V$21,(R62-V$20)*W$21+Z$20,(R62-V$21)*W$22+Z$21)))*LookHere!B$11</f>
        <v>15101.24908588765</v>
      </c>
      <c r="AG62">
        <f t="shared" si="12"/>
        <v>77</v>
      </c>
      <c r="AH62" s="20">
        <v>8.2000000000000003E-2</v>
      </c>
      <c r="AI62" s="3">
        <f t="shared" si="11"/>
        <v>1</v>
      </c>
    </row>
    <row r="63" spans="1:35" x14ac:dyDescent="0.2">
      <c r="A63">
        <f t="shared" si="1"/>
        <v>94</v>
      </c>
      <c r="B63">
        <f>IF(A63&lt;LookHere!$B$9,1,2)</f>
        <v>2</v>
      </c>
      <c r="C63">
        <f>IF(B63&lt;2,LookHere!F$10 - T62,0)</f>
        <v>0</v>
      </c>
      <c r="D63" s="3">
        <f>IF(B63=2,LookHere!$B$12,0)</f>
        <v>48600</v>
      </c>
      <c r="E63" s="3">
        <f>IF(A63&lt;LookHere!B$13,0,IF(A63&lt;LookHere!B$14,LookHere!C$13,LookHere!C$14))</f>
        <v>12000</v>
      </c>
      <c r="F63" s="3">
        <f>IF('SC1'!A63&lt;LookHere!D$15,0,LookHere!B$15)</f>
        <v>9000</v>
      </c>
      <c r="G63" s="3">
        <f>IF('SC1'!A63&lt;LookHere!D$16,0,LookHere!B$16)</f>
        <v>6612</v>
      </c>
      <c r="H63" s="3">
        <f t="shared" si="2"/>
        <v>36089.249085887648</v>
      </c>
      <c r="I63" s="35">
        <f t="shared" si="3"/>
        <v>0</v>
      </c>
      <c r="J63" s="3">
        <f>IF(I62&gt;0,IF(B63&lt;2,IF(C63&gt;5500*LookHere!B$11, 5500*LookHere!B$11, C63), IF(H63&gt;(M63+P62),-(H63-M63-P62),0)),0)</f>
        <v>0</v>
      </c>
      <c r="K63" s="35">
        <f t="shared" si="4"/>
        <v>2.8162506220417946E-61</v>
      </c>
      <c r="L63" s="35">
        <f t="shared" si="5"/>
        <v>0</v>
      </c>
      <c r="M63" s="35">
        <f t="shared" si="6"/>
        <v>4.8724059204876351E-59</v>
      </c>
      <c r="N63" s="35">
        <f t="shared" si="7"/>
        <v>0</v>
      </c>
      <c r="O63" s="35">
        <f t="shared" si="10"/>
        <v>-629706.79192873952</v>
      </c>
      <c r="P63" s="3">
        <f t="shared" si="8"/>
        <v>36089.249085887648</v>
      </c>
      <c r="Q63">
        <f t="shared" si="0"/>
        <v>0.2</v>
      </c>
      <c r="R63" s="3">
        <f>IF(B63&lt;2,K63*V$5+L63*0.4*V$6 - IF((C63-J63)&gt;0,IF((C63-J63)&gt;V$12,V$12,C63-J63)),P63+L63*($V$6)*0.4+K63*($V$5)+G63+F63+E63)/LookHere!B$11</f>
        <v>63701.249085887648</v>
      </c>
      <c r="S63" s="3">
        <f>(IF(G63&gt;0,IF(R63&gt;V$15,IF(0.15*(R63-V$15)&lt;G63,0.15*(R63-V$15),G63),0),0))*LookHere!B$11</f>
        <v>0</v>
      </c>
      <c r="T63" s="3">
        <f>(IF(R63&lt;V$16,W$16*R63,IF(R63&lt;V$17,Z$16+W$17*(R63-V$16),IF(R63&lt;V$18,W$18*(R63-V$18)+Z$17,(R63-V$18)*W$19+Z$18)))+S63 + IF(R63&lt;V$20,R63*W$20,IF(R63&lt;V$21,(R63-V$20)*W$21+Z$20,(R63-V$21)*W$22+Z$21)))*LookHere!B$11</f>
        <v>15101.249090254001</v>
      </c>
      <c r="AG63">
        <f t="shared" si="12"/>
        <v>78</v>
      </c>
      <c r="AH63" s="20">
        <v>8.3000000000000004E-2</v>
      </c>
      <c r="AI63" s="3">
        <f t="shared" si="11"/>
        <v>1</v>
      </c>
    </row>
    <row r="64" spans="1:35" x14ac:dyDescent="0.2">
      <c r="A64">
        <f t="shared" si="1"/>
        <v>95</v>
      </c>
      <c r="B64">
        <f>IF(A64&lt;LookHere!$B$9,1,2)</f>
        <v>2</v>
      </c>
      <c r="C64">
        <f>IF(B64&lt;2,LookHere!F$10 - T63,0)</f>
        <v>0</v>
      </c>
      <c r="D64" s="3">
        <f>IF(B64=2,LookHere!$B$12,0)</f>
        <v>48600</v>
      </c>
      <c r="E64" s="3">
        <f>IF(A64&lt;LookHere!B$13,0,IF(A64&lt;LookHere!B$14,LookHere!C$13,LookHere!C$14))</f>
        <v>12000</v>
      </c>
      <c r="F64" s="3">
        <f>IF('SC1'!A64&lt;LookHere!D$15,0,LookHere!B$15)</f>
        <v>9000</v>
      </c>
      <c r="G64" s="3">
        <f>IF('SC1'!A64&lt;LookHere!D$16,0,LookHere!B$16)</f>
        <v>6612</v>
      </c>
      <c r="H64" s="3">
        <f t="shared" si="2"/>
        <v>36089.249090254001</v>
      </c>
      <c r="I64" s="35">
        <f t="shared" si="3"/>
        <v>0</v>
      </c>
      <c r="J64" s="3">
        <f>IF(I63&gt;0,IF(B64&lt;2,IF(C64&gt;5500*LookHere!B$11, 5500*LookHere!B$11, C64), IF(H64&gt;(M64+P63),-(H64-M64-P63),0)),0)</f>
        <v>0</v>
      </c>
      <c r="K64" s="35">
        <f t="shared" si="4"/>
        <v>1.6277928595401227E-63</v>
      </c>
      <c r="L64" s="35">
        <f t="shared" si="5"/>
        <v>0</v>
      </c>
      <c r="M64" s="35">
        <f t="shared" si="6"/>
        <v>2.8162506220417946E-61</v>
      </c>
      <c r="N64" s="35">
        <f t="shared" si="7"/>
        <v>0</v>
      </c>
      <c r="O64" s="35">
        <f t="shared" si="10"/>
        <v>-669435.74627197522</v>
      </c>
      <c r="P64" s="3">
        <f t="shared" si="8"/>
        <v>36089.249090254001</v>
      </c>
      <c r="Q64">
        <f t="shared" si="0"/>
        <v>0.2</v>
      </c>
      <c r="R64" s="3">
        <f>IF(B64&lt;2,K64*V$5+L64*0.4*V$6 - IF((C64-J64)&gt;0,IF((C64-J64)&gt;V$12,V$12,C64-J64)),P64+L64*($V$6)*0.4+K64*($V$5)+G64+F64+E64)/LookHere!B$11</f>
        <v>63701.249090254001</v>
      </c>
      <c r="S64" s="3">
        <f>(IF(G64&gt;0,IF(R64&gt;V$15,IF(0.15*(R64-V$15)&lt;G64,0.15*(R64-V$15),G64),0),0))*LookHere!B$11</f>
        <v>0</v>
      </c>
      <c r="T64" s="3">
        <f>(IF(R64&lt;V$16,W$16*R64,IF(R64&lt;V$17,Z$16+W$17*(R64-V$16),IF(R64&lt;V$18,W$18*(R64-V$18)+Z$17,(R64-V$18)*W$19+Z$18)))+S64 + IF(R64&lt;V$20,R64*W$20,IF(R64&lt;V$21,(R64-V$20)*W$21+Z$20,(R64-V$21)*W$22+Z$21)))*LookHere!B$11</f>
        <v>15101.249091614121</v>
      </c>
      <c r="AG64">
        <f t="shared" si="12"/>
        <v>79</v>
      </c>
      <c r="AH64" s="20">
        <v>8.5000000000000006E-2</v>
      </c>
      <c r="AI64" s="3">
        <f t="shared" si="11"/>
        <v>1</v>
      </c>
    </row>
    <row r="65" spans="1:35" x14ac:dyDescent="0.2">
      <c r="A65">
        <f t="shared" si="1"/>
        <v>96</v>
      </c>
      <c r="B65">
        <f>IF(A65&lt;LookHere!$B$9,1,2)</f>
        <v>2</v>
      </c>
      <c r="C65">
        <f>IF(B65&lt;2,LookHere!F$10 - T64,0)</f>
        <v>0</v>
      </c>
      <c r="D65" s="3">
        <f>IF(B65=2,LookHere!$B$12,0)</f>
        <v>48600</v>
      </c>
      <c r="E65" s="3">
        <f>IF(A65&lt;LookHere!B$13,0,IF(A65&lt;LookHere!B$14,LookHere!C$13,LookHere!C$14))</f>
        <v>12000</v>
      </c>
      <c r="F65" s="3">
        <f>IF('SC1'!A65&lt;LookHere!D$15,0,LookHere!B$15)</f>
        <v>9000</v>
      </c>
      <c r="G65" s="3">
        <f>IF('SC1'!A65&lt;LookHere!D$16,0,LookHere!B$16)</f>
        <v>6612</v>
      </c>
      <c r="H65" s="3">
        <f t="shared" si="2"/>
        <v>36089.249091614125</v>
      </c>
      <c r="I65" s="35">
        <f t="shared" si="3"/>
        <v>0</v>
      </c>
      <c r="J65" s="3">
        <f>IF(I64&gt;0,IF(B65&lt;2,IF(C65&gt;5500*LookHere!B$11, 5500*LookHere!B$11, C65), IF(H65&gt;(M65+P64),-(H65-M65-P64),0)),0)</f>
        <v>0</v>
      </c>
      <c r="K65" s="35">
        <f t="shared" si="4"/>
        <v>9.4086427281416151E-66</v>
      </c>
      <c r="L65" s="35">
        <f t="shared" si="5"/>
        <v>0</v>
      </c>
      <c r="M65" s="35">
        <f t="shared" si="6"/>
        <v>1.6277928595401227E-63</v>
      </c>
      <c r="N65" s="35">
        <f t="shared" si="7"/>
        <v>0</v>
      </c>
      <c r="O65" s="35">
        <f t="shared" si="10"/>
        <v>-709394.3339756811</v>
      </c>
      <c r="P65" s="3">
        <f t="shared" si="8"/>
        <v>36089.249091614125</v>
      </c>
      <c r="Q65">
        <f t="shared" si="0"/>
        <v>0.2</v>
      </c>
      <c r="R65" s="3">
        <f>IF(B65&lt;2,K65*V$5+L65*0.4*V$6 - IF((C65-J65)&gt;0,IF((C65-J65)&gt;V$12,V$12,C65-J65)),P65+L65*($V$6)*0.4+K65*($V$5)+G65+F65+E65)/LookHere!B$11</f>
        <v>63701.249091614125</v>
      </c>
      <c r="S65" s="3">
        <f>(IF(G65&gt;0,IF(R65&gt;V$15,IF(0.15*(R65-V$15)&lt;G65,0.15*(R65-V$15),G65),0),0))*LookHere!B$11</f>
        <v>0</v>
      </c>
      <c r="T65" s="3">
        <f>(IF(R65&lt;V$16,W$16*R65,IF(R65&lt;V$17,Z$16+W$17*(R65-V$16),IF(R65&lt;V$18,W$18*(R65-V$18)+Z$17,(R65-V$18)*W$19+Z$18)))+S65 + IF(R65&lt;V$20,R65*W$20,IF(R65&lt;V$21,(R65-V$20)*W$21+Z$20,(R65-V$21)*W$22+Z$21)))*LookHere!B$11</f>
        <v>15101.2490920378</v>
      </c>
      <c r="AG65">
        <f t="shared" si="12"/>
        <v>80</v>
      </c>
      <c r="AH65" s="36">
        <v>8.7999999999999995E-2</v>
      </c>
      <c r="AI65" s="3">
        <f t="shared" si="11"/>
        <v>1</v>
      </c>
    </row>
    <row r="66" spans="1:35" x14ac:dyDescent="0.2">
      <c r="A66">
        <f t="shared" si="1"/>
        <v>97</v>
      </c>
      <c r="B66">
        <f>IF(A66&lt;LookHere!$B$9,1,2)</f>
        <v>2</v>
      </c>
      <c r="C66">
        <f>IF(B66&lt;2,LookHere!F$10 - T65,0)</f>
        <v>0</v>
      </c>
      <c r="D66" s="3">
        <f>IF(B66=2,LookHere!$B$12,0)</f>
        <v>48600</v>
      </c>
      <c r="E66" s="3">
        <f>IF(A66&lt;LookHere!B$13,0,IF(A66&lt;LookHere!B$14,LookHere!C$13,LookHere!C$14))</f>
        <v>12000</v>
      </c>
      <c r="F66" s="3">
        <f>IF('SC1'!A66&lt;LookHere!D$15,0,LookHere!B$15)</f>
        <v>9000</v>
      </c>
      <c r="G66" s="3">
        <f>IF('SC1'!A66&lt;LookHere!D$16,0,LookHere!B$16)</f>
        <v>6612</v>
      </c>
      <c r="H66" s="3">
        <f t="shared" si="2"/>
        <v>36089.249092037804</v>
      </c>
      <c r="I66" s="35">
        <f t="shared" si="3"/>
        <v>0</v>
      </c>
      <c r="J66" s="3">
        <f>IF(I65&gt;0,IF(B66&lt;2,IF(C66&gt;5500*LookHere!B$11, 5500*LookHere!B$11, C66), IF(H66&gt;(M66+P65),-(H66-M66-P65),0)),0)</f>
        <v>0</v>
      </c>
      <c r="K66" s="35">
        <f t="shared" si="4"/>
        <v>5.438195496865744E-68</v>
      </c>
      <c r="L66" s="35">
        <f t="shared" si="5"/>
        <v>0</v>
      </c>
      <c r="M66" s="35">
        <f t="shared" si="6"/>
        <v>9.4086427281416151E-66</v>
      </c>
      <c r="N66" s="35">
        <f t="shared" si="7"/>
        <v>0</v>
      </c>
      <c r="O66" s="35">
        <f t="shared" si="10"/>
        <v>-749583.88231767458</v>
      </c>
      <c r="P66" s="3">
        <f t="shared" si="8"/>
        <v>36089.249092037804</v>
      </c>
      <c r="Q66">
        <f t="shared" si="0"/>
        <v>0.2</v>
      </c>
      <c r="R66" s="3">
        <f>IF(B66&lt;2,K66*V$5+L66*0.4*V$6 - IF((C66-J66)&gt;0,IF((C66-J66)&gt;V$12,V$12,C66-J66)),P66+L66*($V$6)*0.4+K66*($V$5)+G66+F66+E66)/LookHere!B$11</f>
        <v>63701.249092037804</v>
      </c>
      <c r="S66" s="3">
        <f>(IF(G66&gt;0,IF(R66&gt;V$15,IF(0.15*(R66-V$15)&lt;G66,0.15*(R66-V$15),G66),0),0))*LookHere!B$11</f>
        <v>0</v>
      </c>
      <c r="T66" s="3">
        <f>(IF(R66&lt;V$16,W$16*R66,IF(R66&lt;V$17,Z$16+W$17*(R66-V$16),IF(R66&lt;V$18,W$18*(R66-V$18)+Z$17,(R66-V$18)*W$19+Z$18)))+S66 + IF(R66&lt;V$20,R66*W$20,IF(R66&lt;V$21,(R66-V$20)*W$21+Z$20,(R66-V$21)*W$22+Z$21)))*LookHere!B$11</f>
        <v>15101.249092169777</v>
      </c>
      <c r="AG66">
        <f t="shared" si="12"/>
        <v>81</v>
      </c>
      <c r="AH66" s="36">
        <v>0.09</v>
      </c>
      <c r="AI66" s="3">
        <f t="shared" si="11"/>
        <v>1</v>
      </c>
    </row>
    <row r="67" spans="1:35" x14ac:dyDescent="0.2">
      <c r="A67">
        <f t="shared" si="1"/>
        <v>98</v>
      </c>
      <c r="B67">
        <f>IF(A67&lt;LookHere!$B$9,1,2)</f>
        <v>2</v>
      </c>
      <c r="C67">
        <f>IF(B67&lt;2,LookHere!F$10 - T66,0)</f>
        <v>0</v>
      </c>
      <c r="D67" s="3">
        <f>IF(B67=2,LookHere!$B$12,0)</f>
        <v>48600</v>
      </c>
      <c r="E67" s="3">
        <f>IF(A67&lt;LookHere!B$13,0,IF(A67&lt;LookHere!B$14,LookHere!C$13,LookHere!C$14))</f>
        <v>12000</v>
      </c>
      <c r="F67" s="3">
        <f>IF('SC1'!A67&lt;LookHere!D$15,0,LookHere!B$15)</f>
        <v>9000</v>
      </c>
      <c r="G67" s="3">
        <f>IF('SC1'!A67&lt;LookHere!D$16,0,LookHere!B$16)</f>
        <v>6612</v>
      </c>
      <c r="H67" s="3">
        <f t="shared" si="2"/>
        <v>36089.249092169775</v>
      </c>
      <c r="I67" s="35">
        <f t="shared" si="3"/>
        <v>0</v>
      </c>
      <c r="J67" s="3">
        <f>IF(I66&gt;0,IF(B67&lt;2,IF(C67&gt;5500*LookHere!B$11, 5500*LookHere!B$11, C67), IF(H67&gt;(M67+P66),-(H67-M67-P66),0)),0)</f>
        <v>0</v>
      </c>
      <c r="K67" s="35">
        <f t="shared" si="4"/>
        <v>3.1432769971883768E-70</v>
      </c>
      <c r="L67" s="35">
        <f t="shared" si="5"/>
        <v>0</v>
      </c>
      <c r="M67" s="35">
        <f t="shared" si="6"/>
        <v>5.438195496865744E-68</v>
      </c>
      <c r="N67" s="35">
        <f t="shared" si="7"/>
        <v>0</v>
      </c>
      <c r="O67" s="35">
        <f t="shared" si="10"/>
        <v>-790005.72624950844</v>
      </c>
      <c r="P67" s="3">
        <f t="shared" si="8"/>
        <v>36089.249092169775</v>
      </c>
      <c r="Q67">
        <f t="shared" si="0"/>
        <v>0.2</v>
      </c>
      <c r="R67" s="3">
        <f>IF(B67&lt;2,K67*V$5+L67*0.4*V$6 - IF((C67-J67)&gt;0,IF((C67-J67)&gt;V$12,V$12,C67-J67)),P67+L67*($V$6)*0.4+K67*($V$5)+G67+F67+E67)/LookHere!B$11</f>
        <v>63701.249092169775</v>
      </c>
      <c r="S67" s="3">
        <f>(IF(G67&gt;0,IF(R67&gt;V$15,IF(0.15*(R67-V$15)&lt;G67,0.15*(R67-V$15),G67),0),0))*LookHere!B$11</f>
        <v>0</v>
      </c>
      <c r="T67" s="3">
        <f>(IF(R67&lt;V$16,W$16*R67,IF(R67&lt;V$17,Z$16+W$17*(R67-V$16),IF(R67&lt;V$18,W$18*(R67-V$18)+Z$17,(R67-V$18)*W$19+Z$18)))+S67 + IF(R67&lt;V$20,R67*W$20,IF(R67&lt;V$21,(R67-V$20)*W$21+Z$20,(R67-V$21)*W$22+Z$21)))*LookHere!B$11</f>
        <v>15101.249092210885</v>
      </c>
      <c r="AG67">
        <f t="shared" si="12"/>
        <v>82</v>
      </c>
      <c r="AH67" s="36">
        <v>9.2999999999999999E-2</v>
      </c>
      <c r="AI67" s="3">
        <f t="shared" si="11"/>
        <v>1</v>
      </c>
    </row>
    <row r="68" spans="1:35" x14ac:dyDescent="0.2">
      <c r="A68">
        <f t="shared" si="1"/>
        <v>99</v>
      </c>
      <c r="B68">
        <f>IF(A68&lt;LookHere!$B$9,1,2)</f>
        <v>2</v>
      </c>
      <c r="C68">
        <f>IF(B68&lt;2,LookHere!F$10 - T67,0)</f>
        <v>0</v>
      </c>
      <c r="D68" s="3">
        <f>IF(B68=2,LookHere!$B$12,0)</f>
        <v>48600</v>
      </c>
      <c r="E68" s="3">
        <f>IF(A68&lt;LookHere!B$13,0,IF(A68&lt;LookHere!B$14,LookHere!C$13,LookHere!C$14))</f>
        <v>12000</v>
      </c>
      <c r="F68" s="3">
        <f>IF('SC1'!A68&lt;LookHere!D$15,0,LookHere!B$15)</f>
        <v>9000</v>
      </c>
      <c r="G68" s="3">
        <f>IF('SC1'!A68&lt;LookHere!D$16,0,LookHere!B$16)</f>
        <v>6612</v>
      </c>
      <c r="H68" s="3">
        <f t="shared" si="2"/>
        <v>36089.249092210885</v>
      </c>
      <c r="I68" s="35">
        <f t="shared" si="3"/>
        <v>0</v>
      </c>
      <c r="J68" s="3">
        <f>IF(I67&gt;0,IF(B68&lt;2,IF(C68&gt;5500*LookHere!B$11, 5500*LookHere!B$11, C68), IF(H68&gt;(M68+P67),-(H68-M68-P67),0)),0)</f>
        <v>0</v>
      </c>
      <c r="K68" s="35">
        <f t="shared" si="4"/>
        <v>1.8168141043748655E-72</v>
      </c>
      <c r="L68" s="35">
        <f t="shared" si="5"/>
        <v>0</v>
      </c>
      <c r="M68" s="35">
        <f t="shared" si="6"/>
        <v>3.1432769971883768E-70</v>
      </c>
      <c r="N68" s="35">
        <f t="shared" si="7"/>
        <v>0</v>
      </c>
      <c r="O68" s="35">
        <f t="shared" si="10"/>
        <v>-830661.2084394003</v>
      </c>
      <c r="P68" s="3">
        <f t="shared" si="8"/>
        <v>36089.249092210885</v>
      </c>
      <c r="Q68">
        <f t="shared" si="0"/>
        <v>0.2</v>
      </c>
      <c r="R68" s="3">
        <f>IF(B68&lt;2,K68*V$5+L68*0.4*V$6 - IF((C68-J68)&gt;0,IF((C68-J68)&gt;V$12,V$12,C68-J68)),P68+L68*($V$6)*0.4+K68*($V$5)+G68+F68+E68)/LookHere!B$11</f>
        <v>63701.249092210885</v>
      </c>
      <c r="S68" s="3">
        <f>(IF(G68&gt;0,IF(R68&gt;V$15,IF(0.15*(R68-V$15)&lt;G68,0.15*(R68-V$15),G68),0),0))*LookHere!B$11</f>
        <v>0</v>
      </c>
      <c r="T68" s="3">
        <f>(IF(R68&lt;V$16,W$16*R68,IF(R68&lt;V$17,Z$16+W$17*(R68-V$16),IF(R68&lt;V$18,W$18*(R68-V$18)+Z$17,(R68-V$18)*W$19+Z$18)))+S68 + IF(R68&lt;V$20,R68*W$20,IF(R68&lt;V$21,(R68-V$20)*W$21+Z$20,(R68-V$21)*W$22+Z$21)))*LookHere!B$11</f>
        <v>15101.24909222369</v>
      </c>
      <c r="AG68">
        <f t="shared" si="12"/>
        <v>83</v>
      </c>
      <c r="AH68" s="36">
        <v>9.6000000000000002E-2</v>
      </c>
      <c r="AI68" s="3">
        <f t="shared" si="11"/>
        <v>1</v>
      </c>
    </row>
    <row r="69" spans="1:35" x14ac:dyDescent="0.2">
      <c r="A69">
        <f t="shared" si="1"/>
        <v>100</v>
      </c>
      <c r="B69">
        <f>IF(A69&lt;LookHere!$B$9,1,2)</f>
        <v>2</v>
      </c>
      <c r="C69">
        <f>IF(B69&lt;2,LookHere!F$10 - T68,0)</f>
        <v>0</v>
      </c>
      <c r="D69" s="3">
        <f>IF(B69=2,LookHere!$B$12,0)</f>
        <v>48600</v>
      </c>
      <c r="E69" s="3">
        <f>IF(A69&lt;LookHere!B$13,0,IF(A69&lt;LookHere!B$14,LookHere!C$13,LookHere!C$14))</f>
        <v>12000</v>
      </c>
      <c r="F69" s="3">
        <f>IF('SC1'!A69&lt;LookHere!D$15,0,LookHere!B$15)</f>
        <v>9000</v>
      </c>
      <c r="G69" s="3">
        <f>IF('SC1'!A69&lt;LookHere!D$16,0,LookHere!B$16)</f>
        <v>6612</v>
      </c>
      <c r="H69" s="3">
        <f t="shared" si="2"/>
        <v>36089.24909222369</v>
      </c>
      <c r="I69" s="35">
        <f t="shared" si="3"/>
        <v>0</v>
      </c>
      <c r="J69" s="3">
        <f>IF(I68&gt;0,IF(B69&lt;2,IF(C69&gt;5500*LookHere!B$11, 5500*LookHere!B$11, C69), IF(H69&gt;(M69+P68),-(H69-M69-P68),0)),0)</f>
        <v>0</v>
      </c>
      <c r="K69" s="35">
        <f t="shared" si="4"/>
        <v>1.0501185523286618E-74</v>
      </c>
      <c r="L69" s="35">
        <f t="shared" si="5"/>
        <v>0</v>
      </c>
      <c r="M69" s="35">
        <f t="shared" si="6"/>
        <v>1.8168141043748655E-72</v>
      </c>
      <c r="N69" s="35">
        <f t="shared" si="7"/>
        <v>0</v>
      </c>
      <c r="O69" s="35">
        <f t="shared" si="10"/>
        <v>-871551.67931639089</v>
      </c>
      <c r="P69" s="3">
        <f t="shared" si="8"/>
        <v>36089.24909222369</v>
      </c>
      <c r="Q69">
        <f t="shared" ref="Q69:Q84" si="13">IF(B69&lt;2,0,VLOOKUP(A69,AG$5:AH$90,2))</f>
        <v>0.2</v>
      </c>
      <c r="R69" s="3">
        <f>IF(B69&lt;2,K69*V$5+L69*0.4*V$6 - IF((C69-J69)&gt;0,IF((C69-J69)&gt;V$12,V$12,C69-J69)),P69+L69*($V$6)*0.4+K69*($V$5)+G69+F69+E69)/LookHere!B$11</f>
        <v>63701.24909222369</v>
      </c>
      <c r="S69" s="3">
        <f>(IF(G69&gt;0,IF(R69&gt;V$15,IF(0.15*(R69-V$15)&lt;G69,0.15*(R69-V$15),G69),0),0))*LookHere!B$11</f>
        <v>0</v>
      </c>
      <c r="T69" s="3">
        <f>(IF(R69&lt;V$16,W$16*R69,IF(R69&lt;V$17,Z$16+W$17*(R69-V$16),IF(R69&lt;V$18,W$18*(R69-V$18)+Z$17,(R69-V$18)*W$19+Z$18)))+S69 + IF(R69&lt;V$20,R69*W$20,IF(R69&lt;V$21,(R69-V$20)*W$21+Z$20,(R69-V$21)*W$22+Z$21)))*LookHere!B$11</f>
        <v>15101.249092227679</v>
      </c>
      <c r="AG69">
        <f t="shared" si="12"/>
        <v>84</v>
      </c>
      <c r="AH69" s="36">
        <v>9.9000000000000005E-2</v>
      </c>
      <c r="AI69" s="3">
        <f t="shared" si="11"/>
        <v>1</v>
      </c>
    </row>
    <row r="70" spans="1:35" x14ac:dyDescent="0.2">
      <c r="A70">
        <f t="shared" ref="A70:A84" si="14">A69+1</f>
        <v>101</v>
      </c>
      <c r="B70">
        <f>IF(A70&lt;LookHere!$B$9,1,2)</f>
        <v>2</v>
      </c>
      <c r="C70">
        <f>IF(B70&lt;2,LookHere!F$10 - T69,0)</f>
        <v>0</v>
      </c>
      <c r="D70" s="3">
        <f>IF(B70=2,LookHere!$B$12,0)</f>
        <v>48600</v>
      </c>
      <c r="E70" s="3">
        <f>IF(A70&lt;LookHere!B$13,0,IF(A70&lt;LookHere!B$14,LookHere!C$13,LookHere!C$14))</f>
        <v>12000</v>
      </c>
      <c r="F70" s="3">
        <f>IF('SC1'!A70&lt;LookHere!D$15,0,LookHere!B$15)</f>
        <v>9000</v>
      </c>
      <c r="G70" s="3">
        <f>IF('SC1'!A70&lt;LookHere!D$16,0,LookHere!B$16)</f>
        <v>6612</v>
      </c>
      <c r="H70" s="3">
        <f t="shared" ref="H70:H84" si="15">IF(B70&lt;2,0,D70-E70-F70-G70+T69)</f>
        <v>36089.249092227677</v>
      </c>
      <c r="I70" s="35">
        <f t="shared" ref="I70:I84" si="16">IF(I69&gt;0,IF(B70&lt;2,I69*(1+V$10),I69*(1+V$11)) + J70,0)</f>
        <v>0</v>
      </c>
      <c r="J70" s="3">
        <f>IF(I69&gt;0,IF(B70&lt;2,IF(C70&gt;5500*LookHere!B$11, 5500*LookHere!B$11, C70), IF(H70&gt;(M70+P69),-(H70-M70-P69),0)),0)</f>
        <v>0</v>
      </c>
      <c r="K70" s="35">
        <f t="shared" ref="K70:K84" si="17">IF(B70&lt;2,K69*(1+$V$5-$V$4)+IF(C70&gt;($J70+$V$12),$V$7*($C70-$J70-$V$12),0), K69*(1+$V$5-$V$4)-$M70*$V$8)+N70</f>
        <v>6.0696852324596229E-77</v>
      </c>
      <c r="L70" s="35">
        <f t="shared" ref="L70:L84" si="18">IF(B70&lt;2,L69*(1+$V$6-$V$4)+IF(C70&gt;($J70+$V$12),(1-$V$7)*($C69-$J70-$V$12),0), L69*(1+$V$6-$V$4)-$M70*(1-$V$8))-N70</f>
        <v>0</v>
      </c>
      <c r="M70" s="35">
        <f t="shared" ref="M70:M84" si="19">MIN(H70-P69,(K69+L69))</f>
        <v>1.0501185523286618E-74</v>
      </c>
      <c r="N70" s="35">
        <f t="shared" ref="N70:N84" si="20">IF(B70&lt;2, IF(K69/(K69+L69)&lt;V$7, (V$7 - K69/(K69+L69))*(K69+L69),0),  IF(K69/(K69+L69)&lt;V$8, (V$8 - K69/(K69+L69))*(K69+L69),0))</f>
        <v>0</v>
      </c>
      <c r="O70" s="35">
        <f t="shared" ref="O70:O84" si="21">IF(B70&lt;2,O69*(1+V$10) + IF((C70-J70)&gt;0,IF((C70-J70)&gt;V$12,V$12,C70-J70),0), O69*(1+V$11)-P69 )</f>
        <v>-912678.49711506325</v>
      </c>
      <c r="P70" s="3">
        <f t="shared" ref="P70:P84" si="22">IF(B70&lt;2, 0, IF(H70&gt;(I70+K70+L70),H70-I70-K70-L70,  O70*Q70))</f>
        <v>36089.249092227677</v>
      </c>
      <c r="Q70">
        <f t="shared" si="13"/>
        <v>0.2</v>
      </c>
      <c r="R70" s="3">
        <f>IF(B70&lt;2,K70*V$5+L70*0.4*V$6 - IF((C70-J70)&gt;0,IF((C70-J70)&gt;V$12,V$12,C70-J70)),P70+L70*($V$6)*0.4+K70*($V$5)+G70+F70+E70)/LookHere!B$11</f>
        <v>63701.249092227677</v>
      </c>
      <c r="S70" s="3">
        <f>(IF(G70&gt;0,IF(R70&gt;V$15,IF(0.15*(R70-V$15)&lt;G70,0.15*(R70-V$15),G70),0),0))*LookHere!B$11</f>
        <v>0</v>
      </c>
      <c r="T70" s="3">
        <f>(IF(R70&lt;V$16,W$16*R70,IF(R70&lt;V$17,Z$16+W$17*(R70-V$16),IF(R70&lt;V$18,W$18*(R70-V$18)+Z$17,(R70-V$18)*W$19+Z$18)))+S70 + IF(R70&lt;V$20,R70*W$20,IF(R70&lt;V$21,(R70-V$20)*W$21+Z$20,(R70-V$21)*W$22+Z$21)))*LookHere!B$11</f>
        <v>15101.249092228922</v>
      </c>
      <c r="AG70">
        <f t="shared" si="12"/>
        <v>85</v>
      </c>
      <c r="AH70" s="20">
        <v>0.10299999999999999</v>
      </c>
      <c r="AI70" s="3">
        <f t="shared" si="11"/>
        <v>1</v>
      </c>
    </row>
    <row r="71" spans="1:35" x14ac:dyDescent="0.2">
      <c r="A71">
        <f t="shared" si="14"/>
        <v>102</v>
      </c>
      <c r="B71">
        <f>IF(A71&lt;LookHere!$B$9,1,2)</f>
        <v>2</v>
      </c>
      <c r="C71">
        <f>IF(B71&lt;2,LookHere!F$10 - T70,0)</f>
        <v>0</v>
      </c>
      <c r="D71" s="3">
        <f>IF(B71=2,LookHere!$B$12,0)</f>
        <v>48600</v>
      </c>
      <c r="E71" s="3">
        <f>IF(A71&lt;LookHere!B$13,0,IF(A71&lt;LookHere!B$14,LookHere!C$13,LookHere!C$14))</f>
        <v>12000</v>
      </c>
      <c r="F71" s="3">
        <f>IF('SC1'!A71&lt;LookHere!D$15,0,LookHere!B$15)</f>
        <v>9000</v>
      </c>
      <c r="G71" s="3">
        <f>IF('SC1'!A71&lt;LookHere!D$16,0,LookHere!B$16)</f>
        <v>6612</v>
      </c>
      <c r="H71" s="3">
        <f t="shared" si="15"/>
        <v>36089.249092228922</v>
      </c>
      <c r="I71" s="35">
        <f t="shared" si="16"/>
        <v>0</v>
      </c>
      <c r="J71" s="3">
        <f>IF(I70&gt;0,IF(B71&lt;2,IF(C71&gt;5500*LookHere!B$11, 5500*LookHere!B$11, C71), IF(H71&gt;(M71+P70),-(H71-M71-P70),0)),0)</f>
        <v>0</v>
      </c>
      <c r="K71" s="35">
        <f t="shared" si="17"/>
        <v>3.5082780643615974E-79</v>
      </c>
      <c r="L71" s="35">
        <f t="shared" si="18"/>
        <v>0</v>
      </c>
      <c r="M71" s="35">
        <f t="shared" si="19"/>
        <v>6.0696852324596229E-77</v>
      </c>
      <c r="N71" s="35">
        <f t="shared" si="20"/>
        <v>0</v>
      </c>
      <c r="O71" s="35">
        <f t="shared" si="21"/>
        <v>-954043.02792061586</v>
      </c>
      <c r="P71" s="3">
        <f t="shared" si="22"/>
        <v>36089.249092228922</v>
      </c>
      <c r="Q71">
        <f t="shared" si="13"/>
        <v>0.2</v>
      </c>
      <c r="R71" s="3">
        <f>IF(B71&lt;2,K71*V$5+L71*0.4*V$6 - IF((C71-J71)&gt;0,IF((C71-J71)&gt;V$12,V$12,C71-J71)),P71+L71*($V$6)*0.4+K71*($V$5)+G71+F71+E71)/LookHere!B$11</f>
        <v>63701.249092228922</v>
      </c>
      <c r="S71" s="3">
        <f>(IF(G71&gt;0,IF(R71&gt;V$15,IF(0.15*(R71-V$15)&lt;G71,0.15*(R71-V$15),G71),0),0))*LookHere!B$11</f>
        <v>0</v>
      </c>
      <c r="T71" s="3">
        <f>(IF(R71&lt;V$16,W$16*R71,IF(R71&lt;V$17,Z$16+W$17*(R71-V$16),IF(R71&lt;V$18,W$18*(R71-V$18)+Z$17,(R71-V$18)*W$19+Z$18)))+S71 + IF(R71&lt;V$20,R71*W$20,IF(R71&lt;V$21,(R71-V$20)*W$21+Z$20,(R71-V$21)*W$22+Z$21)))*LookHere!B$11</f>
        <v>15101.249092229307</v>
      </c>
      <c r="AG71">
        <f t="shared" si="12"/>
        <v>86</v>
      </c>
      <c r="AH71" s="20">
        <v>0.108</v>
      </c>
      <c r="AI71" s="3">
        <f t="shared" si="11"/>
        <v>1</v>
      </c>
    </row>
    <row r="72" spans="1:35" x14ac:dyDescent="0.2">
      <c r="A72">
        <f t="shared" si="14"/>
        <v>103</v>
      </c>
      <c r="B72">
        <f>IF(A72&lt;LookHere!$B$9,1,2)</f>
        <v>2</v>
      </c>
      <c r="C72">
        <f>IF(B72&lt;2,LookHere!F$10 - T71,0)</f>
        <v>0</v>
      </c>
      <c r="D72" s="3">
        <f>IF(B72=2,LookHere!$B$12,0)</f>
        <v>48600</v>
      </c>
      <c r="E72" s="3">
        <f>IF(A72&lt;LookHere!B$13,0,IF(A72&lt;LookHere!B$14,LookHere!C$13,LookHere!C$14))</f>
        <v>12000</v>
      </c>
      <c r="F72" s="3">
        <f>IF('SC1'!A72&lt;LookHere!D$15,0,LookHere!B$15)</f>
        <v>9000</v>
      </c>
      <c r="G72" s="3">
        <f>IF('SC1'!A72&lt;LookHere!D$16,0,LookHere!B$16)</f>
        <v>6612</v>
      </c>
      <c r="H72" s="3">
        <f t="shared" si="15"/>
        <v>36089.249092229307</v>
      </c>
      <c r="I72" s="35">
        <f t="shared" si="16"/>
        <v>0</v>
      </c>
      <c r="J72" s="3">
        <f>IF(I71&gt;0,IF(B72&lt;2,IF(C72&gt;5500*LookHere!B$11, 5500*LookHere!B$11, C72), IF(H72&gt;(M72+P71),-(H72-M72-P71),0)),0)</f>
        <v>0</v>
      </c>
      <c r="K72" s="35">
        <f t="shared" si="17"/>
        <v>2.0277847212009733E-81</v>
      </c>
      <c r="L72" s="35">
        <f t="shared" si="18"/>
        <v>0</v>
      </c>
      <c r="M72" s="35">
        <f t="shared" si="19"/>
        <v>3.5082780643615974E-79</v>
      </c>
      <c r="N72" s="35">
        <f t="shared" si="20"/>
        <v>0</v>
      </c>
      <c r="O72" s="35">
        <f t="shared" si="21"/>
        <v>-995646.64571422583</v>
      </c>
      <c r="P72" s="3">
        <f t="shared" si="22"/>
        <v>36089.249092229307</v>
      </c>
      <c r="Q72">
        <f t="shared" si="13"/>
        <v>0.2</v>
      </c>
      <c r="R72" s="3">
        <f>IF(B72&lt;2,K72*V$5+L72*0.4*V$6 - IF((C72-J72)&gt;0,IF((C72-J72)&gt;V$12,V$12,C72-J72)),P72+L72*($V$6)*0.4+K72*($V$5)+G72+F72+E72)/LookHere!B$11</f>
        <v>63701.249092229307</v>
      </c>
      <c r="S72" s="3">
        <f>(IF(G72&gt;0,IF(R72&gt;V$15,IF(0.15*(R72-V$15)&lt;G72,0.15*(R72-V$15),G72),0),0))*LookHere!B$11</f>
        <v>0</v>
      </c>
      <c r="T72" s="3">
        <f>(IF(R72&lt;V$16,W$16*R72,IF(R72&lt;V$17,Z$16+W$17*(R72-V$16),IF(R72&lt;V$18,W$18*(R72-V$18)+Z$17,(R72-V$18)*W$19+Z$18)))+S72 + IF(R72&lt;V$20,R72*W$20,IF(R72&lt;V$21,(R72-V$20)*W$21+Z$20,(R72-V$21)*W$22+Z$21)))*LookHere!B$11</f>
        <v>15101.249092229429</v>
      </c>
      <c r="AG72">
        <f t="shared" si="12"/>
        <v>87</v>
      </c>
      <c r="AH72" s="20">
        <v>0.113</v>
      </c>
      <c r="AI72" s="3">
        <f t="shared" si="11"/>
        <v>1</v>
      </c>
    </row>
    <row r="73" spans="1:35" x14ac:dyDescent="0.2">
      <c r="A73">
        <f t="shared" si="14"/>
        <v>104</v>
      </c>
      <c r="B73">
        <f>IF(A73&lt;LookHere!$B$9,1,2)</f>
        <v>2</v>
      </c>
      <c r="C73">
        <f>IF(B73&lt;2,LookHere!F$10 - T72,0)</f>
        <v>0</v>
      </c>
      <c r="D73" s="3">
        <f>IF(B73=2,LookHere!$B$12,0)</f>
        <v>48600</v>
      </c>
      <c r="E73" s="3">
        <f>IF(A73&lt;LookHere!B$13,0,IF(A73&lt;LookHere!B$14,LookHere!C$13,LookHere!C$14))</f>
        <v>12000</v>
      </c>
      <c r="F73" s="3">
        <f>IF('SC1'!A73&lt;LookHere!D$15,0,LookHere!B$15)</f>
        <v>9000</v>
      </c>
      <c r="G73" s="3">
        <f>IF('SC1'!A73&lt;LookHere!D$16,0,LookHere!B$16)</f>
        <v>6612</v>
      </c>
      <c r="H73" s="3">
        <f t="shared" si="15"/>
        <v>36089.249092229431</v>
      </c>
      <c r="I73" s="35">
        <f t="shared" si="16"/>
        <v>0</v>
      </c>
      <c r="J73" s="3">
        <f>IF(I72&gt;0,IF(B73&lt;2,IF(C73&gt;5500*LookHere!B$11, 5500*LookHere!B$11, C73), IF(H73&gt;(M73+P72),-(H73-M73-P72),0)),0)</f>
        <v>0</v>
      </c>
      <c r="K73" s="35">
        <f t="shared" si="17"/>
        <v>1.1720595688541427E-83</v>
      </c>
      <c r="L73" s="35">
        <f t="shared" si="18"/>
        <v>0</v>
      </c>
      <c r="M73" s="35">
        <f t="shared" si="19"/>
        <v>2.0277847212009733E-81</v>
      </c>
      <c r="N73" s="35">
        <f t="shared" si="20"/>
        <v>0</v>
      </c>
      <c r="O73" s="35">
        <f t="shared" si="21"/>
        <v>-1037490.7324186832</v>
      </c>
      <c r="P73" s="3">
        <f t="shared" si="22"/>
        <v>36089.249092229431</v>
      </c>
      <c r="Q73">
        <f t="shared" si="13"/>
        <v>0.2</v>
      </c>
      <c r="R73" s="3">
        <f>IF(B73&lt;2,K73*V$5+L73*0.4*V$6 - IF((C73-J73)&gt;0,IF((C73-J73)&gt;V$12,V$12,C73-J73)),P73+L73*($V$6)*0.4+K73*($V$5)+G73+F73+E73)/LookHere!B$11</f>
        <v>63701.249092229431</v>
      </c>
      <c r="S73" s="3">
        <f>(IF(G73&gt;0,IF(R73&gt;V$15,IF(0.15*(R73-V$15)&lt;G73,0.15*(R73-V$15),G73),0),0))*LookHere!B$11</f>
        <v>0</v>
      </c>
      <c r="T73" s="3">
        <f>(IF(R73&lt;V$16,W$16*R73,IF(R73&lt;V$17,Z$16+W$17*(R73-V$16),IF(R73&lt;V$18,W$18*(R73-V$18)+Z$17,(R73-V$18)*W$19+Z$18)))+S73 + IF(R73&lt;V$20,R73*W$20,IF(R73&lt;V$21,(R73-V$20)*W$21+Z$20,(R73-V$21)*W$22+Z$21)))*LookHere!B$11</f>
        <v>15101.249092229467</v>
      </c>
      <c r="AG73">
        <f t="shared" si="12"/>
        <v>88</v>
      </c>
      <c r="AH73" s="20">
        <v>0.11899999999999999</v>
      </c>
      <c r="AI73" s="3">
        <f t="shared" si="11"/>
        <v>1</v>
      </c>
    </row>
    <row r="74" spans="1:35" x14ac:dyDescent="0.2">
      <c r="A74">
        <f t="shared" si="14"/>
        <v>105</v>
      </c>
      <c r="B74">
        <f>IF(A74&lt;LookHere!$B$9,1,2)</f>
        <v>2</v>
      </c>
      <c r="C74">
        <f>IF(B74&lt;2,LookHere!F$10 - T73,0)</f>
        <v>0</v>
      </c>
      <c r="D74" s="3">
        <f>IF(B74=2,LookHere!$B$12,0)</f>
        <v>48600</v>
      </c>
      <c r="E74" s="3">
        <f>IF(A74&lt;LookHere!B$13,0,IF(A74&lt;LookHere!B$14,LookHere!C$13,LookHere!C$14))</f>
        <v>12000</v>
      </c>
      <c r="F74" s="3">
        <f>IF('SC1'!A74&lt;LookHere!D$15,0,LookHere!B$15)</f>
        <v>9000</v>
      </c>
      <c r="G74" s="3">
        <f>IF('SC1'!A74&lt;LookHere!D$16,0,LookHere!B$16)</f>
        <v>6612</v>
      </c>
      <c r="H74" s="3">
        <f t="shared" si="15"/>
        <v>36089.249092229467</v>
      </c>
      <c r="I74" s="35">
        <f t="shared" si="16"/>
        <v>0</v>
      </c>
      <c r="J74" s="3">
        <f>IF(I73&gt;0,IF(B74&lt;2,IF(C74&gt;5500*LookHere!B$11, 5500*LookHere!B$11, C74), IF(H74&gt;(M74+P73),-(H74-M74-P73),0)),0)</f>
        <v>0</v>
      </c>
      <c r="K74" s="35">
        <f t="shared" si="17"/>
        <v>6.7745043079768492E-86</v>
      </c>
      <c r="L74" s="35">
        <f t="shared" si="18"/>
        <v>0</v>
      </c>
      <c r="M74" s="35">
        <f t="shared" si="19"/>
        <v>1.1720595688541427E-83</v>
      </c>
      <c r="N74" s="35">
        <f t="shared" si="20"/>
        <v>0</v>
      </c>
      <c r="O74" s="35">
        <f t="shared" si="21"/>
        <v>-1079576.6779442925</v>
      </c>
      <c r="P74" s="3">
        <f t="shared" si="22"/>
        <v>36089.249092229467</v>
      </c>
      <c r="Q74">
        <f t="shared" si="13"/>
        <v>0.2</v>
      </c>
      <c r="R74" s="3">
        <f>IF(B74&lt;2,K74*V$5+L74*0.4*V$6 - IF((C74-J74)&gt;0,IF((C74-J74)&gt;V$12,V$12,C74-J74)),P74+L74*($V$6)*0.4+K74*($V$5)+G74+F74+E74)/LookHere!B$11</f>
        <v>63701.249092229467</v>
      </c>
      <c r="S74" s="3">
        <f>(IF(G74&gt;0,IF(R74&gt;V$15,IF(0.15*(R74-V$15)&lt;G74,0.15*(R74-V$15),G74),0),0))*LookHere!B$11</f>
        <v>0</v>
      </c>
      <c r="T74" s="3">
        <f>(IF(R74&lt;V$16,W$16*R74,IF(R74&lt;V$17,Z$16+W$17*(R74-V$16),IF(R74&lt;V$18,W$18*(R74-V$18)+Z$17,(R74-V$18)*W$19+Z$18)))+S74 + IF(R74&lt;V$20,R74*W$20,IF(R74&lt;V$21,(R74-V$20)*W$21+Z$20,(R74-V$21)*W$22+Z$21)))*LookHere!B$11</f>
        <v>15101.249092229478</v>
      </c>
      <c r="AG74">
        <f t="shared" si="12"/>
        <v>89</v>
      </c>
      <c r="AH74" s="20">
        <v>0.127</v>
      </c>
      <c r="AI74" s="3">
        <f t="shared" si="11"/>
        <v>1</v>
      </c>
    </row>
    <row r="75" spans="1:35" x14ac:dyDescent="0.2">
      <c r="A75">
        <f t="shared" si="14"/>
        <v>106</v>
      </c>
      <c r="B75">
        <f>IF(A75&lt;LookHere!$B$9,1,2)</f>
        <v>2</v>
      </c>
      <c r="C75">
        <f>IF(B75&lt;2,LookHere!F$10 - T74,0)</f>
        <v>0</v>
      </c>
      <c r="D75" s="3">
        <f>IF(B75=2,LookHere!$B$12,0)</f>
        <v>48600</v>
      </c>
      <c r="E75" s="3">
        <f>IF(A75&lt;LookHere!B$13,0,IF(A75&lt;LookHere!B$14,LookHere!C$13,LookHere!C$14))</f>
        <v>12000</v>
      </c>
      <c r="F75" s="3">
        <f>IF('SC1'!A75&lt;LookHere!D$15,0,LookHere!B$15)</f>
        <v>9000</v>
      </c>
      <c r="G75" s="3">
        <f>IF('SC1'!A75&lt;LookHere!D$16,0,LookHere!B$16)</f>
        <v>6612</v>
      </c>
      <c r="H75" s="3">
        <f t="shared" si="15"/>
        <v>36089.249092229482</v>
      </c>
      <c r="I75" s="35">
        <f t="shared" si="16"/>
        <v>0</v>
      </c>
      <c r="J75" s="3">
        <f>IF(I74&gt;0,IF(B75&lt;2,IF(C75&gt;5500*LookHere!B$11, 5500*LookHere!B$11, C75), IF(H75&gt;(M75+P74),-(H75-M75-P74),0)),0)</f>
        <v>0</v>
      </c>
      <c r="K75" s="35">
        <f t="shared" si="17"/>
        <v>3.9156634900105141E-88</v>
      </c>
      <c r="L75" s="35">
        <f t="shared" si="18"/>
        <v>0</v>
      </c>
      <c r="M75" s="35">
        <f t="shared" si="19"/>
        <v>6.7745043079768492E-86</v>
      </c>
      <c r="N75" s="35">
        <f t="shared" si="20"/>
        <v>0</v>
      </c>
      <c r="O75" s="35">
        <f t="shared" si="21"/>
        <v>-1121905.8802350399</v>
      </c>
      <c r="P75" s="3">
        <f t="shared" si="22"/>
        <v>36089.249092229482</v>
      </c>
      <c r="Q75">
        <f t="shared" si="13"/>
        <v>0.2</v>
      </c>
      <c r="R75" s="3">
        <f>IF(B75&lt;2,K75*V$5+L75*0.4*V$6 - IF((C75-J75)&gt;0,IF((C75-J75)&gt;V$12,V$12,C75-J75)),P75+L75*($V$6)*0.4+K75*($V$5)+G75+F75+E75)/LookHere!B$11</f>
        <v>63701.249092229482</v>
      </c>
      <c r="S75" s="3">
        <f>(IF(G75&gt;0,IF(R75&gt;V$15,IF(0.15*(R75-V$15)&lt;G75,0.15*(R75-V$15),G75),0),0))*LookHere!B$11</f>
        <v>0</v>
      </c>
      <c r="T75" s="3">
        <f>(IF(R75&lt;V$16,W$16*R75,IF(R75&lt;V$17,Z$16+W$17*(R75-V$16),IF(R75&lt;V$18,W$18*(R75-V$18)+Z$17,(R75-V$18)*W$19+Z$18)))+S75 + IF(R75&lt;V$20,R75*W$20,IF(R75&lt;V$21,(R75-V$20)*W$21+Z$20,(R75-V$21)*W$22+Z$21)))*LookHere!B$11</f>
        <v>15101.249092229482</v>
      </c>
      <c r="AG75">
        <f t="shared" si="12"/>
        <v>90</v>
      </c>
      <c r="AH75" s="20">
        <v>0.13600000000000001</v>
      </c>
      <c r="AI75" s="3">
        <f t="shared" si="11"/>
        <v>1</v>
      </c>
    </row>
    <row r="76" spans="1:35" x14ac:dyDescent="0.2">
      <c r="A76">
        <f t="shared" si="14"/>
        <v>107</v>
      </c>
      <c r="B76">
        <f>IF(A76&lt;LookHere!$B$9,1,2)</f>
        <v>2</v>
      </c>
      <c r="C76">
        <f>IF(B76&lt;2,LookHere!F$10 - T75,0)</f>
        <v>0</v>
      </c>
      <c r="D76" s="3">
        <f>IF(B76=2,LookHere!$B$12,0)</f>
        <v>48600</v>
      </c>
      <c r="E76" s="3">
        <f>IF(A76&lt;LookHere!B$13,0,IF(A76&lt;LookHere!B$14,LookHere!C$13,LookHere!C$14))</f>
        <v>12000</v>
      </c>
      <c r="F76" s="3">
        <f>IF('SC1'!A76&lt;LookHere!D$15,0,LookHere!B$15)</f>
        <v>9000</v>
      </c>
      <c r="G76" s="3">
        <f>IF('SC1'!A76&lt;LookHere!D$16,0,LookHere!B$16)</f>
        <v>6612</v>
      </c>
      <c r="H76" s="3">
        <f t="shared" si="15"/>
        <v>36089.249092229482</v>
      </c>
      <c r="I76" s="35">
        <f t="shared" si="16"/>
        <v>0</v>
      </c>
      <c r="J76" s="3">
        <f>IF(I75&gt;0,IF(B76&lt;2,IF(C76&gt;5500*LookHere!B$11, 5500*LookHere!B$11, C76), IF(H76&gt;(M76+P75),-(H76-M76-P75),0)),0)</f>
        <v>0</v>
      </c>
      <c r="K76" s="35">
        <f t="shared" si="17"/>
        <v>3.9382960249827743E-88</v>
      </c>
      <c r="L76" s="35">
        <f t="shared" si="18"/>
        <v>0</v>
      </c>
      <c r="M76" s="35">
        <f t="shared" si="19"/>
        <v>0</v>
      </c>
      <c r="N76" s="35">
        <f t="shared" si="20"/>
        <v>0</v>
      </c>
      <c r="O76" s="35">
        <f t="shared" si="21"/>
        <v>-1164479.7453150277</v>
      </c>
      <c r="P76" s="3">
        <f t="shared" si="22"/>
        <v>36089.249092229482</v>
      </c>
      <c r="Q76">
        <f t="shared" si="13"/>
        <v>0.2</v>
      </c>
      <c r="R76" s="3">
        <f>IF(B76&lt;2,K76*V$5+L76*0.4*V$6 - IF((C76-J76)&gt;0,IF((C76-J76)&gt;V$12,V$12,C76-J76)),P76+L76*($V$6)*0.4+K76*($V$5)+G76+F76+E76)/LookHere!B$11</f>
        <v>63701.249092229482</v>
      </c>
      <c r="S76" s="3">
        <f>(IF(G76&gt;0,IF(R76&gt;V$15,IF(0.15*(R76-V$15)&lt;G76,0.15*(R76-V$15),G76),0),0))*LookHere!B$11</f>
        <v>0</v>
      </c>
      <c r="T76" s="3">
        <f>(IF(R76&lt;V$16,W$16*R76,IF(R76&lt;V$17,Z$16+W$17*(R76-V$16),IF(R76&lt;V$18,W$18*(R76-V$18)+Z$17,(R76-V$18)*W$19+Z$18)))+S76 + IF(R76&lt;V$20,R76*W$20,IF(R76&lt;V$21,(R76-V$20)*W$21+Z$20,(R76-V$21)*W$22+Z$21)))*LookHere!B$11</f>
        <v>15101.249092229482</v>
      </c>
      <c r="AG76">
        <f t="shared" si="12"/>
        <v>91</v>
      </c>
      <c r="AH76" s="20">
        <v>0.14699999999999999</v>
      </c>
      <c r="AI76" s="3">
        <f t="shared" ref="AI76:AI85" si="23">IF(((K76+L76+O76+I76)-H76)&lt;H76,1,0)</f>
        <v>1</v>
      </c>
    </row>
    <row r="77" spans="1:35" x14ac:dyDescent="0.2">
      <c r="A77">
        <f t="shared" si="14"/>
        <v>108</v>
      </c>
      <c r="B77">
        <f>IF(A77&lt;LookHere!$B$9,1,2)</f>
        <v>2</v>
      </c>
      <c r="C77">
        <f>IF(B77&lt;2,LookHere!F$10 - T76,0)</f>
        <v>0</v>
      </c>
      <c r="D77" s="3">
        <f>IF(B77=2,LookHere!$B$12,0)</f>
        <v>48600</v>
      </c>
      <c r="E77" s="3">
        <f>IF(A77&lt;LookHere!B$13,0,IF(A77&lt;LookHere!B$14,LookHere!C$13,LookHere!C$14))</f>
        <v>12000</v>
      </c>
      <c r="F77" s="3">
        <f>IF('SC1'!A77&lt;LookHere!D$15,0,LookHere!B$15)</f>
        <v>9000</v>
      </c>
      <c r="G77" s="3">
        <f>IF('SC1'!A77&lt;LookHere!D$16,0,LookHere!B$16)</f>
        <v>6612</v>
      </c>
      <c r="H77" s="3">
        <f t="shared" si="15"/>
        <v>36089.249092229482</v>
      </c>
      <c r="I77" s="35">
        <f t="shared" si="16"/>
        <v>0</v>
      </c>
      <c r="J77" s="3">
        <f>IF(I76&gt;0,IF(B77&lt;2,IF(C77&gt;5500*LookHere!B$11, 5500*LookHere!B$11, C77), IF(H77&gt;(M77+P76),-(H77-M77-P76),0)),0)</f>
        <v>0</v>
      </c>
      <c r="K77" s="35">
        <f t="shared" si="17"/>
        <v>3.9610593760071742E-88</v>
      </c>
      <c r="L77" s="35">
        <f t="shared" si="18"/>
        <v>0</v>
      </c>
      <c r="M77" s="35">
        <f t="shared" si="19"/>
        <v>0</v>
      </c>
      <c r="N77" s="35">
        <f t="shared" si="20"/>
        <v>0</v>
      </c>
      <c r="O77" s="35">
        <f t="shared" si="21"/>
        <v>-1207299.6873351778</v>
      </c>
      <c r="P77" s="3">
        <f t="shared" si="22"/>
        <v>36089.249092229482</v>
      </c>
      <c r="Q77">
        <f t="shared" si="13"/>
        <v>0.2</v>
      </c>
      <c r="R77" s="3">
        <f>IF(B77&lt;2,K77*V$5+L77*0.4*V$6 - IF((C77-J77)&gt;0,IF((C77-J77)&gt;V$12,V$12,C77-J77)),P77+L77*($V$6)*0.4+K77*($V$5)+G77+F77+E77)/LookHere!B$11</f>
        <v>63701.249092229482</v>
      </c>
      <c r="S77" s="3">
        <f>(IF(G77&gt;0,IF(R77&gt;V$15,IF(0.15*(R77-V$15)&lt;G77,0.15*(R77-V$15),G77),0),0))*LookHere!B$11</f>
        <v>0</v>
      </c>
      <c r="T77" s="3">
        <f>(IF(R77&lt;V$16,W$16*R77,IF(R77&lt;V$17,Z$16+W$17*(R77-V$16),IF(R77&lt;V$18,W$18*(R77-V$18)+Z$17,(R77-V$18)*W$19+Z$18)))+S77 + IF(R77&lt;V$20,R77*W$20,IF(R77&lt;V$21,(R77-V$20)*W$21+Z$20,(R77-V$21)*W$22+Z$21)))*LookHere!B$11</f>
        <v>15101.249092229482</v>
      </c>
      <c r="AG77">
        <f t="shared" si="12"/>
        <v>92</v>
      </c>
      <c r="AH77" s="20">
        <v>0.161</v>
      </c>
      <c r="AI77" s="3">
        <f t="shared" si="23"/>
        <v>1</v>
      </c>
    </row>
    <row r="78" spans="1:35" x14ac:dyDescent="0.2">
      <c r="A78">
        <f t="shared" si="14"/>
        <v>109</v>
      </c>
      <c r="B78">
        <f>IF(A78&lt;LookHere!$B$9,1,2)</f>
        <v>2</v>
      </c>
      <c r="C78">
        <f>IF(B78&lt;2,LookHere!F$10 - T77,0)</f>
        <v>0</v>
      </c>
      <c r="D78" s="3">
        <f>IF(B78=2,LookHere!$B$12,0)</f>
        <v>48600</v>
      </c>
      <c r="E78" s="3">
        <f>IF(A78&lt;LookHere!B$13,0,IF(A78&lt;LookHere!B$14,LookHere!C$13,LookHere!C$14))</f>
        <v>12000</v>
      </c>
      <c r="F78" s="3">
        <f>IF('SC1'!A78&lt;LookHere!D$15,0,LookHere!B$15)</f>
        <v>9000</v>
      </c>
      <c r="G78" s="3">
        <f>IF('SC1'!A78&lt;LookHere!D$16,0,LookHere!B$16)</f>
        <v>6612</v>
      </c>
      <c r="H78" s="3">
        <f t="shared" si="15"/>
        <v>36089.249092229482</v>
      </c>
      <c r="I78" s="35">
        <f t="shared" si="16"/>
        <v>0</v>
      </c>
      <c r="J78" s="3">
        <f>IF(I77&gt;0,IF(B78&lt;2,IF(C78&gt;5500*LookHere!B$11, 5500*LookHere!B$11, C78), IF(H78&gt;(M78+P77),-(H78-M78-P77),0)),0)</f>
        <v>0</v>
      </c>
      <c r="K78" s="35">
        <f t="shared" si="17"/>
        <v>3.9839542992004951E-88</v>
      </c>
      <c r="L78" s="35">
        <f t="shared" si="18"/>
        <v>0</v>
      </c>
      <c r="M78" s="35">
        <f t="shared" si="19"/>
        <v>0</v>
      </c>
      <c r="N78" s="35">
        <f t="shared" si="20"/>
        <v>0</v>
      </c>
      <c r="O78" s="35">
        <f t="shared" si="21"/>
        <v>-1250367.1286202045</v>
      </c>
      <c r="P78" s="3">
        <f t="shared" si="22"/>
        <v>36089.249092229482</v>
      </c>
      <c r="Q78">
        <f t="shared" si="13"/>
        <v>0.2</v>
      </c>
      <c r="R78" s="3">
        <f>IF(B78&lt;2,K78*V$5+L78*0.4*V$6 - IF((C78-J78)&gt;0,IF((C78-J78)&gt;V$12,V$12,C78-J78)),P78+L78*($V$6)*0.4+K78*($V$5)+G78+F78+E78)/LookHere!B$11</f>
        <v>63701.249092229482</v>
      </c>
      <c r="S78" s="3">
        <f>(IF(G78&gt;0,IF(R78&gt;V$15,IF(0.15*(R78-V$15)&lt;G78,0.15*(R78-V$15),G78),0),0))*LookHere!B$11</f>
        <v>0</v>
      </c>
      <c r="T78" s="3">
        <f>(IF(R78&lt;V$16,W$16*R78,IF(R78&lt;V$17,Z$16+W$17*(R78-V$16),IF(R78&lt;V$18,W$18*(R78-V$18)+Z$17,(R78-V$18)*W$19+Z$18)))+S78 + IF(R78&lt;V$20,R78*W$20,IF(R78&lt;V$21,(R78-V$20)*W$21+Z$20,(R78-V$21)*W$22+Z$21)))*LookHere!B$11</f>
        <v>15101.249092229482</v>
      </c>
      <c r="AG78">
        <f t="shared" si="12"/>
        <v>93</v>
      </c>
      <c r="AH78" s="20">
        <v>0.18</v>
      </c>
      <c r="AI78" s="3">
        <f t="shared" si="23"/>
        <v>1</v>
      </c>
    </row>
    <row r="79" spans="1:35" x14ac:dyDescent="0.2">
      <c r="A79">
        <f t="shared" si="14"/>
        <v>110</v>
      </c>
      <c r="B79">
        <f>IF(A79&lt;LookHere!$B$9,1,2)</f>
        <v>2</v>
      </c>
      <c r="C79">
        <f>IF(B79&lt;2,LookHere!F$10 - T78,0)</f>
        <v>0</v>
      </c>
      <c r="D79" s="3">
        <f>IF(B79=2,LookHere!$B$12,0)</f>
        <v>48600</v>
      </c>
      <c r="E79" s="3">
        <f>IF(A79&lt;LookHere!B$13,0,IF(A79&lt;LookHere!B$14,LookHere!C$13,LookHere!C$14))</f>
        <v>12000</v>
      </c>
      <c r="F79" s="3">
        <f>IF('SC1'!A79&lt;LookHere!D$15,0,LookHere!B$15)</f>
        <v>9000</v>
      </c>
      <c r="G79" s="3">
        <f>IF('SC1'!A79&lt;LookHere!D$16,0,LookHere!B$16)</f>
        <v>6612</v>
      </c>
      <c r="H79" s="3">
        <f t="shared" si="15"/>
        <v>36089.249092229482</v>
      </c>
      <c r="I79" s="35">
        <f t="shared" si="16"/>
        <v>0</v>
      </c>
      <c r="J79" s="3">
        <f>IF(I78&gt;0,IF(B79&lt;2,IF(C79&gt;5500*LookHere!B$11, 5500*LookHere!B$11, C79), IF(H79&gt;(M79+P78),-(H79-M79-P78),0)),0)</f>
        <v>0</v>
      </c>
      <c r="K79" s="35">
        <f t="shared" si="17"/>
        <v>4.0069815550498737E-88</v>
      </c>
      <c r="L79" s="35">
        <f t="shared" si="18"/>
        <v>0</v>
      </c>
      <c r="M79" s="35">
        <f t="shared" si="19"/>
        <v>0</v>
      </c>
      <c r="N79" s="35">
        <f t="shared" si="20"/>
        <v>0</v>
      </c>
      <c r="O79" s="35">
        <f t="shared" si="21"/>
        <v>-1293683.4997158586</v>
      </c>
      <c r="P79" s="3">
        <f t="shared" si="22"/>
        <v>36089.249092229482</v>
      </c>
      <c r="Q79">
        <f t="shared" si="13"/>
        <v>0.2</v>
      </c>
      <c r="R79" s="3">
        <f>IF(B79&lt;2,K79*V$5+L79*0.4*V$6 - IF((C79-J79)&gt;0,IF((C79-J79)&gt;V$12,V$12,C79-J79)),P79+L79*($V$6)*0.4+K79*($V$5)+G79+F79+E79)/LookHere!B$11</f>
        <v>63701.249092229482</v>
      </c>
      <c r="S79" s="3">
        <f>(IF(G79&gt;0,IF(R79&gt;V$15,IF(0.15*(R79-V$15)&lt;G79,0.15*(R79-V$15),G79),0),0))*LookHere!B$11</f>
        <v>0</v>
      </c>
      <c r="T79" s="3">
        <f>(IF(R79&lt;V$16,W$16*R79,IF(R79&lt;V$17,Z$16+W$17*(R79-V$16),IF(R79&lt;V$18,W$18*(R79-V$18)+Z$17,(R79-V$18)*W$19+Z$18)))+S79 + IF(R79&lt;V$20,R79*W$20,IF(R79&lt;V$21,(R79-V$20)*W$21+Z$20,(R79-V$21)*W$22+Z$21)))*LookHere!B$11</f>
        <v>15101.249092229482</v>
      </c>
      <c r="AG79">
        <f t="shared" si="12"/>
        <v>94</v>
      </c>
      <c r="AH79" s="20">
        <v>0.2</v>
      </c>
      <c r="AI79" s="3">
        <f t="shared" si="23"/>
        <v>1</v>
      </c>
    </row>
    <row r="80" spans="1:35" x14ac:dyDescent="0.2">
      <c r="A80">
        <f t="shared" si="14"/>
        <v>111</v>
      </c>
      <c r="B80">
        <f>IF(A80&lt;LookHere!$B$9,1,2)</f>
        <v>2</v>
      </c>
      <c r="C80">
        <f>IF(B80&lt;2,LookHere!F$10 - T79,0)</f>
        <v>0</v>
      </c>
      <c r="D80" s="3">
        <f>IF(B80=2,LookHere!$B$12,0)</f>
        <v>48600</v>
      </c>
      <c r="E80" s="3">
        <f>IF(A80&lt;LookHere!B$13,0,IF(A80&lt;LookHere!B$14,LookHere!C$13,LookHere!C$14))</f>
        <v>12000</v>
      </c>
      <c r="F80" s="3">
        <f>IF('SC1'!A80&lt;LookHere!D$15,0,LookHere!B$15)</f>
        <v>9000</v>
      </c>
      <c r="G80" s="3">
        <f>IF('SC1'!A80&lt;LookHere!D$16,0,LookHere!B$16)</f>
        <v>6612</v>
      </c>
      <c r="H80" s="3">
        <f t="shared" si="15"/>
        <v>36089.249092229482</v>
      </c>
      <c r="I80" s="35">
        <f t="shared" si="16"/>
        <v>0</v>
      </c>
      <c r="J80" s="3">
        <f>IF(I79&gt;0,IF(B80&lt;2,IF(C80&gt;5500*LookHere!B$11, 5500*LookHere!B$11, C80), IF(H80&gt;(M80+P79),-(H80-M80-P79),0)),0)</f>
        <v>0</v>
      </c>
      <c r="K80" s="35">
        <f t="shared" si="17"/>
        <v>4.0301419084380616E-88</v>
      </c>
      <c r="L80" s="35">
        <f t="shared" si="18"/>
        <v>0</v>
      </c>
      <c r="M80" s="35">
        <f t="shared" si="19"/>
        <v>0</v>
      </c>
      <c r="N80" s="35">
        <f t="shared" si="20"/>
        <v>0</v>
      </c>
      <c r="O80" s="35">
        <f t="shared" si="21"/>
        <v>-1337250.2394364455</v>
      </c>
      <c r="P80" s="3">
        <f t="shared" si="22"/>
        <v>36089.249092229482</v>
      </c>
      <c r="Q80">
        <f t="shared" si="13"/>
        <v>0.2</v>
      </c>
      <c r="R80" s="3">
        <f>IF(B80&lt;2,K80*V$5+L80*0.4*V$6 - IF((C80-J80)&gt;0,IF((C80-J80)&gt;V$12,V$12,C80-J80)),P80+L80*($V$6)*0.4+K80*($V$5)+G80+F80+E80)/LookHere!B$11</f>
        <v>63701.249092229482</v>
      </c>
      <c r="S80" s="3">
        <f>(IF(G80&gt;0,IF(R80&gt;V$15,IF(0.15*(R80-V$15)&lt;G80,0.15*(R80-V$15),G80),0),0))*LookHere!B$11</f>
        <v>0</v>
      </c>
      <c r="T80" s="3">
        <f>(IF(R80&lt;V$16,W$16*R80,IF(R80&lt;V$17,Z$16+W$17*(R80-V$16),IF(R80&lt;V$18,W$18*(R80-V$18)+Z$17,(R80-V$18)*W$19+Z$18)))+S80 + IF(R80&lt;V$20,R80*W$20,IF(R80&lt;V$21,(R80-V$20)*W$21+Z$20,(R80-V$21)*W$22+Z$21)))*LookHere!B$11</f>
        <v>15101.249092229482</v>
      </c>
      <c r="AG80">
        <f t="shared" si="12"/>
        <v>95</v>
      </c>
      <c r="AH80" s="20">
        <v>0.2</v>
      </c>
      <c r="AI80" s="3">
        <f t="shared" si="23"/>
        <v>1</v>
      </c>
    </row>
    <row r="81" spans="1:36" x14ac:dyDescent="0.2">
      <c r="A81">
        <f t="shared" si="14"/>
        <v>112</v>
      </c>
      <c r="B81">
        <f>IF(A81&lt;LookHere!$B$9,1,2)</f>
        <v>2</v>
      </c>
      <c r="C81">
        <f>IF(B81&lt;2,LookHere!F$10 - T80,0)</f>
        <v>0</v>
      </c>
      <c r="D81" s="3">
        <f>IF(B81=2,LookHere!$B$12,0)</f>
        <v>48600</v>
      </c>
      <c r="E81" s="3">
        <f>IF(A81&lt;LookHere!B$13,0,IF(A81&lt;LookHere!B$14,LookHere!C$13,LookHere!C$14))</f>
        <v>12000</v>
      </c>
      <c r="F81" s="3">
        <f>IF('SC1'!A81&lt;LookHere!D$15,0,LookHere!B$15)</f>
        <v>9000</v>
      </c>
      <c r="G81" s="3">
        <f>IF('SC1'!A81&lt;LookHere!D$16,0,LookHere!B$16)</f>
        <v>6612</v>
      </c>
      <c r="H81" s="3">
        <f t="shared" si="15"/>
        <v>36089.249092229482</v>
      </c>
      <c r="I81" s="35">
        <f t="shared" si="16"/>
        <v>0</v>
      </c>
      <c r="J81" s="3">
        <f>IF(I80&gt;0,IF(B81&lt;2,IF(C81&gt;5500*LookHere!B$11, 5500*LookHere!B$11, C81), IF(H81&gt;(M81+P80),-(H81-M81-P80),0)),0)</f>
        <v>0</v>
      </c>
      <c r="K81" s="35">
        <f t="shared" si="17"/>
        <v>4.0534361286688331E-88</v>
      </c>
      <c r="L81" s="35">
        <f t="shared" si="18"/>
        <v>0</v>
      </c>
      <c r="M81" s="35">
        <f t="shared" si="19"/>
        <v>0</v>
      </c>
      <c r="N81" s="35">
        <f t="shared" si="20"/>
        <v>0</v>
      </c>
      <c r="O81" s="35">
        <f t="shared" si="21"/>
        <v>-1381068.7949126174</v>
      </c>
      <c r="P81" s="3">
        <f t="shared" si="22"/>
        <v>36089.249092229482</v>
      </c>
      <c r="Q81">
        <f t="shared" si="13"/>
        <v>0.2</v>
      </c>
      <c r="R81" s="3">
        <f>IF(B81&lt;2,K81*V$5+L81*0.4*V$6 - IF((C81-J81)&gt;0,IF((C81-J81)&gt;V$12,V$12,C81-J81)),P81+L81*($V$6)*0.4+K81*($V$5)+G81+F81+E81)/LookHere!B$11</f>
        <v>63701.249092229482</v>
      </c>
      <c r="S81" s="3">
        <f>(IF(G81&gt;0,IF(R81&gt;V$15,IF(0.15*(R81-V$15)&lt;G81,0.15*(R81-V$15),G81),0),0))*LookHere!B$11</f>
        <v>0</v>
      </c>
      <c r="T81" s="3">
        <f>(IF(R81&lt;V$16,W$16*R81,IF(R81&lt;V$17,Z$16+W$17*(R81-V$16),IF(R81&lt;V$18,W$18*(R81-V$18)+Z$17,(R81-V$18)*W$19+Z$18)))+S81 + IF(R81&lt;V$20,R81*W$20,IF(R81&lt;V$21,(R81-V$20)*W$21+Z$20,(R81-V$21)*W$22+Z$21)))*LookHere!B$11</f>
        <v>15101.249092229482</v>
      </c>
      <c r="AG81">
        <f t="shared" si="12"/>
        <v>96</v>
      </c>
      <c r="AH81" s="20">
        <v>0.2</v>
      </c>
      <c r="AI81" s="3">
        <f t="shared" si="23"/>
        <v>1</v>
      </c>
    </row>
    <row r="82" spans="1:36" x14ac:dyDescent="0.2">
      <c r="A82">
        <f t="shared" si="14"/>
        <v>113</v>
      </c>
      <c r="B82">
        <f>IF(A82&lt;LookHere!$B$9,1,2)</f>
        <v>2</v>
      </c>
      <c r="C82">
        <f>IF(B82&lt;2,LookHere!F$10 - T81,0)</f>
        <v>0</v>
      </c>
      <c r="D82" s="3">
        <f>IF(B82=2,LookHere!$B$12,0)</f>
        <v>48600</v>
      </c>
      <c r="E82" s="3">
        <f>IF(A82&lt;LookHere!B$13,0,IF(A82&lt;LookHere!B$14,LookHere!C$13,LookHere!C$14))</f>
        <v>12000</v>
      </c>
      <c r="F82" s="3">
        <f>IF('SC1'!A82&lt;LookHere!D$15,0,LookHere!B$15)</f>
        <v>9000</v>
      </c>
      <c r="G82" s="3">
        <f>IF('SC1'!A82&lt;LookHere!D$16,0,LookHere!B$16)</f>
        <v>6612</v>
      </c>
      <c r="H82" s="3">
        <f t="shared" si="15"/>
        <v>36089.249092229482</v>
      </c>
      <c r="I82" s="35">
        <f t="shared" si="16"/>
        <v>0</v>
      </c>
      <c r="J82" s="3">
        <f>IF(I81&gt;0,IF(B82&lt;2,IF(C82&gt;5500*LookHere!B$11, 5500*LookHere!B$11, C82), IF(H82&gt;(M82+P81),-(H82-M82-P81),0)),0)</f>
        <v>0</v>
      </c>
      <c r="K82" s="35">
        <f t="shared" si="17"/>
        <v>4.0768649894925387E-88</v>
      </c>
      <c r="L82" s="35">
        <f t="shared" si="18"/>
        <v>0</v>
      </c>
      <c r="M82" s="35">
        <f t="shared" si="19"/>
        <v>0</v>
      </c>
      <c r="N82" s="35">
        <f t="shared" si="20"/>
        <v>0</v>
      </c>
      <c r="O82" s="35">
        <f t="shared" si="21"/>
        <v>-1425140.6216394417</v>
      </c>
      <c r="P82" s="3">
        <f t="shared" si="22"/>
        <v>36089.249092229482</v>
      </c>
      <c r="Q82">
        <f t="shared" si="13"/>
        <v>0.2</v>
      </c>
      <c r="R82" s="3">
        <f>IF(B82&lt;2,K82*V$5+L82*0.4*V$6 - IF((C82-J82)&gt;0,IF((C82-J82)&gt;V$12,V$12,C82-J82)),P82+L82*($V$6)*0.4+K82*($V$5)+G82+F82+E82)/LookHere!B$11</f>
        <v>63701.249092229482</v>
      </c>
      <c r="S82" s="3">
        <f>(IF(G82&gt;0,IF(R82&gt;V$15,IF(0.15*(R82-V$15)&lt;G82,0.15*(R82-V$15),G82),0),0))*LookHere!B$11</f>
        <v>0</v>
      </c>
      <c r="T82" s="3">
        <f>(IF(R82&lt;V$16,W$16*R82,IF(R82&lt;V$17,Z$16+W$17*(R82-V$16),IF(R82&lt;V$18,W$18*(R82-V$18)+Z$17,(R82-V$18)*W$19+Z$18)))+S82 + IF(R82&lt;V$20,R82*W$20,IF(R82&lt;V$21,(R82-V$20)*W$21+Z$20,(R82-V$21)*W$22+Z$21)))*LookHere!B$11</f>
        <v>15101.249092229482</v>
      </c>
      <c r="AG82">
        <f t="shared" si="12"/>
        <v>97</v>
      </c>
      <c r="AH82" s="20">
        <v>0.2</v>
      </c>
      <c r="AI82" s="3">
        <f t="shared" si="23"/>
        <v>1</v>
      </c>
    </row>
    <row r="83" spans="1:36" x14ac:dyDescent="0.2">
      <c r="A83">
        <f t="shared" si="14"/>
        <v>114</v>
      </c>
      <c r="B83">
        <f>IF(A83&lt;LookHere!$B$9,1,2)</f>
        <v>2</v>
      </c>
      <c r="C83">
        <f>IF(B83&lt;2,LookHere!F$10 - T82,0)</f>
        <v>0</v>
      </c>
      <c r="D83" s="3">
        <f>IF(B83=2,LookHere!$B$12,0)</f>
        <v>48600</v>
      </c>
      <c r="E83" s="3">
        <f>IF(A83&lt;LookHere!B$13,0,IF(A83&lt;LookHere!B$14,LookHere!C$13,LookHere!C$14))</f>
        <v>12000</v>
      </c>
      <c r="F83" s="3">
        <f>IF('SC1'!A83&lt;LookHere!D$15,0,LookHere!B$15)</f>
        <v>9000</v>
      </c>
      <c r="G83" s="3">
        <f>IF('SC1'!A83&lt;LookHere!D$16,0,LookHere!B$16)</f>
        <v>6612</v>
      </c>
      <c r="H83" s="3">
        <f t="shared" si="15"/>
        <v>36089.249092229482</v>
      </c>
      <c r="I83" s="35">
        <f t="shared" si="16"/>
        <v>0</v>
      </c>
      <c r="J83" s="3">
        <f>IF(I82&gt;0,IF(B83&lt;2,IF(C83&gt;5500*LookHere!B$11, 5500*LookHere!B$11, C83), IF(H83&gt;(M83+P82),-(H83-M83-P82),0)),0)</f>
        <v>0</v>
      </c>
      <c r="K83" s="35">
        <f t="shared" si="17"/>
        <v>4.1004292691318053E-88</v>
      </c>
      <c r="L83" s="35">
        <f t="shared" si="18"/>
        <v>0</v>
      </c>
      <c r="M83" s="35">
        <f t="shared" si="19"/>
        <v>0</v>
      </c>
      <c r="N83" s="35">
        <f t="shared" si="20"/>
        <v>0</v>
      </c>
      <c r="O83" s="35">
        <f t="shared" si="21"/>
        <v>-1469467.1835247469</v>
      </c>
      <c r="P83" s="3">
        <f t="shared" si="22"/>
        <v>36089.249092229482</v>
      </c>
      <c r="Q83">
        <f t="shared" si="13"/>
        <v>0.2</v>
      </c>
      <c r="R83" s="3">
        <f>IF(B83&lt;2,K83*V$5+L83*0.4*V$6 - IF((C83-J83)&gt;0,IF((C83-J83)&gt;V$12,V$12,C83-J83)),P83+L83*($V$6)*0.4+K83*($V$5)+G83+F83+E83)/LookHere!B$11</f>
        <v>63701.249092229482</v>
      </c>
      <c r="S83" s="3">
        <f>(IF(G83&gt;0,IF(R83&gt;V$15,IF(0.15*(R83-V$15)&lt;G83,0.15*(R83-V$15),G83),0),0))*LookHere!B$11</f>
        <v>0</v>
      </c>
      <c r="T83" s="3">
        <f>(IF(R83&lt;V$16,W$16*R83,IF(R83&lt;V$17,Z$16+W$17*(R83-V$16),IF(R83&lt;V$18,W$18*(R83-V$18)+Z$17,(R83-V$18)*W$19+Z$18)))+S83 + IF(R83&lt;V$20,R83*W$20,IF(R83&lt;V$21,(R83-V$20)*W$21+Z$20,(R83-V$21)*W$22+Z$21)))*LookHere!B$11</f>
        <v>15101.249092229482</v>
      </c>
      <c r="AG83">
        <f t="shared" si="12"/>
        <v>98</v>
      </c>
      <c r="AH83" s="20">
        <v>0.2</v>
      </c>
      <c r="AI83" s="3">
        <f t="shared" si="23"/>
        <v>1</v>
      </c>
    </row>
    <row r="84" spans="1:36" x14ac:dyDescent="0.2">
      <c r="A84">
        <f t="shared" si="14"/>
        <v>115</v>
      </c>
      <c r="B84">
        <f>IF(A84&lt;LookHere!$B$9,1,2)</f>
        <v>2</v>
      </c>
      <c r="C84">
        <f>IF(B84&lt;2,LookHere!F$10 - T83,0)</f>
        <v>0</v>
      </c>
      <c r="D84" s="3">
        <f>IF(B84=2,LookHere!$B$12,0)</f>
        <v>48600</v>
      </c>
      <c r="E84" s="3">
        <f>IF(A84&lt;LookHere!B$13,0,IF(A84&lt;LookHere!B$14,LookHere!C$13,LookHere!C$14))</f>
        <v>12000</v>
      </c>
      <c r="F84" s="3">
        <f>IF('SC1'!A84&lt;LookHere!D$15,0,LookHere!B$15)</f>
        <v>9000</v>
      </c>
      <c r="G84" s="3">
        <f>IF('SC1'!A84&lt;LookHere!D$16,0,LookHere!B$16)</f>
        <v>6612</v>
      </c>
      <c r="H84" s="3">
        <f t="shared" si="15"/>
        <v>36089.249092229482</v>
      </c>
      <c r="I84" s="35">
        <f t="shared" si="16"/>
        <v>0</v>
      </c>
      <c r="J84" s="3">
        <f>IF(I83&gt;0,IF(B84&lt;2,IF(C84&gt;5500*LookHere!B$11, 5500*LookHere!B$11, C84), IF(H84&gt;(M84+P83),-(H84-M84-P83),0)),0)</f>
        <v>0</v>
      </c>
      <c r="K84" s="35">
        <f t="shared" si="17"/>
        <v>4.1241297503073868E-88</v>
      </c>
      <c r="L84" s="35">
        <f t="shared" si="18"/>
        <v>0</v>
      </c>
      <c r="M84" s="35">
        <f t="shared" si="19"/>
        <v>0</v>
      </c>
      <c r="N84" s="35">
        <f t="shared" si="20"/>
        <v>0</v>
      </c>
      <c r="O84" s="35">
        <f t="shared" si="21"/>
        <v>-1514049.9529377492</v>
      </c>
      <c r="P84" s="3">
        <f t="shared" si="22"/>
        <v>36089.249092229482</v>
      </c>
      <c r="Q84">
        <f t="shared" si="13"/>
        <v>0.2</v>
      </c>
      <c r="R84" s="3">
        <f>IF(B84&lt;2,K84*V$5+L84*0.4*V$6 - IF((C84-J84)&gt;0,IF((C84-J84)&gt;V$12,V$12,C84-J84)),P84+L84*($V$6)*0.4+K84*($V$5)+G84+F84+E84)/LookHere!B$11</f>
        <v>63701.249092229482</v>
      </c>
      <c r="S84" s="3">
        <f>(IF(G84&gt;0,IF(R84&gt;V$15,IF(0.15*(R84-V$15)&lt;G84,0.15*(R84-V$15),G84),0),0))*LookHere!B$11</f>
        <v>0</v>
      </c>
      <c r="T84" s="3">
        <f>(IF(R84&lt;V$16,W$16*R84,IF(R84&lt;V$17,Z$16+W$17*(R84-V$16),IF(R84&lt;V$18,W$18*(R84-V$18)+Z$17,(R84-V$18)*W$19+Z$18)))+S84 + IF(R84&lt;V$20,R84*W$20,IF(R84&lt;V$21,(R84-V$20)*W$21+Z$20,(R84-V$21)*W$22+Z$21)))*LookHere!B$11</f>
        <v>15101.249092229482</v>
      </c>
      <c r="AG84">
        <f t="shared" si="12"/>
        <v>99</v>
      </c>
      <c r="AH84" s="20">
        <v>0.2</v>
      </c>
      <c r="AI84" s="3">
        <f t="shared" si="23"/>
        <v>1</v>
      </c>
      <c r="AJ84">
        <f>MATCH(1,AI4:AI84,0)+3</f>
        <v>45</v>
      </c>
    </row>
    <row r="85" spans="1:36" x14ac:dyDescent="0.2">
      <c r="AG85">
        <f t="shared" si="12"/>
        <v>100</v>
      </c>
      <c r="AH85" s="20">
        <v>0.2</v>
      </c>
      <c r="AI85" s="3">
        <f t="shared" si="23"/>
        <v>0</v>
      </c>
      <c r="AJ85" t="str">
        <f>"A"&amp;AJ84</f>
        <v>A45</v>
      </c>
    </row>
    <row r="86" spans="1:36" x14ac:dyDescent="0.2">
      <c r="AG86">
        <f>AG85+1</f>
        <v>101</v>
      </c>
      <c r="AH86" s="20">
        <v>0.2</v>
      </c>
      <c r="AJ86">
        <f ca="1">IF(AI84&gt;0,INDIRECT(AJ85),"past "&amp;A84)</f>
        <v>76</v>
      </c>
    </row>
    <row r="87" spans="1:36" x14ac:dyDescent="0.2">
      <c r="AG87">
        <f>AG86+1</f>
        <v>102</v>
      </c>
      <c r="AH87" s="20">
        <v>0.2</v>
      </c>
    </row>
    <row r="88" spans="1:36" x14ac:dyDescent="0.2">
      <c r="AG88">
        <f>AG87+1</f>
        <v>103</v>
      </c>
      <c r="AH88" s="20">
        <v>0.2</v>
      </c>
    </row>
    <row r="89" spans="1:36" x14ac:dyDescent="0.2">
      <c r="A89" s="66" t="s">
        <v>80</v>
      </c>
      <c r="B89" s="66"/>
      <c r="C89" s="66"/>
      <c r="D89" t="s">
        <v>0</v>
      </c>
      <c r="AG89">
        <f>AG88+1</f>
        <v>104</v>
      </c>
      <c r="AH89" s="20">
        <v>0.2</v>
      </c>
    </row>
    <row r="90" spans="1:36" x14ac:dyDescent="0.2">
      <c r="A90" s="66"/>
      <c r="B90" s="66"/>
      <c r="C90" s="66"/>
      <c r="D90" s="1" t="s">
        <v>1</v>
      </c>
      <c r="E90" s="2" t="s">
        <v>2</v>
      </c>
      <c r="K90" t="s">
        <v>3</v>
      </c>
      <c r="L90" t="s">
        <v>3</v>
      </c>
      <c r="T90" t="s">
        <v>4</v>
      </c>
      <c r="AH90" s="20">
        <v>0.2</v>
      </c>
    </row>
    <row r="91" spans="1:36" x14ac:dyDescent="0.2">
      <c r="A91" s="2" t="s">
        <v>5</v>
      </c>
      <c r="B91" s="2" t="s">
        <v>59</v>
      </c>
      <c r="C91" s="2" t="s">
        <v>77</v>
      </c>
      <c r="D91" s="2" t="s">
        <v>6</v>
      </c>
      <c r="E91" t="s">
        <v>7</v>
      </c>
      <c r="F91" t="s">
        <v>8</v>
      </c>
      <c r="G91" t="s">
        <v>9</v>
      </c>
      <c r="H91" t="s">
        <v>10</v>
      </c>
      <c r="I91" t="s">
        <v>15</v>
      </c>
      <c r="J91" t="s">
        <v>76</v>
      </c>
      <c r="K91" t="s">
        <v>11</v>
      </c>
      <c r="L91" t="s">
        <v>12</v>
      </c>
      <c r="M91" t="s">
        <v>79</v>
      </c>
      <c r="N91" t="s">
        <v>81</v>
      </c>
      <c r="O91" t="s">
        <v>13</v>
      </c>
      <c r="P91" t="s">
        <v>14</v>
      </c>
      <c r="R91" t="s">
        <v>16</v>
      </c>
      <c r="S91" t="s">
        <v>60</v>
      </c>
      <c r="T91" t="s">
        <v>17</v>
      </c>
      <c r="W91" s="2" t="s">
        <v>18</v>
      </c>
      <c r="AG91" t="s">
        <v>19</v>
      </c>
      <c r="AI91" t="s">
        <v>25</v>
      </c>
    </row>
    <row r="92" spans="1:36" x14ac:dyDescent="0.2">
      <c r="A92">
        <f>LookHere!B$8</f>
        <v>35</v>
      </c>
      <c r="B92">
        <f>IF(A92&lt;LookHere!$B$9,1,2)</f>
        <v>1</v>
      </c>
      <c r="C92">
        <f>IF(B92&lt;2,LookHere!F$10,0)</f>
        <v>6000</v>
      </c>
      <c r="D92" s="3">
        <f>IF(B92=2,LookHere!$B$12,0)</f>
        <v>0</v>
      </c>
      <c r="E92" s="3">
        <f>IF(A92&lt;LookHere!B$13,0,IF(A92&lt;LookHere!B$14,LookHere!C$13,LookHere!C$14))</f>
        <v>0</v>
      </c>
      <c r="F92" s="3">
        <f>IF('SC1'!A92&lt;LookHere!D$15,0,LookHere!B$15)</f>
        <v>0</v>
      </c>
      <c r="G92" s="3">
        <f>IF('SC1'!A92&lt;LookHere!D$16,0,LookHere!B$16)</f>
        <v>0</v>
      </c>
      <c r="H92" s="3">
        <v>0</v>
      </c>
      <c r="I92" s="3">
        <f>LookHere!B27+J4</f>
        <v>55500</v>
      </c>
      <c r="J92" s="3">
        <f>IF(B92&lt;2,IF(C92&gt;5500*LookHere!B$11, 5500*LookHere!B$11, C92), IF(H92&gt;M92,-(H92-M92),0))</f>
        <v>5500</v>
      </c>
      <c r="K92" s="3">
        <f>LookHere!B$24*V95+IF($C92&gt;($J92+$V$12),$V$95*($C92-$J92-$V$12),0)</f>
        <v>25000</v>
      </c>
      <c r="L92" s="3">
        <f>LookHere!B$24*(1-V95)+IF($C92&gt;($J92+$V$12),(1-$V$95)*($C92-$J92-$V$12),0)</f>
        <v>25000</v>
      </c>
      <c r="M92" s="3"/>
      <c r="N92" s="3"/>
      <c r="O92" s="3">
        <f>LookHere!B$26+IF((C92-J92)&gt;0,IF((C92-J92)&gt;V$12,V$12,C92-J92),0)</f>
        <v>50500</v>
      </c>
      <c r="P92">
        <v>0</v>
      </c>
      <c r="Q92">
        <f>IF(B92&lt;2,0,VLOOKUP(A92,AG$5:AH$90,2))</f>
        <v>0</v>
      </c>
      <c r="R92" s="3">
        <f>IF(B92&lt;2,K92*V$5+L92*0.4*V$6 - IF((C92-J92)&gt;0,IF((C92-J92)&gt;V$12,V$12,C92-J92)),P92+L92*($V$6)*0.4+K92*($V$5)+G92+F92+E92)/LookHere!B$11</f>
        <v>902.29999999999973</v>
      </c>
      <c r="S92" s="3">
        <f>(IF(G92&gt;0,IF(R92&gt;V$15,IF(0.15*(R92-V$15)&lt;G92,0.15*(R92-V$15),G92),0),0))*LookHere!B$11</f>
        <v>0</v>
      </c>
      <c r="T92" s="3">
        <f>(IF(R92&lt;V$16,W$16*R92,IF(R92&lt;V$17,Z$16+W$17*(R92-V$16),IF(R92&lt;V$18,W$18*(R92-V$18)+Z$17,(R92-V$18)*W$19+Z$18)))+S92 + IF(R92&lt;V$20,R92*W$20,IF(R92&lt;V$21,(R92-V$20)*W$21+Z$20,(R92-V$21)*W$22+Z$21)))*LookHere!B$11</f>
        <v>180.45999999999992</v>
      </c>
      <c r="V92" s="4">
        <f>LookHere!B$19</f>
        <v>0.02</v>
      </c>
      <c r="W92" t="s">
        <v>63</v>
      </c>
      <c r="AG92">
        <v>60</v>
      </c>
      <c r="AH92" s="20">
        <v>0.04</v>
      </c>
      <c r="AI92" s="3">
        <f>IF(((K92+L92+O92+I92)-H92)&lt;H92,1,0)</f>
        <v>0</v>
      </c>
    </row>
    <row r="93" spans="1:36" x14ac:dyDescent="0.2">
      <c r="A93">
        <f>A92+1</f>
        <v>36</v>
      </c>
      <c r="B93">
        <f>IF(A93&lt;LookHere!$B$9,1,2)</f>
        <v>1</v>
      </c>
      <c r="C93">
        <f>IF(B93&lt;2,LookHere!F$10 - T92,0)</f>
        <v>5819.54</v>
      </c>
      <c r="D93" s="3">
        <f>IF(B93=2,LookHere!$B$12,0)</f>
        <v>0</v>
      </c>
      <c r="E93" s="3">
        <f>IF(A93&lt;LookHere!B$13,0,IF(A93&lt;LookHere!B$14,LookHere!C$13,LookHere!C$14))</f>
        <v>0</v>
      </c>
      <c r="F93" s="3">
        <f>IF('SC1'!A93&lt;LookHere!D$15,0,LookHere!B$15)</f>
        <v>0</v>
      </c>
      <c r="G93" s="3">
        <f>IF('SC1'!A93&lt;LookHere!D$16,0,LookHere!B$16)</f>
        <v>0</v>
      </c>
      <c r="H93" s="3">
        <f>IF(B93&lt;2,0,D93-E93-F93-G93+T92)</f>
        <v>0</v>
      </c>
      <c r="I93" s="35">
        <f>IF(I92&gt;0,IF(B93&lt;2,I92*(1+V$98),I92*(1+V$99)) + J93,0)</f>
        <v>62708.29</v>
      </c>
      <c r="J93" s="3">
        <f>IF(I92&gt;0,IF(B93&lt;2,IF(C93&gt;5500*LookHere!B$11, 5500*LookHere!B$11, C93), IF(H93&gt;(M93+P92),-(H93-M93-P92),0)),0)</f>
        <v>5500</v>
      </c>
      <c r="K93" s="35">
        <f>IF(B93&lt;2,K92*(1+$V$5-$V$4)+IF(C93&gt;($J93+$V$12),$V$95*($C93-$J93-$V$12),0), K92*(1+$V$5-$V$4)-$M93*$V$96)+N93</f>
        <v>25144.499999999996</v>
      </c>
      <c r="L93" s="35">
        <f>IF(B93&lt;2,L92*(1+$V$6-$V$4)+IF(C93&gt;($J93+$V$12),(1-$V$95)*($C92-$J93-$V$12),0), L92*(1+$V$6-$V$4)-$M93*(1-$V$96))-N93</f>
        <v>26394.5</v>
      </c>
      <c r="M93" s="35">
        <f>MIN(H93-P92,(K92+L92))</f>
        <v>0</v>
      </c>
      <c r="N93" s="35">
        <f>IF(B93&lt;2, IF(K92/(K92+L92)&lt;V$95, (V$95 - K92/(K92+L92))*(K92+L92),0),  IF(K92/(K92+L92)&lt;V$96, (V$96 - K92/(K92+L92))*(K92+L92),0))</f>
        <v>0</v>
      </c>
      <c r="O93" s="35">
        <f>IF(B93&lt;2,O92*(1+V$98) + IF((C93-J93)&gt;0,IF((C93-J93)&gt;V$12,V$12,C93-J93),0), O92*(1+V$99)-P92 )</f>
        <v>52373.93</v>
      </c>
      <c r="P93" s="3">
        <f>IF(B93&lt;2, 0, IF(H93&gt;(I93+K93+L93),H93-I93-K93-L93,  O93*Q93))</f>
        <v>0</v>
      </c>
      <c r="Q93">
        <f t="shared" ref="Q93:Q156" si="24">IF(B93&lt;2,0,VLOOKUP(A93,AG$5:AH$90,2))</f>
        <v>0</v>
      </c>
      <c r="R93" s="3">
        <f>IF(B93&lt;2,K93*V$5+L93*0.4*V$6 - IF((C93-J93)&gt;0,IF((C93-J93)&gt;V$12,V$12,C93-J93)),P93+L93*($V$6)*0.4+K93*($V$5)+G93+F93+E93)/LookHere!B$11</f>
        <v>1128.755294</v>
      </c>
      <c r="S93" s="3">
        <f>(IF(G93&gt;0,IF(R93&gt;V$15,IF(0.15*(R93-V$15)&lt;G93,0.15*(R93-V$15),G93),0),0))*LookHere!B$11</f>
        <v>0</v>
      </c>
      <c r="T93" s="3">
        <f>(IF(R93&lt;V$16,W$16*R93,IF(R93&lt;V$17,Z$16+W$17*(R93-V$16),IF(R93&lt;V$18,W$18*(R93-V$18)+Z$17,(R93-V$18)*W$19+Z$18)))+S93 + IF(R93&lt;V$20,R93*W$20,IF(R93&lt;V$21,(R93-V$20)*W$21+Z$20,(R93-V$21)*W$22+Z$21)))*LookHere!B$11</f>
        <v>225.75105880000001</v>
      </c>
      <c r="V93" s="4">
        <f>LookHere!B$20-V97</f>
        <v>2.5779999999999997E-2</v>
      </c>
      <c r="W93" t="s">
        <v>21</v>
      </c>
      <c r="AG93">
        <f t="shared" ref="AG93:AG132" si="25">AG92+1</f>
        <v>61</v>
      </c>
      <c r="AH93" s="20">
        <v>0.04</v>
      </c>
      <c r="AI93" s="3">
        <f>IF(((K93+L93+O93+I93)-H93)&lt;H93,1,0)</f>
        <v>0</v>
      </c>
    </row>
    <row r="94" spans="1:36" x14ac:dyDescent="0.2">
      <c r="A94">
        <f t="shared" ref="A94:A157" si="26">A93+1</f>
        <v>37</v>
      </c>
      <c r="B94">
        <f>IF(A94&lt;LookHere!$B$9,1,2)</f>
        <v>1</v>
      </c>
      <c r="C94">
        <f>IF(B94&lt;2,LookHere!F$10 - T93,0)</f>
        <v>5774.2489411999995</v>
      </c>
      <c r="D94" s="3">
        <f>IF(B94=2,LookHere!$B$12,0)</f>
        <v>0</v>
      </c>
      <c r="E94" s="3">
        <f>IF(A94&lt;LookHere!B$13,0,IF(A94&lt;LookHere!B$14,LookHere!C$13,LookHere!C$14))</f>
        <v>0</v>
      </c>
      <c r="F94" s="3">
        <f>IF('SC1'!A94&lt;LookHere!D$15,0,LookHere!B$15)</f>
        <v>0</v>
      </c>
      <c r="G94" s="3">
        <f>IF('SC1'!A94&lt;LookHere!D$16,0,LookHere!B$16)</f>
        <v>0</v>
      </c>
      <c r="H94" s="3">
        <f t="shared" ref="H94:H157" si="27">IF(B94&lt;2,0,D94-E94-F94-G94+T93)</f>
        <v>0</v>
      </c>
      <c r="I94" s="35">
        <f t="shared" ref="I94:I157" si="28">IF(I93&gt;0,IF(B94&lt;2,I93*(1+V$98),I93*(1+V$99)) + J94,0)</f>
        <v>70138.4511662</v>
      </c>
      <c r="J94" s="3">
        <f>IF(I93&gt;0,IF(B94&lt;2,IF(C94&gt;5500*LookHere!B$11, 5500*LookHere!B$11, C94), IF(H94&gt;(M94+P93),-(H94-M94-P93),0)),0)</f>
        <v>5500</v>
      </c>
      <c r="K94" s="35">
        <f t="shared" ref="K94:K157" si="29">IF(B94&lt;2,K93*(1+$V$5-$V$4)+IF(C94&gt;($J94+$V$12),$V$95*($C94-$J94-$V$12),0), K93*(1+$V$5-$V$4)-$M94*$V$96)+N94</f>
        <v>25914.835209999997</v>
      </c>
      <c r="L94" s="35">
        <f t="shared" ref="L94:L157" si="30">IF(B94&lt;2,L93*(1+$V$6-$V$4)+IF(C94&gt;($J94+$V$12),(1-$V$95)*($C93-$J94-$V$12),0), L93*(1+$V$6-$V$4)-$M94*(1-$V$96))-N94</f>
        <v>27241.785209999995</v>
      </c>
      <c r="M94" s="35">
        <f t="shared" ref="M94:M157" si="31">MIN(H94-P93,(K93+L93))</f>
        <v>0</v>
      </c>
      <c r="N94" s="35">
        <f t="shared" ref="N94:N157" si="32">IF(B94&lt;2, IF(K93/(K93+L93)&lt;V$95, (V$95 - K93/(K93+L93))*(K93+L93),0),  IF(K93/(K93+L93)&lt;V$96, (V$96 - K93/(K93+L93))*(K93+L93),0))</f>
        <v>625.00000000000387</v>
      </c>
      <c r="O94" s="35">
        <f t="shared" ref="O94:O157" si="33">IF(B94&lt;2,O93*(1+V$98) + IF((C94-J94)&gt;0,IF((C94-J94)&gt;V$12,V$12,C94-J94),0), O93*(1+V$99)-P93 )</f>
        <v>54260.248506600001</v>
      </c>
      <c r="P94" s="3">
        <f t="shared" ref="P94:P157" si="34">IF(B94&lt;2, 0, IF(H94&gt;(I94+K94+L94),H94-I94-K94-L94,  O94*Q94))</f>
        <v>0</v>
      </c>
      <c r="Q94">
        <f t="shared" si="24"/>
        <v>0</v>
      </c>
      <c r="R94" s="3">
        <f>IF(B94&lt;2,K94*V$5+L94*0.4*V$6 - IF((C94-J94)&gt;0,IF((C94-J94)&gt;V$12,V$12,C94-J94)),P94+L94*($V$6)*0.4+K94*($V$5)+G94+F94+E94)/LookHere!B$11</f>
        <v>1219.5885037993203</v>
      </c>
      <c r="S94" s="3">
        <f>(IF(G94&gt;0,IF(R94&gt;V$15,IF(0.15*(R94-V$15)&lt;G94,0.15*(R94-V$15),G94),0),0))*LookHere!B$11</f>
        <v>0</v>
      </c>
      <c r="T94" s="3">
        <f>(IF(R94&lt;V$16,W$16*R94,IF(R94&lt;V$17,Z$16+W$17*(R94-V$16),IF(R94&lt;V$18,W$18*(R94-V$18)+Z$17,(R94-V$18)*W$19+Z$18)))+S94 + IF(R94&lt;V$20,R94*W$20,IF(R94&lt;V$21,(R94-V$20)*W$21+Z$20,(R94-V$21)*W$22+Z$21)))*LookHere!B$11</f>
        <v>243.91770075986403</v>
      </c>
      <c r="V94" s="4">
        <f>LookHere!B$21-V97</f>
        <v>7.578E-2</v>
      </c>
      <c r="W94" t="s">
        <v>22</v>
      </c>
      <c r="AG94">
        <f t="shared" si="25"/>
        <v>62</v>
      </c>
      <c r="AH94" s="20">
        <v>0.04</v>
      </c>
      <c r="AI94" s="3">
        <f>IF(((K94+L94+O94+I94)-H94)&lt;H94,1,0)</f>
        <v>0</v>
      </c>
    </row>
    <row r="95" spans="1:36" x14ac:dyDescent="0.2">
      <c r="A95">
        <f t="shared" si="26"/>
        <v>38</v>
      </c>
      <c r="B95">
        <f>IF(A95&lt;LookHere!$B$9,1,2)</f>
        <v>1</v>
      </c>
      <c r="C95">
        <f>IF(B95&lt;2,LookHere!F$10 - T94,0)</f>
        <v>5756.0822992401363</v>
      </c>
      <c r="D95" s="3">
        <f>IF(B95=2,LookHere!$B$12,0)</f>
        <v>0</v>
      </c>
      <c r="E95" s="3">
        <f>IF(A95&lt;LookHere!B$13,0,IF(A95&lt;LookHere!B$14,LookHere!C$13,LookHere!C$14))</f>
        <v>0</v>
      </c>
      <c r="F95" s="3">
        <f>IF('SC1'!A95&lt;LookHere!D$15,0,LookHere!B$15)</f>
        <v>0</v>
      </c>
      <c r="G95" s="3">
        <f>IF('SC1'!A95&lt;LookHere!D$16,0,LookHere!B$16)</f>
        <v>0</v>
      </c>
      <c r="H95" s="3">
        <f t="shared" si="27"/>
        <v>0</v>
      </c>
      <c r="I95" s="35">
        <f t="shared" si="28"/>
        <v>77797.312693095635</v>
      </c>
      <c r="J95" s="3">
        <f>IF(I94&gt;0,IF(B95&lt;2,IF(C95&gt;5500*LookHere!B$11, 5500*LookHere!B$11, C95), IF(H95&gt;(M95+P94),-(H95-M95-P94),0)),0)</f>
        <v>5500</v>
      </c>
      <c r="K95" s="35">
        <f t="shared" si="29"/>
        <v>26728.097957513794</v>
      </c>
      <c r="L95" s="35">
        <f t="shared" si="30"/>
        <v>28097.856989013795</v>
      </c>
      <c r="M95" s="35">
        <f t="shared" si="31"/>
        <v>0</v>
      </c>
      <c r="N95" s="35">
        <f t="shared" si="32"/>
        <v>663.47499999999775</v>
      </c>
      <c r="O95" s="35">
        <f t="shared" si="33"/>
        <v>56186.461254873291</v>
      </c>
      <c r="P95" s="3">
        <f t="shared" si="34"/>
        <v>0</v>
      </c>
      <c r="Q95">
        <f t="shared" si="24"/>
        <v>0</v>
      </c>
      <c r="R95" s="3">
        <f>IF(B95&lt;2,K95*V$5+L95*0.4*V$6 - IF((C95-J95)&gt;0,IF((C95-J95)&gt;V$12,V$12,C95-J95)),P95+L95*($V$6)*0.4+K95*($V$5)+G95+F95+E95)/LookHere!B$11</f>
        <v>1284.6703071555553</v>
      </c>
      <c r="S95" s="3">
        <f>(IF(G95&gt;0,IF(R95&gt;V$15,IF(0.15*(R95-V$15)&lt;G95,0.15*(R95-V$15),G95),0),0))*LookHere!B$11</f>
        <v>0</v>
      </c>
      <c r="T95" s="3">
        <f>(IF(R95&lt;V$16,W$16*R95,IF(R95&lt;V$17,Z$16+W$17*(R95-V$16),IF(R95&lt;V$18,W$18*(R95-V$18)+Z$17,(R95-V$18)*W$19+Z$18)))+S95 + IF(R95&lt;V$20,R95*W$20,IF(R95&lt;V$21,(R95-V$20)*W$21+Z$20,(R95-V$21)*W$22+Z$21)))*LookHere!B$11</f>
        <v>256.93406143111105</v>
      </c>
      <c r="V95" s="4">
        <f>LookHere!F$26</f>
        <v>0.5</v>
      </c>
      <c r="W95" t="s">
        <v>71</v>
      </c>
      <c r="AG95">
        <f t="shared" si="25"/>
        <v>63</v>
      </c>
      <c r="AH95" s="20">
        <v>0.04</v>
      </c>
      <c r="AI95" s="3">
        <f>IF(((K95+L95+O95+I95)-H95)&lt;H95,1,0)</f>
        <v>0</v>
      </c>
    </row>
    <row r="96" spans="1:36" x14ac:dyDescent="0.2">
      <c r="A96">
        <f t="shared" si="26"/>
        <v>39</v>
      </c>
      <c r="B96">
        <f>IF(A96&lt;LookHere!$B$9,1,2)</f>
        <v>1</v>
      </c>
      <c r="C96">
        <f>IF(B96&lt;2,LookHere!F$10 - T95,0)</f>
        <v>5743.0659385688887</v>
      </c>
      <c r="D96" s="3">
        <f>IF(B96=2,LookHere!$B$12,0)</f>
        <v>0</v>
      </c>
      <c r="E96" s="3">
        <f>IF(A96&lt;LookHere!B$13,0,IF(A96&lt;LookHere!B$14,LookHere!C$13,LookHere!C$14))</f>
        <v>0</v>
      </c>
      <c r="F96" s="3">
        <f>IF('SC1'!A96&lt;LookHere!D$15,0,LookHere!B$15)</f>
        <v>0</v>
      </c>
      <c r="G96" s="3">
        <f>IF('SC1'!A96&lt;LookHere!D$16,0,LookHere!B$16)</f>
        <v>0</v>
      </c>
      <c r="H96" s="3">
        <f t="shared" si="27"/>
        <v>0</v>
      </c>
      <c r="I96" s="35">
        <f t="shared" si="28"/>
        <v>85691.913977789125</v>
      </c>
      <c r="J96" s="3">
        <f>IF(I95&gt;0,IF(B96&lt;2,IF(C96&gt;5500*LookHere!B$11, 5500*LookHere!B$11, C96), IF(H96&gt;(M96+P95),-(H96-M96-P95),0)),0)</f>
        <v>5500</v>
      </c>
      <c r="K96" s="35">
        <f t="shared" si="29"/>
        <v>27567.465879458225</v>
      </c>
      <c r="L96" s="35">
        <f t="shared" si="30"/>
        <v>28980.275936110982</v>
      </c>
      <c r="M96" s="35">
        <f t="shared" si="31"/>
        <v>0</v>
      </c>
      <c r="N96" s="35">
        <f t="shared" si="32"/>
        <v>684.87951575000386</v>
      </c>
      <c r="O96" s="35">
        <f t="shared" si="33"/>
        <v>58158.946470867188</v>
      </c>
      <c r="P96" s="3">
        <f t="shared" si="34"/>
        <v>0</v>
      </c>
      <c r="Q96">
        <f t="shared" si="24"/>
        <v>0</v>
      </c>
      <c r="R96" s="3">
        <f>IF(B96&lt;2,K96*V$5+L96*0.4*V$6 - IF((C96-J96)&gt;0,IF((C96-J96)&gt;V$12,V$12,C96-J96)),P96+L96*($V$6)*0.4+K96*($V$5)+G96+F96+E96)/LookHere!B$11</f>
        <v>1346.0734559789403</v>
      </c>
      <c r="S96" s="3">
        <f>(IF(G96&gt;0,IF(R96&gt;V$15,IF(0.15*(R96-V$15)&lt;G96,0.15*(R96-V$15),G96),0),0))*LookHere!B$11</f>
        <v>0</v>
      </c>
      <c r="T96" s="3">
        <f>(IF(R96&lt;V$16,W$16*R96,IF(R96&lt;V$17,Z$16+W$17*(R96-V$16),IF(R96&lt;V$18,W$18*(R96-V$18)+Z$17,(R96-V$18)*W$19+Z$18)))+S96 + IF(R96&lt;V$20,R96*W$20,IF(R96&lt;V$21,(R96-V$20)*W$21+Z$20,(R96-V$21)*W$22+Z$21)))*LookHere!B$11</f>
        <v>269.21469119578808</v>
      </c>
      <c r="V96" s="4">
        <f>LookHere!G$26</f>
        <v>0.7</v>
      </c>
      <c r="W96" t="s">
        <v>72</v>
      </c>
      <c r="AG96">
        <f t="shared" si="25"/>
        <v>64</v>
      </c>
      <c r="AH96" s="20">
        <v>0.04</v>
      </c>
      <c r="AI96" s="3">
        <f>IF(((X119+Y119+O96+W119)-H96)&lt;H96,1,0)</f>
        <v>0</v>
      </c>
    </row>
    <row r="97" spans="1:35" x14ac:dyDescent="0.2">
      <c r="A97">
        <f t="shared" si="26"/>
        <v>40</v>
      </c>
      <c r="B97">
        <f>IF(A97&lt;LookHere!$B$9,1,2)</f>
        <v>1</v>
      </c>
      <c r="C97">
        <f>IF(B97&lt;2,LookHere!F$10 - T96,0)</f>
        <v>5730.785308804212</v>
      </c>
      <c r="D97" s="3">
        <f>IF(B97=2,LookHere!$B$12,0)</f>
        <v>0</v>
      </c>
      <c r="E97" s="3">
        <f>IF(A97&lt;LookHere!B$13,0,IF(A97&lt;LookHere!B$14,LookHere!C$13,LookHere!C$14))</f>
        <v>0</v>
      </c>
      <c r="F97" s="3">
        <f>IF('SC1'!A97&lt;LookHere!D$15,0,LookHere!B$15)</f>
        <v>0</v>
      </c>
      <c r="G97" s="3">
        <f>IF('SC1'!A97&lt;LookHere!D$16,0,LookHere!B$16)</f>
        <v>0</v>
      </c>
      <c r="H97" s="3">
        <f t="shared" si="27"/>
        <v>0</v>
      </c>
      <c r="I97" s="35">
        <f t="shared" si="28"/>
        <v>93829.51109002548</v>
      </c>
      <c r="J97" s="3">
        <f>IF(I96&gt;0,IF(B97&lt;2,IF(C97&gt;5500*LookHere!B$11, 5500*LookHere!B$11, C97), IF(H97&gt;(M97+P96),-(H97-M97-P96),0)),0)</f>
        <v>5500</v>
      </c>
      <c r="K97" s="35">
        <f t="shared" si="29"/>
        <v>28433.21086056787</v>
      </c>
      <c r="L97" s="35">
        <f t="shared" si="30"/>
        <v>29890.390699500873</v>
      </c>
      <c r="M97" s="35">
        <f t="shared" si="31"/>
        <v>0</v>
      </c>
      <c r="N97" s="35">
        <f t="shared" si="32"/>
        <v>706.40502832637992</v>
      </c>
      <c r="O97" s="35">
        <f t="shared" si="33"/>
        <v>60179.864152044691</v>
      </c>
      <c r="P97" s="3">
        <f t="shared" si="34"/>
        <v>0</v>
      </c>
      <c r="Q97">
        <f t="shared" si="24"/>
        <v>0</v>
      </c>
      <c r="R97" s="3">
        <f>IF(B97&lt;2,K97*V$5+L97*0.4*V$6 - IF((C97-J97)&gt;0,IF((C97-J97)&gt;V$12,V$12,C97-J97)),P97+L97*($V$6)*0.4+K97*($V$5)+G97+F97+E97)/LookHere!B$11</f>
        <v>1408.2603900644981</v>
      </c>
      <c r="S97" s="3">
        <f>(IF(G97&gt;0,IF(R97&gt;V$15,IF(0.15*(R97-V$15)&lt;G97,0.15*(R97-V$15),G97),0),0))*LookHere!B$11</f>
        <v>0</v>
      </c>
      <c r="T97" s="3">
        <f>(IF(R97&lt;V$16,W$16*R97,IF(R97&lt;V$17,Z$16+W$17*(R97-V$16),IF(R97&lt;V$18,W$18*(R97-V$18)+Z$17,(R97-V$18)*W$19+Z$18)))+S97 + IF(R97&lt;V$20,R97*W$20,IF(R97&lt;V$21,(R97-V$20)*W$21+Z$20,(R97-V$21)*W$22+Z$21)))*LookHere!B$11</f>
        <v>281.65207801289961</v>
      </c>
      <c r="V97" s="34">
        <f>LookHere!B$28</f>
        <v>4.2199999999999998E-3</v>
      </c>
      <c r="W97" t="s">
        <v>73</v>
      </c>
      <c r="AG97">
        <f t="shared" si="25"/>
        <v>65</v>
      </c>
      <c r="AH97" s="20">
        <v>0.04</v>
      </c>
      <c r="AI97" s="3">
        <f>IF(((X120+Y120+O97+W120)-H97)&lt;H97,1,0)</f>
        <v>0</v>
      </c>
    </row>
    <row r="98" spans="1:35" x14ac:dyDescent="0.2">
      <c r="A98">
        <f t="shared" si="26"/>
        <v>41</v>
      </c>
      <c r="B98">
        <f>IF(A98&lt;LookHere!$B$9,1,2)</f>
        <v>1</v>
      </c>
      <c r="C98">
        <f>IF(B98&lt;2,LookHere!F$10 - T97,0)</f>
        <v>5718.3479219871006</v>
      </c>
      <c r="D98" s="3">
        <f>IF(B98=2,LookHere!$B$12,0)</f>
        <v>0</v>
      </c>
      <c r="E98" s="3">
        <f>IF(A98&lt;LookHere!B$13,0,IF(A98&lt;LookHere!B$14,LookHere!C$13,LookHere!C$14))</f>
        <v>0</v>
      </c>
      <c r="F98" s="3">
        <f>IF('SC1'!A98&lt;LookHere!D$15,0,LookHere!B$15)</f>
        <v>0</v>
      </c>
      <c r="G98" s="3">
        <f>IF('SC1'!A98&lt;LookHere!D$16,0,LookHere!B$16)</f>
        <v>0</v>
      </c>
      <c r="H98" s="3">
        <f t="shared" si="27"/>
        <v>0</v>
      </c>
      <c r="I98" s="35">
        <f t="shared" si="28"/>
        <v>102217.58344137647</v>
      </c>
      <c r="J98" s="3">
        <f>IF(I97&gt;0,IF(B98&lt;2,IF(C98&gt;5500*LookHere!B$11, 5500*LookHere!B$11, C98), IF(H98&gt;(M98+P97),-(H98-M98-P97),0)),0)</f>
        <v>5500</v>
      </c>
      <c r="K98" s="35">
        <f t="shared" si="29"/>
        <v>29326.144738808449</v>
      </c>
      <c r="L98" s="35">
        <f t="shared" si="30"/>
        <v>30829.086773252529</v>
      </c>
      <c r="M98" s="35">
        <f t="shared" si="31"/>
        <v>0</v>
      </c>
      <c r="N98" s="35">
        <f t="shared" si="32"/>
        <v>728.58991946649837</v>
      </c>
      <c r="O98" s="35">
        <f t="shared" si="33"/>
        <v>62250.548292631727</v>
      </c>
      <c r="P98" s="3">
        <f t="shared" si="34"/>
        <v>0</v>
      </c>
      <c r="Q98">
        <f t="shared" si="24"/>
        <v>0</v>
      </c>
      <c r="R98" s="3">
        <f>IF(B98&lt;2,K98*V$5+L98*0.4*V$6 - IF((C98-J98)&gt;0,IF((C98-J98)&gt;V$12,V$12,C98-J98)),P98+L98*($V$6)*0.4+K98*($V$5)+G98+F98+E98)/LookHere!B$11</f>
        <v>1472.1713676502118</v>
      </c>
      <c r="S98" s="3">
        <f>(IF(G98&gt;0,IF(R98&gt;V$15,IF(0.15*(R98-V$15)&lt;G98,0.15*(R98-V$15),G98),0),0))*LookHere!B$11</f>
        <v>0</v>
      </c>
      <c r="T98" s="3">
        <f>(IF(R98&lt;V$16,W$16*R98,IF(R98&lt;V$17,Z$16+W$17*(R98-V$16),IF(R98&lt;V$18,W$18*(R98-V$18)+Z$17,(R98-V$18)*W$19+Z$18)))+S98 + IF(R98&lt;V$20,R98*W$20,IF(R98&lt;V$21,(R98-V$20)*W$21+Z$20,(R98-V$21)*W$22+Z$21)))*LookHere!B$11</f>
        <v>294.43427353004233</v>
      </c>
      <c r="V98" s="21">
        <f>V95*(V93-V92)+(1-V95)*(V94-V92)</f>
        <v>3.0779999999999995E-2</v>
      </c>
      <c r="W98" t="s">
        <v>74</v>
      </c>
      <c r="AG98">
        <f t="shared" si="25"/>
        <v>66</v>
      </c>
      <c r="AH98" s="20">
        <v>4.2000000000000003E-2</v>
      </c>
      <c r="AI98" s="3">
        <f>IF(((X121+Y121+O98+W121)-H98)&lt;H98,1,0)</f>
        <v>0</v>
      </c>
    </row>
    <row r="99" spans="1:35" x14ac:dyDescent="0.2">
      <c r="A99">
        <f t="shared" si="26"/>
        <v>42</v>
      </c>
      <c r="B99">
        <f>IF(A99&lt;LookHere!$B$9,1,2)</f>
        <v>1</v>
      </c>
      <c r="C99">
        <f>IF(B99&lt;2,LookHere!F$10 - T98,0)</f>
        <v>5705.5657264699576</v>
      </c>
      <c r="D99" s="3">
        <f>IF(B99=2,LookHere!$B$12,0)</f>
        <v>0</v>
      </c>
      <c r="E99" s="3">
        <f>IF(A99&lt;LookHere!B$13,0,IF(A99&lt;LookHere!B$14,LookHere!C$13,LookHere!C$14))</f>
        <v>0</v>
      </c>
      <c r="F99" s="3">
        <f>IF('SC1'!A99&lt;LookHere!D$15,0,LookHere!B$15)</f>
        <v>0</v>
      </c>
      <c r="G99" s="3">
        <f>IF('SC1'!A99&lt;LookHere!D$16,0,LookHere!B$16)</f>
        <v>0</v>
      </c>
      <c r="H99" s="3">
        <f t="shared" si="27"/>
        <v>0</v>
      </c>
      <c r="I99" s="35">
        <f t="shared" si="28"/>
        <v>110863.84065970204</v>
      </c>
      <c r="J99" s="3">
        <f>IF(I98&gt;0,IF(B99&lt;2,IF(C99&gt;5500*LookHere!B$11, 5500*LookHere!B$11, C99), IF(H99&gt;(M99+P98),-(H99-M99-P98),0)),0)</f>
        <v>5500</v>
      </c>
      <c r="K99" s="35">
        <f t="shared" si="29"/>
        <v>30247.120872620799</v>
      </c>
      <c r="L99" s="35">
        <f t="shared" si="30"/>
        <v>31797.262216242514</v>
      </c>
      <c r="M99" s="35">
        <f t="shared" si="31"/>
        <v>0</v>
      </c>
      <c r="N99" s="35">
        <f t="shared" si="32"/>
        <v>751.4710172220399</v>
      </c>
      <c r="O99" s="35">
        <f t="shared" si="33"/>
        <v>64372.185895548886</v>
      </c>
      <c r="P99" s="3">
        <f t="shared" si="34"/>
        <v>0</v>
      </c>
      <c r="Q99">
        <f t="shared" si="24"/>
        <v>0</v>
      </c>
      <c r="R99" s="3">
        <f>IF(B99&lt;2,K99*V$5+L99*0.4*V$6 - IF((C99-J99)&gt;0,IF((C99-J99)&gt;V$12,V$12,C99-J99)),P99+L99*($V$6)*0.4+K99*($V$5)+G99+F99+E99)/LookHere!B$11</f>
        <v>1538.0436619249497</v>
      </c>
      <c r="S99" s="3">
        <f>(IF(G99&gt;0,IF(R99&gt;V$15,IF(0.15*(R99-V$15)&lt;G99,0.15*(R99-V$15),G99),0),0))*LookHere!B$11</f>
        <v>0</v>
      </c>
      <c r="T99" s="3">
        <f>(IF(R99&lt;V$16,W$16*R99,IF(R99&lt;V$17,Z$16+W$17*(R99-V$16),IF(R99&lt;V$18,W$18*(R99-V$18)+Z$17,(R99-V$18)*W$19+Z$18)))+S99 + IF(R99&lt;V$20,R99*W$20,IF(R99&lt;V$21,(R99-V$20)*W$21+Z$20,(R99-V$21)*W$22+Z$21)))*LookHere!B$11</f>
        <v>307.60873238498993</v>
      </c>
      <c r="V99" s="21">
        <f>V96*(V93-V92)+(1-V96)*(V94-V92)</f>
        <v>2.078E-2</v>
      </c>
      <c r="W99" t="s">
        <v>75</v>
      </c>
      <c r="AG99">
        <f t="shared" si="25"/>
        <v>67</v>
      </c>
      <c r="AH99" s="20">
        <v>4.3999999999999997E-2</v>
      </c>
      <c r="AI99" s="3">
        <f>IF(((X122+Y122+O99+W122)-H99)&lt;H99,1,0)</f>
        <v>0</v>
      </c>
    </row>
    <row r="100" spans="1:35" x14ac:dyDescent="0.2">
      <c r="A100">
        <f t="shared" si="26"/>
        <v>43</v>
      </c>
      <c r="B100">
        <f>IF(A100&lt;LookHere!$B$9,1,2)</f>
        <v>1</v>
      </c>
      <c r="C100">
        <f>IF(B100&lt;2,LookHere!F$10 - T99,0)</f>
        <v>5692.3912676150103</v>
      </c>
      <c r="D100" s="3">
        <f>IF(B100=2,LookHere!$B$12,0)</f>
        <v>0</v>
      </c>
      <c r="E100" s="3">
        <f>IF(A100&lt;LookHere!B$13,0,IF(A100&lt;LookHere!B$14,LookHere!C$13,LookHere!C$14))</f>
        <v>0</v>
      </c>
      <c r="F100" s="3">
        <f>IF('SC1'!A100&lt;LookHere!D$15,0,LookHere!B$15)</f>
        <v>0</v>
      </c>
      <c r="G100" s="3">
        <f>IF('SC1'!A100&lt;LookHere!D$16,0,LookHere!B$16)</f>
        <v>0</v>
      </c>
      <c r="H100" s="3">
        <f t="shared" si="27"/>
        <v>0</v>
      </c>
      <c r="I100" s="35">
        <f t="shared" si="28"/>
        <v>119776.22967520767</v>
      </c>
      <c r="J100" s="3">
        <f>IF(I99&gt;0,IF(B100&lt;2,IF(C100&gt;5500*LookHere!B$11, 5500*LookHere!B$11, C100), IF(H100&gt;(M100+P99),-(H100-M100-P99),0)),0)</f>
        <v>5500</v>
      </c>
      <c r="K100" s="35">
        <f t="shared" si="29"/>
        <v>31197.019903075401</v>
      </c>
      <c r="L100" s="35">
        <f t="shared" si="30"/>
        <v>32795.84283085366</v>
      </c>
      <c r="M100" s="35">
        <f t="shared" si="31"/>
        <v>0</v>
      </c>
      <c r="N100" s="35">
        <f t="shared" si="32"/>
        <v>775.07067181085688</v>
      </c>
      <c r="O100" s="35">
        <f t="shared" si="33"/>
        <v>66545.953045028888</v>
      </c>
      <c r="P100" s="3">
        <f t="shared" si="34"/>
        <v>0</v>
      </c>
      <c r="Q100">
        <f t="shared" si="24"/>
        <v>0</v>
      </c>
      <c r="R100" s="3">
        <f>IF(B100&lt;2,K100*V$5+L100*0.4*V$6 - IF((C100-J100)&gt;0,IF((C100-J100)&gt;V$12,V$12,C100-J100)),P100+L100*($V$6)*0.4+K100*($V$5)+G100+F100+E100)/LookHere!B$11</f>
        <v>1605.9754933751096</v>
      </c>
      <c r="S100" s="3">
        <f>(IF(G100&gt;0,IF(R100&gt;V$15,IF(0.15*(R100-V$15)&lt;G100,0.15*(R100-V$15),G100),0),0))*LookHere!B$11</f>
        <v>0</v>
      </c>
      <c r="T100" s="3">
        <f>(IF(R100&lt;V$16,W$16*R100,IF(R100&lt;V$17,Z$16+W$17*(R100-V$16),IF(R100&lt;V$18,W$18*(R100-V$18)+Z$17,(R100-V$18)*W$19+Z$18)))+S100 + IF(R100&lt;V$20,R100*W$20,IF(R100&lt;V$21,(R100-V$20)*W$21+Z$20,(R100-V$21)*W$22+Z$21)))*LookHere!B$11</f>
        <v>321.19509867502194</v>
      </c>
      <c r="V100" s="23">
        <f>LookHere!F$8*0.15</f>
        <v>9000</v>
      </c>
      <c r="W100" t="s">
        <v>78</v>
      </c>
      <c r="AG100">
        <f t="shared" si="25"/>
        <v>68</v>
      </c>
      <c r="AH100" s="20">
        <v>4.5999999999999999E-2</v>
      </c>
      <c r="AI100" s="3">
        <f t="shared" ref="AI100:AI163" si="35">IF(((K100+L100+O100+I100)-H100)&lt;H100,1,0)</f>
        <v>0</v>
      </c>
    </row>
    <row r="101" spans="1:35" x14ac:dyDescent="0.2">
      <c r="A101">
        <f t="shared" si="26"/>
        <v>44</v>
      </c>
      <c r="B101">
        <f>IF(A101&lt;LookHere!$B$9,1,2)</f>
        <v>1</v>
      </c>
      <c r="C101">
        <f>IF(B101&lt;2,LookHere!F$10 - T100,0)</f>
        <v>5678.8049013249783</v>
      </c>
      <c r="D101" s="3">
        <f>IF(B101=2,LookHere!$B$12,0)</f>
        <v>0</v>
      </c>
      <c r="E101" s="3">
        <f>IF(A101&lt;LookHere!B$13,0,IF(A101&lt;LookHere!B$14,LookHere!C$13,LookHere!C$14))</f>
        <v>0</v>
      </c>
      <c r="F101" s="3">
        <f>IF('SC1'!A101&lt;LookHere!D$15,0,LookHere!B$15)</f>
        <v>0</v>
      </c>
      <c r="G101" s="3">
        <f>IF('SC1'!A101&lt;LookHere!D$16,0,LookHere!B$16)</f>
        <v>0</v>
      </c>
      <c r="H101" s="3">
        <f t="shared" si="27"/>
        <v>0</v>
      </c>
      <c r="I101" s="35">
        <f t="shared" si="28"/>
        <v>128962.94202461056</v>
      </c>
      <c r="J101" s="3">
        <f>IF(I100&gt;0,IF(B101&lt;2,IF(C101&gt;5500*LookHere!B$11, 5500*LookHere!B$11, C101), IF(H101&gt;(M101+P100),-(H101-M101-P100),0)),0)</f>
        <v>5500</v>
      </c>
      <c r="K101" s="35">
        <f t="shared" si="29"/>
        <v>32176.750142004305</v>
      </c>
      <c r="L101" s="35">
        <f t="shared" si="30"/>
        <v>33825.783480069542</v>
      </c>
      <c r="M101" s="35">
        <f t="shared" si="31"/>
        <v>0</v>
      </c>
      <c r="N101" s="35">
        <f t="shared" si="32"/>
        <v>799.41146388912978</v>
      </c>
      <c r="O101" s="35">
        <f t="shared" si="33"/>
        <v>68773.042381079867</v>
      </c>
      <c r="P101" s="3">
        <f t="shared" si="34"/>
        <v>0</v>
      </c>
      <c r="Q101">
        <f t="shared" si="24"/>
        <v>0</v>
      </c>
      <c r="R101" s="3">
        <f>IF(B101&lt;2,K101*V$5+L101*0.4*V$6 - IF((C101-J101)&gt;0,IF((C101-J101)&gt;V$12,V$12,C101-J101)),P101+L101*($V$6)*0.4+K101*($V$5)+G101+F101+E101)/LookHere!B$11</f>
        <v>1676.0388661837605</v>
      </c>
      <c r="S101" s="3">
        <f>(IF(G101&gt;0,IF(R101&gt;V$15,IF(0.15*(R101-V$15)&lt;G101,0.15*(R101-V$15),G101),0),0))*LookHere!B$11</f>
        <v>0</v>
      </c>
      <c r="T101" s="3">
        <f>(IF(R101&lt;V$16,W$16*R101,IF(R101&lt;V$17,Z$16+W$17*(R101-V$16),IF(R101&lt;V$18,W$18*(R101-V$18)+Z$17,(R101-V$18)*W$19+Z$18)))+S101 + IF(R101&lt;V$20,R101*W$20,IF(R101&lt;V$21,(R101-V$20)*W$21+Z$20,(R101-V$21)*W$22+Z$21)))*LookHere!B$11</f>
        <v>335.20777323675213</v>
      </c>
      <c r="W101" t="s">
        <v>20</v>
      </c>
      <c r="AG101">
        <f t="shared" si="25"/>
        <v>69</v>
      </c>
      <c r="AH101" s="20">
        <v>4.8000000000000001E-2</v>
      </c>
      <c r="AI101" s="3">
        <f t="shared" si="35"/>
        <v>0</v>
      </c>
    </row>
    <row r="102" spans="1:35" x14ac:dyDescent="0.2">
      <c r="A102">
        <f t="shared" si="26"/>
        <v>45</v>
      </c>
      <c r="B102">
        <f>IF(A102&lt;LookHere!$B$9,1,2)</f>
        <v>1</v>
      </c>
      <c r="C102">
        <f>IF(B102&lt;2,LookHere!F$10 - T101,0)</f>
        <v>5664.7922267632475</v>
      </c>
      <c r="D102" s="3">
        <f>IF(B102=2,LookHere!$B$12,0)</f>
        <v>0</v>
      </c>
      <c r="E102" s="3">
        <f>IF(A102&lt;LookHere!B$13,0,IF(A102&lt;LookHere!B$14,LookHere!C$13,LookHere!C$14))</f>
        <v>0</v>
      </c>
      <c r="F102" s="3">
        <f>IF('SC1'!A102&lt;LookHere!D$15,0,LookHere!B$15)</f>
        <v>0</v>
      </c>
      <c r="G102" s="3">
        <f>IF('SC1'!A102&lt;LookHere!D$16,0,LookHere!B$16)</f>
        <v>0</v>
      </c>
      <c r="H102" s="3">
        <f t="shared" si="27"/>
        <v>0</v>
      </c>
      <c r="I102" s="35">
        <f t="shared" si="28"/>
        <v>138432.42138012807</v>
      </c>
      <c r="J102" s="3">
        <f>IF(I101&gt;0,IF(B102&lt;2,IF(C102&gt;5500*LookHere!B$11, 5500*LookHere!B$11, C102), IF(H102&gt;(M102+P101),-(H102-M102-P101),0)),0)</f>
        <v>5500</v>
      </c>
      <c r="K102" s="35">
        <f t="shared" si="29"/>
        <v>33187.24842685771</v>
      </c>
      <c r="L102" s="35">
        <f t="shared" si="30"/>
        <v>34888.069013555199</v>
      </c>
      <c r="M102" s="35">
        <f t="shared" si="31"/>
        <v>0</v>
      </c>
      <c r="N102" s="35">
        <f t="shared" si="32"/>
        <v>824.51666903262196</v>
      </c>
      <c r="O102" s="35">
        <f t="shared" si="33"/>
        <v>71054.668852332761</v>
      </c>
      <c r="P102" s="3">
        <f t="shared" si="34"/>
        <v>0</v>
      </c>
      <c r="Q102">
        <f t="shared" si="24"/>
        <v>0</v>
      </c>
      <c r="R102" s="3">
        <f>IF(B102&lt;2,K102*V$5+L102*0.4*V$6 - IF((C102-J102)&gt;0,IF((C102-J102)&gt;V$12,V$12,C102-J102)),P102+L102*($V$6)*0.4+K102*($V$5)+G102+F102+E102)/LookHere!B$11</f>
        <v>1748.3021856200294</v>
      </c>
      <c r="S102" s="3">
        <f>(IF(G102&gt;0,IF(R102&gt;V$15,IF(0.15*(R102-V$15)&lt;G102,0.15*(R102-V$15),G102),0),0))*LookHere!B$11</f>
        <v>0</v>
      </c>
      <c r="T102" s="3">
        <f>(IF(R102&lt;V$16,W$16*R102,IF(R102&lt;V$17,Z$16+W$17*(R102-V$16),IF(R102&lt;V$18,W$18*(R102-V$18)+Z$17,(R102-V$18)*W$19+Z$18)))+S102 + IF(R102&lt;V$20,R102*W$20,IF(R102&lt;V$21,(R102-V$20)*W$21+Z$20,(R102-V$21)*W$22+Z$21)))*LookHere!B$11</f>
        <v>349.66043712400591</v>
      </c>
      <c r="AG102">
        <f t="shared" si="25"/>
        <v>70</v>
      </c>
      <c r="AH102" s="20">
        <v>0.05</v>
      </c>
      <c r="AI102" s="3">
        <f t="shared" si="35"/>
        <v>0</v>
      </c>
    </row>
    <row r="103" spans="1:35" x14ac:dyDescent="0.2">
      <c r="A103">
        <f t="shared" si="26"/>
        <v>46</v>
      </c>
      <c r="B103">
        <f>IF(A103&lt;LookHere!$B$9,1,2)</f>
        <v>1</v>
      </c>
      <c r="C103">
        <f>IF(B103&lt;2,LookHere!F$10 - T102,0)</f>
        <v>5650.3395628759945</v>
      </c>
      <c r="D103" s="3">
        <f>IF(B103=2,LookHere!$B$12,0)</f>
        <v>0</v>
      </c>
      <c r="E103" s="3">
        <f>IF(A103&lt;LookHere!B$13,0,IF(A103&lt;LookHere!B$14,LookHere!C$13,LookHere!C$14))</f>
        <v>0</v>
      </c>
      <c r="F103" s="3">
        <f>IF('SC1'!A103&lt;LookHere!D$15,0,LookHere!B$15)</f>
        <v>0</v>
      </c>
      <c r="G103" s="3">
        <f>IF('SC1'!A103&lt;LookHere!D$16,0,LookHere!B$16)</f>
        <v>0</v>
      </c>
      <c r="H103" s="3">
        <f t="shared" si="27"/>
        <v>0</v>
      </c>
      <c r="I103" s="35">
        <f t="shared" si="28"/>
        <v>148193.37131020843</v>
      </c>
      <c r="J103" s="3">
        <f>IF(I102&gt;0,IF(B103&lt;2,IF(C103&gt;5500*LookHere!B$11, 5500*LookHere!B$11, C103), IF(H103&gt;(M103+P102),-(H103-M103-P102),0)),0)</f>
        <v>5500</v>
      </c>
      <c r="K103" s="35">
        <f t="shared" si="29"/>
        <v>34229.481016113692</v>
      </c>
      <c r="L103" s="35">
        <f t="shared" si="30"/>
        <v>35983.71520978256</v>
      </c>
      <c r="M103" s="35">
        <f t="shared" si="31"/>
        <v>0</v>
      </c>
      <c r="N103" s="35">
        <f t="shared" si="32"/>
        <v>850.41029334874315</v>
      </c>
      <c r="O103" s="35">
        <f t="shared" si="33"/>
        <v>73392.071122483554</v>
      </c>
      <c r="P103" s="3">
        <f t="shared" si="34"/>
        <v>0</v>
      </c>
      <c r="Q103">
        <f t="shared" si="24"/>
        <v>0</v>
      </c>
      <c r="R103" s="3">
        <f>IF(B103&lt;2,K103*V$5+L103*0.4*V$6 - IF((C103-J103)&gt;0,IF((C103-J103)&gt;V$12,V$12,C103-J103)),P103+L103*($V$6)*0.4+K103*($V$5)+G103+F103+E103)/LookHere!B$11</f>
        <v>1822.8348331583456</v>
      </c>
      <c r="S103" s="3">
        <f>(IF(G103&gt;0,IF(R103&gt;V$15,IF(0.15*(R103-V$15)&lt;G103,0.15*(R103-V$15),G103),0),0))*LookHere!B$11</f>
        <v>0</v>
      </c>
      <c r="T103" s="3">
        <f>(IF(R103&lt;V$16,W$16*R103,IF(R103&lt;V$17,Z$16+W$17*(R103-V$16),IF(R103&lt;V$18,W$18*(R103-V$18)+Z$17,(R103-V$18)*W$19+Z$18)))+S103 + IF(R103&lt;V$20,R103*W$20,IF(R103&lt;V$21,(R103-V$20)*W$21+Z$20,(R103-V$21)*W$22+Z$21)))*LookHere!B$11</f>
        <v>364.56696663166912</v>
      </c>
      <c r="V103" s="29">
        <v>71592</v>
      </c>
      <c r="W103" t="s">
        <v>61</v>
      </c>
      <c r="AG103">
        <f t="shared" si="25"/>
        <v>71</v>
      </c>
      <c r="AH103" s="20">
        <v>7.3999999999999996E-2</v>
      </c>
      <c r="AI103" s="3">
        <f t="shared" si="35"/>
        <v>0</v>
      </c>
    </row>
    <row r="104" spans="1:35" x14ac:dyDescent="0.2">
      <c r="A104">
        <f t="shared" si="26"/>
        <v>47</v>
      </c>
      <c r="B104">
        <f>IF(A104&lt;LookHere!$B$9,1,2)</f>
        <v>1</v>
      </c>
      <c r="C104">
        <f>IF(B104&lt;2,LookHere!F$10 - T103,0)</f>
        <v>5635.4330333683311</v>
      </c>
      <c r="D104" s="3">
        <f>IF(B104=2,LookHere!$B$12,0)</f>
        <v>0</v>
      </c>
      <c r="E104" s="3">
        <f>IF(A104&lt;LookHere!B$13,0,IF(A104&lt;LookHere!B$14,LookHere!C$13,LookHere!C$14))</f>
        <v>0</v>
      </c>
      <c r="F104" s="3">
        <f>IF('SC1'!A104&lt;LookHere!D$15,0,LookHere!B$15)</f>
        <v>0</v>
      </c>
      <c r="G104" s="3">
        <f>IF('SC1'!A104&lt;LookHere!D$16,0,LookHere!B$16)</f>
        <v>0</v>
      </c>
      <c r="H104" s="3">
        <f t="shared" si="27"/>
        <v>0</v>
      </c>
      <c r="I104" s="35">
        <f t="shared" si="28"/>
        <v>158254.76327913665</v>
      </c>
      <c r="J104" s="3">
        <f>IF(I103&gt;0,IF(B104&lt;2,IF(C104&gt;5500*LookHere!B$11, 5500*LookHere!B$11, C104), IF(H104&gt;(M104+P103),-(H104-M104-P103),0)),0)</f>
        <v>5500</v>
      </c>
      <c r="K104" s="35">
        <f t="shared" si="29"/>
        <v>35304.444513221257</v>
      </c>
      <c r="L104" s="35">
        <f t="shared" si="30"/>
        <v>37113.769747349797</v>
      </c>
      <c r="M104" s="35">
        <f t="shared" si="31"/>
        <v>0</v>
      </c>
      <c r="N104" s="35">
        <f t="shared" si="32"/>
        <v>877.11709683443121</v>
      </c>
      <c r="O104" s="35">
        <f t="shared" si="33"/>
        <v>75786.512105001937</v>
      </c>
      <c r="P104" s="3">
        <f t="shared" si="34"/>
        <v>0</v>
      </c>
      <c r="Q104">
        <f t="shared" si="24"/>
        <v>0</v>
      </c>
      <c r="R104" s="3">
        <f>IF(B104&lt;2,K104*V$5+L104*0.4*V$6 - IF((C104-J104)&gt;0,IF((C104-J104)&gt;V$12,V$12,C104-J104)),P104+L104*($V$6)*0.4+K104*($V$5)+G104+F104+E104)/LookHere!B$11</f>
        <v>1899.7081347641797</v>
      </c>
      <c r="S104" s="3">
        <f>(IF(G104&gt;0,IF(R104&gt;V$15,IF(0.15*(R104-V$15)&lt;G104,0.15*(R104-V$15),G104),0),0))*LookHere!B$11</f>
        <v>0</v>
      </c>
      <c r="T104" s="3">
        <f>(IF(R104&lt;V$16,W$16*R104,IF(R104&lt;V$17,Z$16+W$17*(R104-V$16),IF(R104&lt;V$18,W$18*(R104-V$18)+Z$17,(R104-V$18)*W$19+Z$18)))+S104 + IF(R104&lt;V$20,R104*W$20,IF(R104&lt;V$21,(R104-V$20)*W$21+Z$20,(R104-V$21)*W$22+Z$21)))*LookHere!B$11</f>
        <v>379.94162695283597</v>
      </c>
      <c r="V104" s="29">
        <v>43953</v>
      </c>
      <c r="W104">
        <v>0.15</v>
      </c>
      <c r="X104" t="s">
        <v>64</v>
      </c>
      <c r="Z104" s="29">
        <f>V104*W104</f>
        <v>6592.95</v>
      </c>
      <c r="AG104">
        <f t="shared" si="25"/>
        <v>72</v>
      </c>
      <c r="AH104" s="20">
        <v>7.4999999999999997E-2</v>
      </c>
      <c r="AI104" s="3">
        <f t="shared" si="35"/>
        <v>0</v>
      </c>
    </row>
    <row r="105" spans="1:35" x14ac:dyDescent="0.2">
      <c r="A105">
        <f t="shared" si="26"/>
        <v>48</v>
      </c>
      <c r="B105">
        <f>IF(A105&lt;LookHere!$B$9,1,2)</f>
        <v>1</v>
      </c>
      <c r="C105">
        <f>IF(B105&lt;2,LookHere!F$10 - T104,0)</f>
        <v>5620.0583730471644</v>
      </c>
      <c r="D105" s="3">
        <f>IF(B105=2,LookHere!$B$12,0)</f>
        <v>0</v>
      </c>
      <c r="E105" s="3">
        <f>IF(A105&lt;LookHere!B$13,0,IF(A105&lt;LookHere!B$14,LookHere!C$13,LookHere!C$14))</f>
        <v>0</v>
      </c>
      <c r="F105" s="3">
        <f>IF('SC1'!A105&lt;LookHere!D$15,0,LookHere!B$15)</f>
        <v>0</v>
      </c>
      <c r="G105" s="3">
        <f>IF('SC1'!A105&lt;LookHere!D$16,0,LookHere!B$16)</f>
        <v>0</v>
      </c>
      <c r="H105" s="3">
        <f t="shared" si="27"/>
        <v>0</v>
      </c>
      <c r="I105" s="35">
        <f t="shared" si="28"/>
        <v>168625.84489286848</v>
      </c>
      <c r="J105" s="3">
        <f>IF(I104&gt;0,IF(B105&lt;2,IF(C105&gt;5500*LookHere!B$11, 5500*LookHere!B$11, C105), IF(H105&gt;(M105+P104),-(H105-M105-P104),0)),0)</f>
        <v>5500</v>
      </c>
      <c r="K105" s="35">
        <f t="shared" si="29"/>
        <v>36413.166819571939</v>
      </c>
      <c r="L105" s="35">
        <f t="shared" si="30"/>
        <v>38279.3132067927</v>
      </c>
      <c r="M105" s="35">
        <f t="shared" si="31"/>
        <v>0</v>
      </c>
      <c r="N105" s="35">
        <f t="shared" si="32"/>
        <v>904.66261706427042</v>
      </c>
      <c r="O105" s="35">
        <f t="shared" si="33"/>
        <v>78239.279320641072</v>
      </c>
      <c r="P105" s="3">
        <f t="shared" si="34"/>
        <v>0</v>
      </c>
      <c r="Q105">
        <f t="shared" si="24"/>
        <v>0</v>
      </c>
      <c r="R105" s="3">
        <f>IF(B105&lt;2,K105*V$5+L105*0.4*V$6 - IF((C105-J105)&gt;0,IF((C105-J105)&gt;V$12,V$12,C105-J105)),P105+L105*($V$6)*0.4+K105*($V$5)+G105+F105+E105)/LookHere!B$11</f>
        <v>1978.9956094857007</v>
      </c>
      <c r="S105" s="3">
        <f>(IF(G105&gt;0,IF(R105&gt;V$15,IF(0.15*(R105-V$15)&lt;G105,0.15*(R105-V$15),G105),0),0))*LookHere!B$11</f>
        <v>0</v>
      </c>
      <c r="T105" s="3">
        <f>(IF(R105&lt;V$16,W$16*R105,IF(R105&lt;V$17,Z$16+W$17*(R105-V$16),IF(R105&lt;V$18,W$18*(R105-V$18)+Z$17,(R105-V$18)*W$19+Z$18)))+S105 + IF(R105&lt;V$20,R105*W$20,IF(R105&lt;V$21,(R105-V$20)*W$21+Z$20,(R105-V$21)*W$22+Z$21)))*LookHere!B$11</f>
        <v>395.79912189714014</v>
      </c>
      <c r="V105" s="29">
        <v>87907</v>
      </c>
      <c r="W105">
        <v>0.22</v>
      </c>
      <c r="X105" t="s">
        <v>65</v>
      </c>
      <c r="Z105" s="29">
        <f>(V105-V104)*W105+Z104</f>
        <v>16262.829999999998</v>
      </c>
      <c r="AG105">
        <f t="shared" si="25"/>
        <v>73</v>
      </c>
      <c r="AH105" s="20">
        <v>7.5999999999999998E-2</v>
      </c>
      <c r="AI105" s="3">
        <f t="shared" si="35"/>
        <v>0</v>
      </c>
    </row>
    <row r="106" spans="1:35" x14ac:dyDescent="0.2">
      <c r="A106">
        <f t="shared" si="26"/>
        <v>49</v>
      </c>
      <c r="B106">
        <f>IF(A106&lt;LookHere!$B$9,1,2)</f>
        <v>1</v>
      </c>
      <c r="C106">
        <f>IF(B106&lt;2,LookHere!F$10 - T105,0)</f>
        <v>5604.2008781028599</v>
      </c>
      <c r="D106" s="3">
        <f>IF(B106=2,LookHere!$B$12,0)</f>
        <v>0</v>
      </c>
      <c r="E106" s="3">
        <f>IF(A106&lt;LookHere!B$13,0,IF(A106&lt;LookHere!B$14,LookHere!C$13,LookHere!C$14))</f>
        <v>0</v>
      </c>
      <c r="F106" s="3">
        <f>IF('SC1'!A106&lt;LookHere!D$15,0,LookHere!B$15)</f>
        <v>0</v>
      </c>
      <c r="G106" s="3">
        <f>IF('SC1'!A106&lt;LookHere!D$16,0,LookHere!B$16)</f>
        <v>0</v>
      </c>
      <c r="H106" s="3">
        <f t="shared" si="27"/>
        <v>0</v>
      </c>
      <c r="I106" s="35">
        <f t="shared" si="28"/>
        <v>179316.14839867098</v>
      </c>
      <c r="J106" s="3">
        <f>IF(I105&gt;0,IF(B106&lt;2,IF(C106&gt;5500*LookHere!B$11, 5500*LookHere!B$11, C106), IF(H106&gt;(M106+P105),-(H106-M106-P105),0)),0)</f>
        <v>5500</v>
      </c>
      <c r="K106" s="35">
        <f t="shared" si="29"/>
        <v>37556.708117399445</v>
      </c>
      <c r="L106" s="35">
        <f t="shared" si="30"/>
        <v>39481.460103857207</v>
      </c>
      <c r="M106" s="35">
        <f t="shared" si="31"/>
        <v>0</v>
      </c>
      <c r="N106" s="35">
        <f t="shared" si="32"/>
        <v>933.07319361038401</v>
      </c>
      <c r="O106" s="35">
        <f t="shared" si="33"/>
        <v>80751.685216233265</v>
      </c>
      <c r="P106" s="3">
        <f t="shared" si="34"/>
        <v>0</v>
      </c>
      <c r="Q106">
        <f t="shared" si="24"/>
        <v>0</v>
      </c>
      <c r="R106" s="3">
        <f>IF(B106&lt;2,K106*V$5+L106*0.4*V$6 - IF((C106-J106)&gt;0,IF((C106-J106)&gt;V$12,V$12,C106-J106)),P106+L106*($V$6)*0.4+K106*($V$5)+G106+F106+E106)/LookHere!B$11</f>
        <v>2060.7730758318176</v>
      </c>
      <c r="S106" s="3">
        <f>(IF(G106&gt;0,IF(R106&gt;V$15,IF(0.15*(R106-V$15)&lt;G106,0.15*(R106-V$15),G106),0),0))*LookHere!B$11</f>
        <v>0</v>
      </c>
      <c r="T106" s="3">
        <f>(IF(R106&lt;V$16,W$16*R106,IF(R106&lt;V$17,Z$16+W$17*(R106-V$16),IF(R106&lt;V$18,W$18*(R106-V$18)+Z$17,(R106-V$18)*W$19+Z$18)))+S106 + IF(R106&lt;V$20,R106*W$20,IF(R106&lt;V$21,(R106-V$20)*W$21+Z$20,(R106-V$21)*W$22+Z$21)))*LookHere!B$11</f>
        <v>412.1546151663635</v>
      </c>
      <c r="V106" s="29">
        <v>136270</v>
      </c>
      <c r="W106">
        <v>0.26</v>
      </c>
      <c r="X106" t="s">
        <v>66</v>
      </c>
      <c r="Z106" s="29">
        <f>(V106-V105)*W106+Z105</f>
        <v>28837.21</v>
      </c>
      <c r="AG106">
        <f t="shared" si="25"/>
        <v>74</v>
      </c>
      <c r="AH106" s="20">
        <v>7.6999999999999999E-2</v>
      </c>
      <c r="AI106" s="3">
        <f t="shared" si="35"/>
        <v>0</v>
      </c>
    </row>
    <row r="107" spans="1:35" x14ac:dyDescent="0.2">
      <c r="A107">
        <f t="shared" si="26"/>
        <v>50</v>
      </c>
      <c r="B107">
        <f>IF(A107&lt;LookHere!$B$9,1,2)</f>
        <v>1</v>
      </c>
      <c r="C107">
        <f>IF(B107&lt;2,LookHere!F$10 - T106,0)</f>
        <v>5587.8453848336367</v>
      </c>
      <c r="D107" s="3">
        <f>IF(B107=2,LookHere!$B$12,0)</f>
        <v>0</v>
      </c>
      <c r="E107" s="3">
        <f>IF(A107&lt;LookHere!B$13,0,IF(A107&lt;LookHere!B$14,LookHere!C$13,LookHere!C$14))</f>
        <v>0</v>
      </c>
      <c r="F107" s="3">
        <f>IF('SC1'!A107&lt;LookHere!D$15,0,LookHere!B$15)</f>
        <v>0</v>
      </c>
      <c r="G107" s="3">
        <f>IF('SC1'!A107&lt;LookHere!D$16,0,LookHere!B$16)</f>
        <v>0</v>
      </c>
      <c r="H107" s="3">
        <f t="shared" si="27"/>
        <v>0</v>
      </c>
      <c r="I107" s="35">
        <f t="shared" si="28"/>
        <v>190335.49944638208</v>
      </c>
      <c r="J107" s="3">
        <f>IF(I106&gt;0,IF(B107&lt;2,IF(C107&gt;5500*LookHere!B$11, 5500*LookHere!B$11, C107), IF(H107&gt;(M107+P106),-(H107-M107-P106),0)),0)</f>
        <v>5500</v>
      </c>
      <c r="K107" s="35">
        <f t="shared" si="29"/>
        <v>38736.161883546891</v>
      </c>
      <c r="L107" s="35">
        <f t="shared" si="30"/>
        <v>40721.35995522148</v>
      </c>
      <c r="M107" s="35">
        <f t="shared" si="31"/>
        <v>0</v>
      </c>
      <c r="N107" s="35">
        <f t="shared" si="32"/>
        <v>962.37599322888036</v>
      </c>
      <c r="O107" s="35">
        <f t="shared" si="33"/>
        <v>83325.067472022565</v>
      </c>
      <c r="P107" s="3">
        <f t="shared" si="34"/>
        <v>0</v>
      </c>
      <c r="Q107">
        <f t="shared" si="24"/>
        <v>0</v>
      </c>
      <c r="R107" s="3">
        <f>IF(B107&lt;2,K107*V$5+L107*0.4*V$6 - IF((C107-J107)&gt;0,IF((C107-J107)&gt;V$12,V$12,C107-J107)),P107+L107*($V$6)*0.4+K107*($V$5)+G107+F107+E107)/LookHere!B$11</f>
        <v>2145.1187314868757</v>
      </c>
      <c r="S107" s="3">
        <f>(IF(G107&gt;0,IF(R107&gt;V$15,IF(0.15*(R107-V$15)&lt;G107,0.15*(R107-V$15),G107),0),0))*LookHere!B$11</f>
        <v>0</v>
      </c>
      <c r="T107" s="3">
        <f>(IF(R107&lt;V$16,W$16*R107,IF(R107&lt;V$17,Z$16+W$17*(R107-V$16),IF(R107&lt;V$18,W$18*(R107-V$18)+Z$17,(R107-V$18)*W$19+Z$18)))+S107 + IF(R107&lt;V$20,R107*W$20,IF(R107&lt;V$21,(R107-V$20)*W$21+Z$20,(R107-V$21)*W$22+Z$21)))*LookHere!B$11</f>
        <v>429.02374629737517</v>
      </c>
      <c r="V107" s="29"/>
      <c r="W107">
        <v>0.28999999999999998</v>
      </c>
      <c r="X107" t="s">
        <v>67</v>
      </c>
      <c r="Z107" s="29"/>
      <c r="AG107">
        <f t="shared" si="25"/>
        <v>75</v>
      </c>
      <c r="AH107" s="20">
        <v>7.9000000000000001E-2</v>
      </c>
      <c r="AI107" s="3">
        <f t="shared" si="35"/>
        <v>0</v>
      </c>
    </row>
    <row r="108" spans="1:35" x14ac:dyDescent="0.2">
      <c r="A108">
        <f t="shared" si="26"/>
        <v>51</v>
      </c>
      <c r="B108">
        <f>IF(A108&lt;LookHere!$B$9,1,2)</f>
        <v>1</v>
      </c>
      <c r="C108">
        <f>IF(B108&lt;2,LookHere!F$10 - T107,0)</f>
        <v>5570.9762537026245</v>
      </c>
      <c r="D108" s="3">
        <f>IF(B108=2,LookHere!$B$12,0)</f>
        <v>0</v>
      </c>
      <c r="E108" s="3">
        <f>IF(A108&lt;LookHere!B$13,0,IF(A108&lt;LookHere!B$14,LookHere!C$13,LookHere!C$14))</f>
        <v>0</v>
      </c>
      <c r="F108" s="3">
        <f>IF('SC1'!A108&lt;LookHere!D$15,0,LookHere!B$15)</f>
        <v>0</v>
      </c>
      <c r="G108" s="3">
        <f>IF('SC1'!A108&lt;LookHere!D$16,0,LookHere!B$16)</f>
        <v>0</v>
      </c>
      <c r="H108" s="3">
        <f t="shared" si="27"/>
        <v>0</v>
      </c>
      <c r="I108" s="35">
        <f t="shared" si="28"/>
        <v>201694.02611934172</v>
      </c>
      <c r="J108" s="3">
        <f>IF(I107&gt;0,IF(B108&lt;2,IF(C108&gt;5500*LookHere!B$11, 5500*LookHere!B$11, C108), IF(H108&gt;(M108+P107),-(H108-M108-P107),0)),0)</f>
        <v>5500</v>
      </c>
      <c r="K108" s="35">
        <f t="shared" si="29"/>
        <v>39952.655935071081</v>
      </c>
      <c r="L108" s="35">
        <f t="shared" si="30"/>
        <v>42000.198377686436</v>
      </c>
      <c r="M108" s="35">
        <f t="shared" si="31"/>
        <v>0</v>
      </c>
      <c r="N108" s="35">
        <f t="shared" si="32"/>
        <v>992.59903583729249</v>
      </c>
      <c r="O108" s="35">
        <f t="shared" si="33"/>
        <v>85960.789302514051</v>
      </c>
      <c r="P108" s="3">
        <f t="shared" si="34"/>
        <v>0</v>
      </c>
      <c r="Q108">
        <f t="shared" si="24"/>
        <v>0</v>
      </c>
      <c r="R108" s="3">
        <f>IF(B108&lt;2,K108*V$5+L108*0.4*V$6 - IF((C108-J108)&gt;0,IF((C108-J108)&gt;V$12,V$12,C108-J108)),P108+L108*($V$6)*0.4+K108*($V$5)+G108+F108+E108)/LookHere!B$11</f>
        <v>2232.113229527939</v>
      </c>
      <c r="S108" s="3">
        <f>(IF(G108&gt;0,IF(R108&gt;V$15,IF(0.15*(R108-V$15)&lt;G108,0.15*(R108-V$15),G108),0),0))*LookHere!B$11</f>
        <v>0</v>
      </c>
      <c r="T108" s="3">
        <f>(IF(R108&lt;V$16,W$16*R108,IF(R108&lt;V$17,Z$16+W$17*(R108-V$16),IF(R108&lt;V$18,W$18*(R108-V$18)+Z$17,(R108-V$18)*W$19+Z$18)))+S108 + IF(R108&lt;V$20,R108*W$20,IF(R108&lt;V$21,(R108-V$20)*W$21+Z$20,(R108-V$21)*W$22+Z$21)))*LookHere!B$11</f>
        <v>446.42264590558779</v>
      </c>
      <c r="V108" s="29">
        <v>40120</v>
      </c>
      <c r="W108">
        <v>0.05</v>
      </c>
      <c r="X108" t="s">
        <v>68</v>
      </c>
      <c r="Z108" s="29">
        <f>V108*W108</f>
        <v>2006</v>
      </c>
      <c r="AG108">
        <f t="shared" si="25"/>
        <v>76</v>
      </c>
      <c r="AH108" s="20">
        <v>0.08</v>
      </c>
      <c r="AI108" s="3">
        <f t="shared" si="35"/>
        <v>0</v>
      </c>
    </row>
    <row r="109" spans="1:35" x14ac:dyDescent="0.2">
      <c r="A109">
        <f t="shared" si="26"/>
        <v>52</v>
      </c>
      <c r="B109">
        <f>IF(A109&lt;LookHere!$B$9,1,2)</f>
        <v>1</v>
      </c>
      <c r="C109">
        <f>IF(B109&lt;2,LookHere!F$10 - T108,0)</f>
        <v>5553.5773540944119</v>
      </c>
      <c r="D109" s="3">
        <f>IF(B109=2,LookHere!$B$12,0)</f>
        <v>0</v>
      </c>
      <c r="E109" s="3">
        <f>IF(A109&lt;LookHere!B$13,0,IF(A109&lt;LookHere!B$14,LookHere!C$13,LookHere!C$14))</f>
        <v>0</v>
      </c>
      <c r="F109" s="3">
        <f>IF('SC1'!A109&lt;LookHere!D$15,0,LookHere!B$15)</f>
        <v>0</v>
      </c>
      <c r="G109" s="3">
        <f>IF('SC1'!A109&lt;LookHere!D$16,0,LookHere!B$16)</f>
        <v>0</v>
      </c>
      <c r="H109" s="3">
        <f t="shared" si="27"/>
        <v>0</v>
      </c>
      <c r="I109" s="35">
        <f t="shared" si="28"/>
        <v>213402.16824329508</v>
      </c>
      <c r="J109" s="3">
        <f>IF(I108&gt;0,IF(B109&lt;2,IF(C109&gt;5500*LookHere!B$11, 5500*LookHere!B$11, C109), IF(H109&gt;(M109+P108),-(H109-M109-P108),0)),0)</f>
        <v>5500</v>
      </c>
      <c r="K109" s="35">
        <f t="shared" si="29"/>
        <v>41207.353507683467</v>
      </c>
      <c r="L109" s="35">
        <f t="shared" si="30"/>
        <v>43319.198221886101</v>
      </c>
      <c r="M109" s="35">
        <f t="shared" si="31"/>
        <v>0</v>
      </c>
      <c r="N109" s="35">
        <f t="shared" si="32"/>
        <v>1023.7712213076804</v>
      </c>
      <c r="O109" s="35">
        <f t="shared" si="33"/>
        <v>88660.239751339846</v>
      </c>
      <c r="P109" s="3">
        <f t="shared" si="34"/>
        <v>0</v>
      </c>
      <c r="Q109">
        <f t="shared" si="24"/>
        <v>0</v>
      </c>
      <c r="R109" s="3">
        <f>IF(B109&lt;2,K109*V$5+L109*0.4*V$6 - IF((C109-J109)&gt;0,IF((C109-J109)&gt;V$12,V$12,C109-J109)),P109+L109*($V$6)*0.4+K109*($V$5)+G109+F109+E109)/LookHere!B$11</f>
        <v>2321.8397558354791</v>
      </c>
      <c r="S109" s="3">
        <f>(IF(G109&gt;0,IF(R109&gt;V$15,IF(0.15*(R109-V$15)&lt;G109,0.15*(R109-V$15),G109),0),0))*LookHere!B$11</f>
        <v>0</v>
      </c>
      <c r="T109" s="3">
        <f>(IF(R109&lt;V$16,W$16*R109,IF(R109&lt;V$17,Z$16+W$17*(R109-V$16),IF(R109&lt;V$18,W$18*(R109-V$18)+Z$17,(R109-V$18)*W$19+Z$18)))+S109 + IF(R109&lt;V$20,R109*W$20,IF(R109&lt;V$21,(R109-V$20)*W$21+Z$20,(R109-V$21)*W$22+Z$21)))*LookHere!B$11</f>
        <v>464.36795116709584</v>
      </c>
      <c r="V109" s="29">
        <v>80242</v>
      </c>
      <c r="W109">
        <v>9.1499999999999998E-2</v>
      </c>
      <c r="X109" t="s">
        <v>69</v>
      </c>
      <c r="Z109" s="29">
        <f>(V109-V108)*W109+Z108</f>
        <v>5677.1630000000005</v>
      </c>
      <c r="AG109">
        <f t="shared" si="25"/>
        <v>77</v>
      </c>
      <c r="AH109" s="20">
        <v>8.2000000000000003E-2</v>
      </c>
      <c r="AI109" s="3">
        <f t="shared" si="35"/>
        <v>0</v>
      </c>
    </row>
    <row r="110" spans="1:35" x14ac:dyDescent="0.2">
      <c r="A110">
        <f t="shared" si="26"/>
        <v>53</v>
      </c>
      <c r="B110">
        <f>IF(A110&lt;LookHere!$B$9,1,2)</f>
        <v>1</v>
      </c>
      <c r="C110">
        <f>IF(B110&lt;2,LookHere!F$10 - T109,0)</f>
        <v>5535.6320488329038</v>
      </c>
      <c r="D110" s="3">
        <f>IF(B110=2,LookHere!$B$12,0)</f>
        <v>0</v>
      </c>
      <c r="E110" s="3">
        <f>IF(A110&lt;LookHere!B$13,0,IF(A110&lt;LookHere!B$14,LookHere!C$13,LookHere!C$14))</f>
        <v>0</v>
      </c>
      <c r="F110" s="3">
        <f>IF('SC1'!A110&lt;LookHere!D$15,0,LookHere!B$15)</f>
        <v>0</v>
      </c>
      <c r="G110" s="3">
        <f>IF('SC1'!A110&lt;LookHere!D$16,0,LookHere!B$16)</f>
        <v>0</v>
      </c>
      <c r="H110" s="3">
        <f t="shared" si="27"/>
        <v>0</v>
      </c>
      <c r="I110" s="35">
        <f t="shared" si="28"/>
        <v>225470.6869818237</v>
      </c>
      <c r="J110" s="3">
        <f>IF(I109&gt;0,IF(B110&lt;2,IF(C110&gt;5500*LookHere!B$11, 5500*LookHere!B$11, C110), IF(H110&gt;(M110+P109),-(H110-M110-P109),0)),0)</f>
        <v>5500</v>
      </c>
      <c r="K110" s="35">
        <f t="shared" si="29"/>
        <v>42501.454368059189</v>
      </c>
      <c r="L110" s="35">
        <f t="shared" si="30"/>
        <v>44679.62074160159</v>
      </c>
      <c r="M110" s="35">
        <f t="shared" si="31"/>
        <v>0</v>
      </c>
      <c r="N110" s="35">
        <f t="shared" si="32"/>
        <v>1055.9223571013138</v>
      </c>
      <c r="O110" s="35">
        <f t="shared" si="33"/>
        <v>91424.833979718998</v>
      </c>
      <c r="P110" s="3">
        <f t="shared" si="34"/>
        <v>0</v>
      </c>
      <c r="Q110">
        <f t="shared" si="24"/>
        <v>0</v>
      </c>
      <c r="R110" s="3">
        <f>IF(B110&lt;2,K110*V$5+L110*0.4*V$6 - IF((C110-J110)&gt;0,IF((C110-J110)&gt;V$12,V$12,C110-J110)),P110+L110*($V$6)*0.4+K110*($V$5)+G110+F110+E110)/LookHere!B$11</f>
        <v>2414.3841086950897</v>
      </c>
      <c r="S110" s="3">
        <f>(IF(G110&gt;0,IF(R110&gt;V$15,IF(0.15*(R110-V$15)&lt;G110,0.15*(R110-V$15),G110),0),0))*LookHere!B$11</f>
        <v>0</v>
      </c>
      <c r="T110" s="3">
        <f>(IF(R110&lt;V$16,W$16*R110,IF(R110&lt;V$17,Z$16+W$17*(R110-V$16),IF(R110&lt;V$18,W$18*(R110-V$18)+Z$17,(R110-V$18)*W$19+Z$18)))+S110 + IF(R110&lt;V$20,R110*W$20,IF(R110&lt;V$21,(R110-V$20)*W$21+Z$20,(R110-V$21)*W$22+Z$21)))*LookHere!B$11</f>
        <v>482.87682173901794</v>
      </c>
      <c r="V110" s="29"/>
      <c r="W110">
        <v>0.1116</v>
      </c>
      <c r="X110" t="s">
        <v>70</v>
      </c>
      <c r="Z110" s="29"/>
      <c r="AG110">
        <f t="shared" si="25"/>
        <v>78</v>
      </c>
      <c r="AH110" s="20">
        <v>8.3000000000000004E-2</v>
      </c>
      <c r="AI110" s="3">
        <f t="shared" si="35"/>
        <v>0</v>
      </c>
    </row>
    <row r="111" spans="1:35" x14ac:dyDescent="0.2">
      <c r="A111">
        <f t="shared" si="26"/>
        <v>54</v>
      </c>
      <c r="B111">
        <f>IF(A111&lt;LookHere!$B$9,1,2)</f>
        <v>1</v>
      </c>
      <c r="C111">
        <f>IF(B111&lt;2,LookHere!F$10 - T110,0)</f>
        <v>5517.1231782609821</v>
      </c>
      <c r="D111" s="3">
        <f>IF(B111=2,LookHere!$B$12,0)</f>
        <v>0</v>
      </c>
      <c r="E111" s="3">
        <f>IF(A111&lt;LookHere!B$13,0,IF(A111&lt;LookHere!B$14,LookHere!C$13,LookHere!C$14))</f>
        <v>0</v>
      </c>
      <c r="F111" s="3">
        <f>IF('SC1'!A111&lt;LookHere!D$15,0,LookHere!B$15)</f>
        <v>0</v>
      </c>
      <c r="G111" s="3">
        <f>IF('SC1'!A111&lt;LookHere!D$16,0,LookHere!B$16)</f>
        <v>0</v>
      </c>
      <c r="H111" s="3">
        <f t="shared" si="27"/>
        <v>0</v>
      </c>
      <c r="I111" s="35">
        <f t="shared" si="28"/>
        <v>237910.67472712425</v>
      </c>
      <c r="J111" s="3">
        <f>IF(I110&gt;0,IF(B111&lt;2,IF(C111&gt;5500*LookHere!B$11, 5500*LookHere!B$11, C111), IF(H111&gt;(M111+P110),-(H111-M111-P110),0)),0)</f>
        <v>5500</v>
      </c>
      <c r="K111" s="35">
        <f t="shared" si="29"/>
        <v>43836.195961077763</v>
      </c>
      <c r="L111" s="35">
        <f t="shared" si="30"/>
        <v>46082.766799796926</v>
      </c>
      <c r="M111" s="35">
        <f t="shared" si="31"/>
        <v>0</v>
      </c>
      <c r="N111" s="35">
        <f t="shared" si="32"/>
        <v>1089.0831867711972</v>
      </c>
      <c r="O111" s="35">
        <f t="shared" si="33"/>
        <v>94256.013547875729</v>
      </c>
      <c r="P111" s="3">
        <f t="shared" si="34"/>
        <v>0</v>
      </c>
      <c r="Q111">
        <f t="shared" si="24"/>
        <v>0</v>
      </c>
      <c r="R111" s="3">
        <f>IF(B111&lt;2,K111*V$5+L111*0.4*V$6 - IF((C111-J111)&gt;0,IF((C111-J111)&gt;V$12,V$12,C111-J111)),P111+L111*($V$6)*0.4+K111*($V$5)+G111+F111+E111)/LookHere!B$11</f>
        <v>2509.8347808510471</v>
      </c>
      <c r="S111" s="3">
        <f>(IF(G111&gt;0,IF(R111&gt;V$15,IF(0.15*(R111-V$15)&lt;G111,0.15*(R111-V$15),G111),0),0))*LookHere!B$11</f>
        <v>0</v>
      </c>
      <c r="T111" s="3">
        <f>(IF(R111&lt;V$16,W$16*R111,IF(R111&lt;V$17,Z$16+W$17*(R111-V$16),IF(R111&lt;V$18,W$18*(R111-V$18)+Z$17,(R111-V$18)*W$19+Z$18)))+S111 + IF(R111&lt;V$20,R111*W$20,IF(R111&lt;V$21,(R111-V$20)*W$21+Z$20,(R111-V$21)*W$22+Z$21)))*LookHere!B$11</f>
        <v>501.96695617020941</v>
      </c>
      <c r="V111" s="29"/>
      <c r="AG111">
        <f t="shared" si="25"/>
        <v>79</v>
      </c>
      <c r="AH111" s="20">
        <v>8.5000000000000006E-2</v>
      </c>
      <c r="AI111" s="3">
        <f t="shared" si="35"/>
        <v>0</v>
      </c>
    </row>
    <row r="112" spans="1:35" x14ac:dyDescent="0.2">
      <c r="A112">
        <f t="shared" si="26"/>
        <v>55</v>
      </c>
      <c r="B112">
        <f>IF(A112&lt;LookHere!$B$9,1,2)</f>
        <v>1</v>
      </c>
      <c r="C112">
        <f>IF(B112&lt;2,LookHere!F$10 - T111,0)</f>
        <v>5498.0330438297906</v>
      </c>
      <c r="D112" s="3">
        <f>IF(B112=2,LookHere!$B$12,0)</f>
        <v>0</v>
      </c>
      <c r="E112" s="3">
        <f>IF(A112&lt;LookHere!B$13,0,IF(A112&lt;LookHere!B$14,LookHere!C$13,LookHere!C$14))</f>
        <v>0</v>
      </c>
      <c r="F112" s="3">
        <f>IF('SC1'!A112&lt;LookHere!D$15,0,LookHere!B$15)</f>
        <v>0</v>
      </c>
      <c r="G112" s="3">
        <f>IF('SC1'!A112&lt;LookHere!D$16,0,LookHere!B$16)</f>
        <v>0</v>
      </c>
      <c r="H112" s="3">
        <f t="shared" si="27"/>
        <v>0</v>
      </c>
      <c r="I112" s="35">
        <f t="shared" si="28"/>
        <v>250731.59833905494</v>
      </c>
      <c r="J112" s="3">
        <f>IF(I111&gt;0,IF(B112&lt;2,IF(C112&gt;5500*LookHere!B$11, 5500*LookHere!B$11, C112), IF(H112&gt;(M112+P111),-(H112-M112-P111),0)),0)</f>
        <v>5498.0330438297906</v>
      </c>
      <c r="K112" s="35">
        <f t="shared" si="29"/>
        <v>45212.854593092365</v>
      </c>
      <c r="L112" s="35">
        <f t="shared" si="30"/>
        <v>47529.978112530014</v>
      </c>
      <c r="M112" s="35">
        <f t="shared" si="31"/>
        <v>0</v>
      </c>
      <c r="N112" s="35">
        <f t="shared" si="32"/>
        <v>1123.2854193595763</v>
      </c>
      <c r="O112" s="35">
        <f t="shared" si="33"/>
        <v>97157.213644879346</v>
      </c>
      <c r="P112" s="3">
        <f t="shared" si="34"/>
        <v>0</v>
      </c>
      <c r="Q112">
        <f t="shared" si="24"/>
        <v>0</v>
      </c>
      <c r="R112" s="3">
        <f>IF(B112&lt;2,K112*V$5+L112*0.4*V$6 - IF((C112-J112)&gt;0,IF((C112-J112)&gt;V$12,V$12,C112-J112)),P112+L112*($V$6)*0.4+K112*($V$5)+G112+F112+E112)/LookHere!B$11</f>
        <v>2606.3160879569309</v>
      </c>
      <c r="S112" s="3">
        <f>(IF(G112&gt;0,IF(R112&gt;V$15,IF(0.15*(R112-V$15)&lt;G112,0.15*(R112-V$15),G112),0),0))*LookHere!B$11</f>
        <v>0</v>
      </c>
      <c r="T112" s="3">
        <f>(IF(R112&lt;V$16,W$16*R112,IF(R112&lt;V$17,Z$16+W$17*(R112-V$16),IF(R112&lt;V$18,W$18*(R112-V$18)+Z$17,(R112-V$18)*W$19+Z$18)))+S112 + IF(R112&lt;V$20,R112*W$20,IF(R112&lt;V$21,(R112-V$20)*W$21+Z$20,(R112-V$21)*W$22+Z$21)))*LookHere!B$11</f>
        <v>521.26321759138614</v>
      </c>
      <c r="AG112">
        <f t="shared" si="25"/>
        <v>80</v>
      </c>
      <c r="AH112" s="36">
        <v>8.7999999999999995E-2</v>
      </c>
      <c r="AI112" s="3">
        <f t="shared" si="35"/>
        <v>0</v>
      </c>
    </row>
    <row r="113" spans="1:35" x14ac:dyDescent="0.2">
      <c r="A113">
        <f t="shared" si="26"/>
        <v>56</v>
      </c>
      <c r="B113">
        <f>IF(A113&lt;LookHere!$B$9,1,2)</f>
        <v>1</v>
      </c>
      <c r="C113">
        <f>IF(B113&lt;2,LookHere!F$10 - T112,0)</f>
        <v>5478.7367824086141</v>
      </c>
      <c r="D113" s="3">
        <f>IF(B113=2,LookHere!$B$12,0)</f>
        <v>0</v>
      </c>
      <c r="E113" s="3">
        <f>IF(A113&lt;LookHere!B$13,0,IF(A113&lt;LookHere!B$14,LookHere!C$13,LookHere!C$14))</f>
        <v>0</v>
      </c>
      <c r="F113" s="3">
        <f>IF('SC1'!A113&lt;LookHere!D$15,0,LookHere!B$15)</f>
        <v>0</v>
      </c>
      <c r="G113" s="3">
        <f>IF('SC1'!A113&lt;LookHere!D$16,0,LookHere!B$16)</f>
        <v>0</v>
      </c>
      <c r="H113" s="3">
        <f t="shared" si="27"/>
        <v>0</v>
      </c>
      <c r="I113" s="35">
        <f t="shared" si="28"/>
        <v>263927.8537183397</v>
      </c>
      <c r="J113" s="3">
        <f>IF(I112&gt;0,IF(B113&lt;2,IF(C113&gt;5500*LookHere!B$11, 5500*LookHere!B$11, C113), IF(H113&gt;(M113+P112),-(H113-M113-P112),0)),0)</f>
        <v>5478.7367824086141</v>
      </c>
      <c r="K113" s="35">
        <f t="shared" si="29"/>
        <v>46632.746652359259</v>
      </c>
      <c r="L113" s="35">
        <f t="shared" si="30"/>
        <v>49022.638531928111</v>
      </c>
      <c r="M113" s="35">
        <f t="shared" si="31"/>
        <v>0</v>
      </c>
      <c r="N113" s="35">
        <f t="shared" si="32"/>
        <v>1158.5617597188257</v>
      </c>
      <c r="O113" s="35">
        <f t="shared" si="33"/>
        <v>100147.71268086873</v>
      </c>
      <c r="P113" s="3">
        <f t="shared" si="34"/>
        <v>0</v>
      </c>
      <c r="Q113">
        <f t="shared" si="24"/>
        <v>0</v>
      </c>
      <c r="R113" s="3">
        <f>IF(B113&lt;2,K113*V$5+L113*0.4*V$6 - IF((C113-J113)&gt;0,IF((C113-J113)&gt;V$12,V$12,C113-J113)),P113+L113*($V$6)*0.4+K113*($V$5)+G113+F113+E113)/LookHere!B$11</f>
        <v>2688.1664278776266</v>
      </c>
      <c r="S113" s="3">
        <f>(IF(G113&gt;0,IF(R113&gt;V$15,IF(0.15*(R113-V$15)&lt;G113,0.15*(R113-V$15),G113),0),0))*LookHere!B$11</f>
        <v>0</v>
      </c>
      <c r="T113" s="3">
        <f>(IF(R113&lt;V$16,W$16*R113,IF(R113&lt;V$17,Z$16+W$17*(R113-V$16),IF(R113&lt;V$18,W$18*(R113-V$18)+Z$17,(R113-V$18)*W$19+Z$18)))+S113 + IF(R113&lt;V$20,R113*W$20,IF(R113&lt;V$21,(R113-V$20)*W$21+Z$20,(R113-V$21)*W$22+Z$21)))*LookHere!B$11</f>
        <v>537.63328557552529</v>
      </c>
      <c r="AG113">
        <f t="shared" si="25"/>
        <v>81</v>
      </c>
      <c r="AH113" s="36">
        <v>0.09</v>
      </c>
      <c r="AI113" s="3">
        <f t="shared" si="35"/>
        <v>0</v>
      </c>
    </row>
    <row r="114" spans="1:35" x14ac:dyDescent="0.2">
      <c r="A114">
        <f t="shared" si="26"/>
        <v>57</v>
      </c>
      <c r="B114">
        <f>IF(A114&lt;LookHere!$B$9,1,2)</f>
        <v>1</v>
      </c>
      <c r="C114">
        <f>IF(B114&lt;2,LookHere!F$10 - T113,0)</f>
        <v>5462.3667144244746</v>
      </c>
      <c r="D114" s="3">
        <f>IF(B114=2,LookHere!$B$12,0)</f>
        <v>0</v>
      </c>
      <c r="E114" s="3">
        <f>IF(A114&lt;LookHere!B$13,0,IF(A114&lt;LookHere!B$14,LookHere!C$13,LookHere!C$14))</f>
        <v>0</v>
      </c>
      <c r="F114" s="3">
        <f>IF('SC1'!A114&lt;LookHere!D$15,0,LookHere!B$15)</f>
        <v>0</v>
      </c>
      <c r="G114" s="3">
        <f>IF('SC1'!A114&lt;LookHere!D$16,0,LookHere!B$16)</f>
        <v>0</v>
      </c>
      <c r="H114" s="3">
        <f t="shared" si="27"/>
        <v>0</v>
      </c>
      <c r="I114" s="35">
        <f t="shared" si="28"/>
        <v>277513.91977021465</v>
      </c>
      <c r="J114" s="3">
        <f>IF(I113&gt;0,IF(B114&lt;2,IF(C114&gt;5500*LookHere!B$11, 5500*LookHere!B$11, C114), IF(H114&gt;(M114+P113),-(H114-M114-P113),0)),0)</f>
        <v>5462.3667144244746</v>
      </c>
      <c r="K114" s="35">
        <f t="shared" si="29"/>
        <v>48097.229867794318</v>
      </c>
      <c r="L114" s="35">
        <f t="shared" si="30"/>
        <v>50562.175369454635</v>
      </c>
      <c r="M114" s="35">
        <f t="shared" si="31"/>
        <v>0</v>
      </c>
      <c r="N114" s="35">
        <f t="shared" si="32"/>
        <v>1194.9459397844241</v>
      </c>
      <c r="O114" s="35">
        <f t="shared" si="33"/>
        <v>103230.25927718588</v>
      </c>
      <c r="P114" s="3">
        <f t="shared" si="34"/>
        <v>0</v>
      </c>
      <c r="Q114">
        <f t="shared" si="24"/>
        <v>0</v>
      </c>
      <c r="R114" s="3">
        <f>IF(B114&lt;2,K114*V$5+L114*0.4*V$6 - IF((C114-J114)&gt;0,IF((C114-J114)&gt;V$12,V$12,C114-J114)),P114+L114*($V$6)*0.4+K114*($V$5)+G114+F114+E114)/LookHere!B$11</f>
        <v>2772.5872457906462</v>
      </c>
      <c r="S114" s="3">
        <f>(IF(G114&gt;0,IF(R114&gt;V$15,IF(0.15*(R114-V$15)&lt;G114,0.15*(R114-V$15),G114),0),0))*LookHere!B$11</f>
        <v>0</v>
      </c>
      <c r="T114" s="3">
        <f>(IF(R114&lt;V$16,W$16*R114,IF(R114&lt;V$17,Z$16+W$17*(R114-V$16),IF(R114&lt;V$18,W$18*(R114-V$18)+Z$17,(R114-V$18)*W$19+Z$18)))+S114 + IF(R114&lt;V$20,R114*W$20,IF(R114&lt;V$21,(R114-V$20)*W$21+Z$20,(R114-V$21)*W$22+Z$21)))*LookHere!B$11</f>
        <v>554.51744915812924</v>
      </c>
      <c r="AG114">
        <f t="shared" si="25"/>
        <v>82</v>
      </c>
      <c r="AH114" s="36">
        <v>9.2999999999999999E-2</v>
      </c>
      <c r="AI114" s="3">
        <f t="shared" si="35"/>
        <v>0</v>
      </c>
    </row>
    <row r="115" spans="1:35" x14ac:dyDescent="0.2">
      <c r="A115">
        <f t="shared" si="26"/>
        <v>58</v>
      </c>
      <c r="B115">
        <f>IF(A115&lt;LookHere!$B$9,1,2)</f>
        <v>1</v>
      </c>
      <c r="C115">
        <f>IF(B115&lt;2,LookHere!F$10 - T114,0)</f>
        <v>5445.4825508418708</v>
      </c>
      <c r="D115" s="3">
        <f>IF(B115=2,LookHere!$B$12,0)</f>
        <v>0</v>
      </c>
      <c r="E115" s="3">
        <f>IF(A115&lt;LookHere!B$13,0,IF(A115&lt;LookHere!B$14,LookHere!C$13,LookHere!C$14))</f>
        <v>0</v>
      </c>
      <c r="F115" s="3">
        <f>IF('SC1'!A115&lt;LookHere!D$15,0,LookHere!B$15)</f>
        <v>0</v>
      </c>
      <c r="G115" s="3">
        <f>IF('SC1'!A115&lt;LookHere!D$16,0,LookHere!B$16)</f>
        <v>0</v>
      </c>
      <c r="H115" s="3">
        <f t="shared" si="27"/>
        <v>0</v>
      </c>
      <c r="I115" s="35">
        <f t="shared" si="28"/>
        <v>291501.28077158373</v>
      </c>
      <c r="J115" s="3">
        <f>IF(I114&gt;0,IF(B115&lt;2,IF(C115&gt;5500*LookHere!B$11, 5500*LookHere!B$11, C115), IF(H115&gt;(M115+P114),-(H115-M115-P114),0)),0)</f>
        <v>5445.4825508418708</v>
      </c>
      <c r="K115" s="35">
        <f t="shared" si="29"/>
        <v>49607.704607260326</v>
      </c>
      <c r="L115" s="35">
        <f t="shared" si="30"/>
        <v>52150.060760732653</v>
      </c>
      <c r="M115" s="35">
        <f t="shared" si="31"/>
        <v>0</v>
      </c>
      <c r="N115" s="35">
        <f t="shared" si="32"/>
        <v>1232.472750830156</v>
      </c>
      <c r="O115" s="35">
        <f t="shared" si="33"/>
        <v>106407.68665773766</v>
      </c>
      <c r="P115" s="3">
        <f t="shared" si="34"/>
        <v>0</v>
      </c>
      <c r="Q115">
        <f t="shared" si="24"/>
        <v>0</v>
      </c>
      <c r="R115" s="3">
        <f>IF(B115&lt;2,K115*V$5+L115*0.4*V$6 - IF((C115-J115)&gt;0,IF((C115-J115)&gt;V$12,V$12,C115-J115)),P115+L115*($V$6)*0.4+K115*($V$5)+G115+F115+E115)/LookHere!B$11</f>
        <v>2859.6592665544995</v>
      </c>
      <c r="S115" s="3">
        <f>(IF(G115&gt;0,IF(R115&gt;V$15,IF(0.15*(R115-V$15)&lt;G115,0.15*(R115-V$15),G115),0),0))*LookHere!B$11</f>
        <v>0</v>
      </c>
      <c r="T115" s="3">
        <f>(IF(R115&lt;V$16,W$16*R115,IF(R115&lt;V$17,Z$16+W$17*(R115-V$16),IF(R115&lt;V$18,W$18*(R115-V$18)+Z$17,(R115-V$18)*W$19+Z$18)))+S115 + IF(R115&lt;V$20,R115*W$20,IF(R115&lt;V$21,(R115-V$20)*W$21+Z$20,(R115-V$21)*W$22+Z$21)))*LookHere!B$11</f>
        <v>571.9318533108999</v>
      </c>
      <c r="AG115">
        <f t="shared" si="25"/>
        <v>83</v>
      </c>
      <c r="AH115" s="36">
        <v>9.6000000000000002E-2</v>
      </c>
      <c r="AI115" s="3">
        <f t="shared" si="35"/>
        <v>0</v>
      </c>
    </row>
    <row r="116" spans="1:35" x14ac:dyDescent="0.2">
      <c r="A116">
        <f t="shared" si="26"/>
        <v>59</v>
      </c>
      <c r="B116">
        <f>IF(A116&lt;LookHere!$B$9,1,2)</f>
        <v>1</v>
      </c>
      <c r="C116">
        <f>IF(B116&lt;2,LookHere!F$10 - T115,0)</f>
        <v>5428.0681466891001</v>
      </c>
      <c r="D116" s="3">
        <f>IF(B116=2,LookHere!$B$12,0)</f>
        <v>0</v>
      </c>
      <c r="E116" s="3">
        <f>IF(A116&lt;LookHere!B$13,0,IF(A116&lt;LookHere!B$14,LookHere!C$13,LookHere!C$14))</f>
        <v>0</v>
      </c>
      <c r="F116" s="3">
        <f>IF('SC1'!A116&lt;LookHere!D$15,0,LookHere!B$15)</f>
        <v>0</v>
      </c>
      <c r="G116" s="3">
        <f>IF('SC1'!A116&lt;LookHere!D$16,0,LookHere!B$16)</f>
        <v>0</v>
      </c>
      <c r="H116" s="3">
        <f t="shared" si="27"/>
        <v>0</v>
      </c>
      <c r="I116" s="35">
        <f t="shared" si="28"/>
        <v>305901.75834042218</v>
      </c>
      <c r="J116" s="3">
        <f>IF(I115&gt;0,IF(B116&lt;2,IF(C116&gt;5500*LookHere!B$11, 5500*LookHere!B$11, C116), IF(H116&gt;(M116+P115),-(H116-M116-P115),0)),0)</f>
        <v>5428.0681466891001</v>
      </c>
      <c r="K116" s="35">
        <f t="shared" si="29"/>
        <v>51165.615216626451</v>
      </c>
      <c r="L116" s="35">
        <f t="shared" si="30"/>
        <v>53787.813073230151</v>
      </c>
      <c r="M116" s="35">
        <f t="shared" si="31"/>
        <v>0</v>
      </c>
      <c r="N116" s="35">
        <f t="shared" si="32"/>
        <v>1271.1780767361633</v>
      </c>
      <c r="O116" s="35">
        <f t="shared" si="33"/>
        <v>109682.91525306283</v>
      </c>
      <c r="P116" s="3">
        <f t="shared" si="34"/>
        <v>0</v>
      </c>
      <c r="Q116">
        <f t="shared" si="24"/>
        <v>0</v>
      </c>
      <c r="R116" s="3">
        <f>IF(B116&lt;2,K116*V$5+L116*0.4*V$6 - IF((C116-J116)&gt;0,IF((C116-J116)&gt;V$12,V$12,C116-J116)),P116+L116*($V$6)*0.4+K116*($V$5)+G116+F116+E116)/LookHere!B$11</f>
        <v>2949.4657501603824</v>
      </c>
      <c r="S116" s="3">
        <f>(IF(G116&gt;0,IF(R116&gt;V$15,IF(0.15*(R116-V$15)&lt;G116,0.15*(R116-V$15),G116),0),0))*LookHere!B$11</f>
        <v>0</v>
      </c>
      <c r="T116" s="3">
        <f>(IF(R116&lt;V$16,W$16*R116,IF(R116&lt;V$17,Z$16+W$17*(R116-V$16),IF(R116&lt;V$18,W$18*(R116-V$18)+Z$17,(R116-V$18)*W$19+Z$18)))+S116 + IF(R116&lt;V$20,R116*W$20,IF(R116&lt;V$21,(R116-V$20)*W$21+Z$20,(R116-V$21)*W$22+Z$21)))*LookHere!B$11</f>
        <v>589.89315003207651</v>
      </c>
      <c r="AG116">
        <f t="shared" si="25"/>
        <v>84</v>
      </c>
      <c r="AH116" s="36">
        <v>9.9000000000000005E-2</v>
      </c>
      <c r="AI116" s="3">
        <f t="shared" si="35"/>
        <v>0</v>
      </c>
    </row>
    <row r="117" spans="1:35" x14ac:dyDescent="0.2">
      <c r="A117">
        <f t="shared" si="26"/>
        <v>60</v>
      </c>
      <c r="B117">
        <f>IF(A117&lt;LookHere!$B$9,1,2)</f>
        <v>1</v>
      </c>
      <c r="C117">
        <f>IF(B117&lt;2,LookHere!F$10 - T116,0)</f>
        <v>5410.1068499679232</v>
      </c>
      <c r="D117" s="3">
        <f>IF(B117=2,LookHere!$B$12,0)</f>
        <v>0</v>
      </c>
      <c r="E117" s="3">
        <f>IF(A117&lt;LookHere!B$13,0,IF(A117&lt;LookHere!B$14,LookHere!C$13,LookHere!C$14))</f>
        <v>0</v>
      </c>
      <c r="F117" s="3">
        <f>IF('SC1'!A117&lt;LookHere!D$15,0,LookHere!B$15)</f>
        <v>0</v>
      </c>
      <c r="G117" s="3">
        <f>IF('SC1'!A117&lt;LookHere!D$16,0,LookHere!B$16)</f>
        <v>0</v>
      </c>
      <c r="H117" s="3">
        <f t="shared" si="27"/>
        <v>0</v>
      </c>
      <c r="I117" s="35">
        <f t="shared" si="28"/>
        <v>320727.52131210832</v>
      </c>
      <c r="J117" s="3">
        <f>IF(I116&gt;0,IF(B117&lt;2,IF(C117&gt;5500*LookHere!B$11, 5500*LookHere!B$11, C117), IF(H117&gt;(M117+P116),-(H117-M117-P116),0)),0)</f>
        <v>5410.1068499679232</v>
      </c>
      <c r="K117" s="35">
        <f t="shared" si="29"/>
        <v>52772.451400880396</v>
      </c>
      <c r="L117" s="35">
        <f t="shared" si="30"/>
        <v>55476.998358153076</v>
      </c>
      <c r="M117" s="35">
        <f t="shared" si="31"/>
        <v>0</v>
      </c>
      <c r="N117" s="35">
        <f t="shared" si="32"/>
        <v>1311.0989283018505</v>
      </c>
      <c r="O117" s="35">
        <f t="shared" si="33"/>
        <v>113058.95538455211</v>
      </c>
      <c r="P117" s="3">
        <f t="shared" si="34"/>
        <v>0</v>
      </c>
      <c r="Q117">
        <f t="shared" si="24"/>
        <v>0</v>
      </c>
      <c r="R117" s="3">
        <f>IF(B117&lt;2,K117*V$5+L117*0.4*V$6 - IF((C117-J117)&gt;0,IF((C117-J117)&gt;V$12,V$12,C117-J117)),P117+L117*($V$6)*0.4+K117*($V$5)+G117+F117+E117)/LookHere!B$11</f>
        <v>3042.0925713470324</v>
      </c>
      <c r="S117" s="3">
        <f>(IF(G117&gt;0,IF(R117&gt;V$15,IF(0.15*(R117-V$15)&lt;G117,0.15*(R117-V$15),G117),0),0))*LookHere!B$11</f>
        <v>0</v>
      </c>
      <c r="T117" s="3">
        <f>(IF(R117&lt;V$16,W$16*R117,IF(R117&lt;V$17,Z$16+W$17*(R117-V$16),IF(R117&lt;V$18,W$18*(R117-V$18)+Z$17,(R117-V$18)*W$19+Z$18)))+S117 + IF(R117&lt;V$20,R117*W$20,IF(R117&lt;V$21,(R117-V$20)*W$21+Z$20,(R117-V$21)*W$22+Z$21)))*LookHere!B$11</f>
        <v>608.4185142694065</v>
      </c>
      <c r="AG117">
        <f t="shared" si="25"/>
        <v>85</v>
      </c>
      <c r="AH117" s="20">
        <v>0.10299999999999999</v>
      </c>
      <c r="AI117" s="3">
        <f t="shared" si="35"/>
        <v>0</v>
      </c>
    </row>
    <row r="118" spans="1:35" x14ac:dyDescent="0.2">
      <c r="A118">
        <f t="shared" si="26"/>
        <v>61</v>
      </c>
      <c r="B118">
        <f>IF(A118&lt;LookHere!$B$9,1,2)</f>
        <v>1</v>
      </c>
      <c r="C118">
        <f>IF(B118&lt;2,LookHere!F$10 - T117,0)</f>
        <v>5391.5814857305932</v>
      </c>
      <c r="D118" s="3">
        <f>IF(B118=2,LookHere!$B$12,0)</f>
        <v>0</v>
      </c>
      <c r="E118" s="3">
        <f>IF(A118&lt;LookHere!B$13,0,IF(A118&lt;LookHere!B$14,LookHere!C$13,LookHere!C$14))</f>
        <v>0</v>
      </c>
      <c r="F118" s="3">
        <f>IF('SC1'!A118&lt;LookHere!D$15,0,LookHere!B$15)</f>
        <v>0</v>
      </c>
      <c r="G118" s="3">
        <f>IF('SC1'!A118&lt;LookHere!D$16,0,LookHere!B$16)</f>
        <v>0</v>
      </c>
      <c r="H118" s="3">
        <f t="shared" si="27"/>
        <v>0</v>
      </c>
      <c r="I118" s="35">
        <f t="shared" si="28"/>
        <v>335991.0959038256</v>
      </c>
      <c r="J118" s="3">
        <f>IF(I117&gt;0,IF(B118&lt;2,IF(C118&gt;5500*LookHere!B$11, 5500*LookHere!B$11, C118), IF(H118&gt;(M118+P117),-(H118-M118-P117),0)),0)</f>
        <v>5391.5814857305932</v>
      </c>
      <c r="K118" s="35">
        <f t="shared" si="29"/>
        <v>54429.749648613826</v>
      </c>
      <c r="L118" s="35">
        <f t="shared" si="30"/>
        <v>57219.231847934505</v>
      </c>
      <c r="M118" s="35">
        <f t="shared" si="31"/>
        <v>0</v>
      </c>
      <c r="N118" s="35">
        <f t="shared" si="32"/>
        <v>1352.2734786363437</v>
      </c>
      <c r="O118" s="35">
        <f t="shared" si="33"/>
        <v>116538.91003128863</v>
      </c>
      <c r="P118" s="3">
        <f t="shared" si="34"/>
        <v>0</v>
      </c>
      <c r="Q118">
        <f t="shared" si="24"/>
        <v>0</v>
      </c>
      <c r="R118" s="3">
        <f>IF(B118&lt;2,K118*V$5+L118*0.4*V$6 - IF((C118-J118)&gt;0,IF((C118-J118)&gt;V$12,V$12,C118-J118)),P118+L118*($V$6)*0.4+K118*($V$5)+G118+F118+E118)/LookHere!B$11</f>
        <v>3137.6283017158548</v>
      </c>
      <c r="S118" s="3">
        <f>(IF(G118&gt;0,IF(R118&gt;V$15,IF(0.15*(R118-V$15)&lt;G118,0.15*(R118-V$15),G118),0),0))*LookHere!B$11</f>
        <v>0</v>
      </c>
      <c r="T118" s="3">
        <f>(IF(R118&lt;V$16,W$16*R118,IF(R118&lt;V$17,Z$16+W$17*(R118-V$16),IF(R118&lt;V$18,W$18*(R118-V$18)+Z$17,(R118-V$18)*W$19+Z$18)))+S118 + IF(R118&lt;V$20,R118*W$20,IF(R118&lt;V$21,(R118-V$20)*W$21+Z$20,(R118-V$21)*W$22+Z$21)))*LookHere!B$11</f>
        <v>627.52566034317101</v>
      </c>
      <c r="AG118">
        <f t="shared" si="25"/>
        <v>86</v>
      </c>
      <c r="AH118" s="20">
        <v>0.108</v>
      </c>
      <c r="AI118" s="3">
        <f t="shared" si="35"/>
        <v>0</v>
      </c>
    </row>
    <row r="119" spans="1:35" x14ac:dyDescent="0.2">
      <c r="A119">
        <f t="shared" si="26"/>
        <v>62</v>
      </c>
      <c r="B119">
        <f>IF(A119&lt;LookHere!$B$9,1,2)</f>
        <v>1</v>
      </c>
      <c r="C119">
        <f>IF(B119&lt;2,LookHere!F$10 - T118,0)</f>
        <v>5372.4743396568292</v>
      </c>
      <c r="D119" s="3">
        <f>IF(B119=2,LookHere!$B$12,0)</f>
        <v>0</v>
      </c>
      <c r="E119" s="3">
        <f>IF(A119&lt;LookHere!B$13,0,IF(A119&lt;LookHere!B$14,LookHere!C$13,LookHere!C$14))</f>
        <v>0</v>
      </c>
      <c r="F119" s="3">
        <f>IF('SC1'!A119&lt;LookHere!D$15,0,LookHere!B$15)</f>
        <v>0</v>
      </c>
      <c r="G119" s="3">
        <f>IF('SC1'!A119&lt;LookHere!D$16,0,LookHere!B$16)</f>
        <v>0</v>
      </c>
      <c r="H119" s="3">
        <f t="shared" si="27"/>
        <v>0</v>
      </c>
      <c r="I119" s="35">
        <f t="shared" si="28"/>
        <v>351705.3761754022</v>
      </c>
      <c r="J119" s="3">
        <f>IF(I118&gt;0,IF(B119&lt;2,IF(C119&gt;5500*LookHere!B$11, 5500*LookHere!B$11, C119), IF(H119&gt;(M119+P118),-(H119-M119-P118),0)),0)</f>
        <v>5372.4743396568292</v>
      </c>
      <c r="K119" s="35">
        <f t="shared" si="29"/>
        <v>56139.09470124315</v>
      </c>
      <c r="L119" s="35">
        <f t="shared" si="30"/>
        <v>59016.179500751947</v>
      </c>
      <c r="M119" s="35">
        <f t="shared" si="31"/>
        <v>0</v>
      </c>
      <c r="N119" s="35">
        <f t="shared" si="32"/>
        <v>1394.7410996603439</v>
      </c>
      <c r="O119" s="35">
        <f t="shared" si="33"/>
        <v>120125.9776820517</v>
      </c>
      <c r="P119" s="3">
        <f t="shared" si="34"/>
        <v>0</v>
      </c>
      <c r="Q119">
        <f t="shared" si="24"/>
        <v>0</v>
      </c>
      <c r="R119" s="3">
        <f>IF(B119&lt;2,K119*V$5+L119*0.4*V$6 - IF((C119-J119)&gt;0,IF((C119-J119)&gt;V$12,V$12,C119-J119)),P119+L119*($V$6)*0.4+K119*($V$5)+G119+F119+E119)/LookHere!B$11</f>
        <v>3236.1642944248415</v>
      </c>
      <c r="S119" s="3">
        <f>(IF(G119&gt;0,IF(R119&gt;V$15,IF(0.15*(R119-V$15)&lt;G119,0.15*(R119-V$15),G119),0),0))*LookHere!B$11</f>
        <v>0</v>
      </c>
      <c r="T119" s="3">
        <f>(IF(R119&lt;V$16,W$16*R119,IF(R119&lt;V$17,Z$16+W$17*(R119-V$16),IF(R119&lt;V$18,W$18*(R119-V$18)+Z$17,(R119-V$18)*W$19+Z$18)))+S119 + IF(R119&lt;V$20,R119*W$20,IF(R119&lt;V$21,(R119-V$20)*W$21+Z$20,(R119-V$21)*W$22+Z$21)))*LookHere!B$11</f>
        <v>647.23285888496832</v>
      </c>
      <c r="W119" s="3"/>
      <c r="X119" s="3"/>
      <c r="Y119" s="3"/>
      <c r="AG119">
        <f t="shared" si="25"/>
        <v>87</v>
      </c>
      <c r="AH119" s="20">
        <v>0.113</v>
      </c>
      <c r="AI119" s="3">
        <f t="shared" si="35"/>
        <v>0</v>
      </c>
    </row>
    <row r="120" spans="1:35" x14ac:dyDescent="0.2">
      <c r="A120">
        <f t="shared" si="26"/>
        <v>63</v>
      </c>
      <c r="B120">
        <f>IF(A120&lt;LookHere!$B$9,1,2)</f>
        <v>1</v>
      </c>
      <c r="C120">
        <f>IF(B120&lt;2,LookHere!F$10 - T119,0)</f>
        <v>5352.7671411150313</v>
      </c>
      <c r="D120" s="3">
        <f>IF(B120=2,LookHere!$B$12,0)</f>
        <v>0</v>
      </c>
      <c r="E120" s="3">
        <f>IF(A120&lt;LookHere!B$13,0,IF(A120&lt;LookHere!B$14,LookHere!C$13,LookHere!C$14))</f>
        <v>0</v>
      </c>
      <c r="F120" s="3">
        <f>IF('SC1'!A120&lt;LookHere!D$15,0,LookHere!B$15)</f>
        <v>0</v>
      </c>
      <c r="G120" s="3">
        <f>IF('SC1'!A120&lt;LookHere!D$16,0,LookHere!B$16)</f>
        <v>0</v>
      </c>
      <c r="H120" s="3">
        <f t="shared" si="27"/>
        <v>0</v>
      </c>
      <c r="I120" s="35">
        <f t="shared" si="28"/>
        <v>367883.63479519612</v>
      </c>
      <c r="J120" s="3">
        <f>IF(I119&gt;0,IF(B120&lt;2,IF(C120&gt;5500*LookHere!B$11, 5500*LookHere!B$11, C120), IF(H120&gt;(M120+P119),-(H120-M120-P119),0)),0)</f>
        <v>5352.7671411150313</v>
      </c>
      <c r="K120" s="35">
        <f t="shared" si="29"/>
        <v>57902.121068370725</v>
      </c>
      <c r="L120" s="35">
        <f t="shared" si="30"/>
        <v>60869.559593549486</v>
      </c>
      <c r="M120" s="35">
        <f t="shared" si="31"/>
        <v>0</v>
      </c>
      <c r="N120" s="35">
        <f t="shared" si="32"/>
        <v>1438.5423997543985</v>
      </c>
      <c r="O120" s="35">
        <f t="shared" si="33"/>
        <v>123823.45527510525</v>
      </c>
      <c r="P120" s="3">
        <f t="shared" si="34"/>
        <v>0</v>
      </c>
      <c r="Q120">
        <f t="shared" si="24"/>
        <v>0</v>
      </c>
      <c r="R120" s="3">
        <f>IF(B120&lt;2,K120*V$5+L120*0.4*V$6 - IF((C120-J120)&gt;0,IF((C120-J120)&gt;V$12,V$12,C120-J120)),P120+L120*($V$6)*0.4+K120*($V$5)+G120+F120+E120)/LookHere!B$11</f>
        <v>3337.7947715422692</v>
      </c>
      <c r="S120" s="3">
        <f>(IF(G120&gt;0,IF(R120&gt;V$15,IF(0.15*(R120-V$15)&lt;G120,0.15*(R120-V$15),G120),0),0))*LookHere!B$11</f>
        <v>0</v>
      </c>
      <c r="T120" s="3">
        <f>(IF(R120&lt;V$16,W$16*R120,IF(R120&lt;V$17,Z$16+W$17*(R120-V$16),IF(R120&lt;V$18,W$18*(R120-V$18)+Z$17,(R120-V$18)*W$19+Z$18)))+S120 + IF(R120&lt;V$20,R120*W$20,IF(R120&lt;V$21,(R120-V$20)*W$21+Z$20,(R120-V$21)*W$22+Z$21)))*LookHere!B$11</f>
        <v>667.55895430845385</v>
      </c>
      <c r="W120" s="3"/>
      <c r="X120" s="3"/>
      <c r="Y120" s="3"/>
      <c r="AG120">
        <f t="shared" si="25"/>
        <v>88</v>
      </c>
      <c r="AH120" s="20">
        <v>0.11899999999999999</v>
      </c>
      <c r="AI120" s="3">
        <f t="shared" si="35"/>
        <v>0</v>
      </c>
    </row>
    <row r="121" spans="1:35" x14ac:dyDescent="0.2">
      <c r="A121">
        <f t="shared" si="26"/>
        <v>64</v>
      </c>
      <c r="B121">
        <f>IF(A121&lt;LookHere!$B$9,1,2)</f>
        <v>1</v>
      </c>
      <c r="C121">
        <f>IF(B121&lt;2,LookHere!F$10 - T120,0)</f>
        <v>5332.4410456915466</v>
      </c>
      <c r="D121" s="3">
        <f>IF(B121=2,LookHere!$B$12,0)</f>
        <v>0</v>
      </c>
      <c r="E121" s="3">
        <f>IF(A121&lt;LookHere!B$13,0,IF(A121&lt;LookHere!B$14,LookHere!C$13,LookHere!C$14))</f>
        <v>0</v>
      </c>
      <c r="F121" s="3">
        <f>IF('SC1'!A121&lt;LookHere!D$15,0,LookHere!B$15)</f>
        <v>0</v>
      </c>
      <c r="G121" s="3">
        <f>IF('SC1'!A121&lt;LookHere!D$16,0,LookHere!B$16)</f>
        <v>0</v>
      </c>
      <c r="H121" s="3">
        <f t="shared" si="27"/>
        <v>0</v>
      </c>
      <c r="I121" s="35">
        <f t="shared" si="28"/>
        <v>384539.53411988384</v>
      </c>
      <c r="J121" s="3">
        <f>IF(I120&gt;0,IF(B121&lt;2,IF(C121&gt;5500*LookHere!B$11, 5500*LookHere!B$11, C121), IF(H121&gt;(M121+P120),-(H121-M121-P120),0)),0)</f>
        <v>5332.4410456915466</v>
      </c>
      <c r="K121" s="35">
        <f t="shared" si="29"/>
        <v>59720.514590735285</v>
      </c>
      <c r="L121" s="35">
        <f t="shared" si="30"/>
        <v>62781.144365088294</v>
      </c>
      <c r="M121" s="35">
        <f t="shared" si="31"/>
        <v>0</v>
      </c>
      <c r="N121" s="35">
        <f t="shared" si="32"/>
        <v>1483.7192625893779</v>
      </c>
      <c r="O121" s="35">
        <f t="shared" si="33"/>
        <v>127634.74122847299</v>
      </c>
      <c r="P121" s="3">
        <f t="shared" si="34"/>
        <v>0</v>
      </c>
      <c r="Q121">
        <f t="shared" si="24"/>
        <v>0</v>
      </c>
      <c r="R121" s="3">
        <f>IF(B121&lt;2,K121*V$5+L121*0.4*V$6 - IF((C121-J121)&gt;0,IF((C121-J121)&gt;V$12,V$12,C121-J121)),P121+L121*($V$6)*0.4+K121*($V$5)+G121+F121+E121)/LookHere!B$11</f>
        <v>3442.6169141437117</v>
      </c>
      <c r="S121" s="3">
        <f>(IF(G121&gt;0,IF(R121&gt;V$15,IF(0.15*(R121-V$15)&lt;G121,0.15*(R121-V$15),G121),0),0))*LookHere!B$11</f>
        <v>0</v>
      </c>
      <c r="T121" s="3">
        <f>(IF(R121&lt;V$16,W$16*R121,IF(R121&lt;V$17,Z$16+W$17*(R121-V$16),IF(R121&lt;V$18,W$18*(R121-V$18)+Z$17,(R121-V$18)*W$19+Z$18)))+S121 + IF(R121&lt;V$20,R121*W$20,IF(R121&lt;V$21,(R121-V$20)*W$21+Z$20,(R121-V$21)*W$22+Z$21)))*LookHere!B$11</f>
        <v>688.52338282874234</v>
      </c>
      <c r="W121" s="3"/>
      <c r="X121" s="3"/>
      <c r="Y121" s="3"/>
      <c r="AG121">
        <f t="shared" si="25"/>
        <v>89</v>
      </c>
      <c r="AH121" s="20">
        <v>0.127</v>
      </c>
      <c r="AI121" s="3">
        <f t="shared" si="35"/>
        <v>0</v>
      </c>
    </row>
    <row r="122" spans="1:35" x14ac:dyDescent="0.2">
      <c r="A122">
        <f t="shared" si="26"/>
        <v>65</v>
      </c>
      <c r="B122">
        <f>IF(A122&lt;LookHere!$B$9,1,2)</f>
        <v>2</v>
      </c>
      <c r="C122">
        <f>IF(B122&lt;2,LookHere!F$10 - T121,0)</f>
        <v>0</v>
      </c>
      <c r="D122" s="3">
        <f>IF(B122=2,LookHere!$B$12,0)</f>
        <v>48600</v>
      </c>
      <c r="E122" s="3">
        <f>IF(A122&lt;LookHere!B$13,0,IF(A122&lt;LookHere!B$14,LookHere!C$13,LookHere!C$14))</f>
        <v>12000</v>
      </c>
      <c r="F122" s="3">
        <f>IF('SC1'!A122&lt;LookHere!D$15,0,LookHere!B$15)</f>
        <v>0</v>
      </c>
      <c r="G122" s="3">
        <f>IF('SC1'!A122&lt;LookHere!D$16,0,LookHere!B$16)</f>
        <v>0</v>
      </c>
      <c r="H122" s="3">
        <f t="shared" si="27"/>
        <v>37288.523382828746</v>
      </c>
      <c r="I122" s="35">
        <f t="shared" si="28"/>
        <v>392530.26563889504</v>
      </c>
      <c r="J122" s="3">
        <f>IF(I121&gt;0,IF(B122&lt;2,IF(C122&gt;5500*LookHere!B$11, 5500*LookHere!B$11, C122), IF(H122&gt;(M122+P121),-(H122-M122-P121),0)),0)</f>
        <v>0</v>
      </c>
      <c r="K122" s="35">
        <f t="shared" si="29"/>
        <v>59994.379475430826</v>
      </c>
      <c r="L122" s="35">
        <f t="shared" si="30"/>
        <v>29065.872904583077</v>
      </c>
      <c r="M122" s="35">
        <f t="shared" si="31"/>
        <v>37288.523382828746</v>
      </c>
      <c r="N122" s="35">
        <f t="shared" si="32"/>
        <v>26030.646678341211</v>
      </c>
      <c r="O122" s="35">
        <f t="shared" si="33"/>
        <v>130286.99115120067</v>
      </c>
      <c r="P122" s="3">
        <f t="shared" si="34"/>
        <v>5211.4796460480266</v>
      </c>
      <c r="Q122">
        <f t="shared" si="24"/>
        <v>0.04</v>
      </c>
      <c r="R122" s="3">
        <f>IF(B122&lt;2,K122*V$5+L122*0.4*V$6 - IF((C122-J122)&gt;0,IF((C122-J122)&gt;V$12,V$12,C122-J122)),P122+L122*($V$6)*0.4+K122*($V$5)+G122+F122+E122)/LookHere!B$11</f>
        <v>19639.179488408357</v>
      </c>
      <c r="S122" s="3">
        <f>(IF(G122&gt;0,IF(R122&gt;V$15,IF(0.15*(R122-V$15)&lt;G122,0.15*(R122-V$15),G122),0),0))*LookHere!B$11</f>
        <v>0</v>
      </c>
      <c r="T122" s="3">
        <f>(IF(R122&lt;V$16,W$16*R122,IF(R122&lt;V$17,Z$16+W$17*(R122-V$16),IF(R122&lt;V$18,W$18*(R122-V$18)+Z$17,(R122-V$18)*W$19+Z$18)))+S122 + IF(R122&lt;V$20,R122*W$20,IF(R122&lt;V$21,(R122-V$20)*W$21+Z$20,(R122-V$21)*W$22+Z$21)))*LookHere!B$11</f>
        <v>3927.8358976816717</v>
      </c>
      <c r="W122" s="3"/>
      <c r="X122" s="3"/>
      <c r="Y122" s="3"/>
      <c r="AG122">
        <f t="shared" si="25"/>
        <v>90</v>
      </c>
      <c r="AH122" s="20">
        <v>0.13600000000000001</v>
      </c>
      <c r="AI122" s="3">
        <f t="shared" si="35"/>
        <v>0</v>
      </c>
    </row>
    <row r="123" spans="1:35" x14ac:dyDescent="0.2">
      <c r="A123">
        <f t="shared" si="26"/>
        <v>66</v>
      </c>
      <c r="B123">
        <f>IF(A123&lt;LookHere!$B$9,1,2)</f>
        <v>2</v>
      </c>
      <c r="C123">
        <f>IF(B123&lt;2,LookHere!F$10 - T122,0)</f>
        <v>0</v>
      </c>
      <c r="D123" s="3">
        <f>IF(B123=2,LookHere!$B$12,0)</f>
        <v>48600</v>
      </c>
      <c r="E123" s="3">
        <f>IF(A123&lt;LookHere!B$13,0,IF(A123&lt;LookHere!B$14,LookHere!C$13,LookHere!C$14))</f>
        <v>12000</v>
      </c>
      <c r="F123" s="3">
        <f>IF('SC1'!A123&lt;LookHere!D$15,0,LookHere!B$15)</f>
        <v>0</v>
      </c>
      <c r="G123" s="3">
        <f>IF('SC1'!A123&lt;LookHere!D$16,0,LookHere!B$16)</f>
        <v>0</v>
      </c>
      <c r="H123" s="3">
        <f t="shared" si="27"/>
        <v>40527.835897681674</v>
      </c>
      <c r="I123" s="35">
        <f t="shared" si="28"/>
        <v>400687.0445588713</v>
      </c>
      <c r="J123" s="3">
        <f>IF(I122&gt;0,IF(B123&lt;2,IF(C123&gt;5500*LookHere!B$11, 5500*LookHere!B$11, C123), IF(H123&gt;(M123+P122),-(H123-M123-P122),0)),0)</f>
        <v>0</v>
      </c>
      <c r="K123" s="35">
        <f t="shared" si="29"/>
        <v>37967.494803234164</v>
      </c>
      <c r="L123" s="35">
        <f t="shared" si="30"/>
        <v>17744.463229131718</v>
      </c>
      <c r="M123" s="35">
        <f t="shared" si="31"/>
        <v>35316.356251633646</v>
      </c>
      <c r="N123" s="35">
        <f t="shared" si="32"/>
        <v>2347.7971905789068</v>
      </c>
      <c r="O123" s="35">
        <f t="shared" si="33"/>
        <v>127782.87518127459</v>
      </c>
      <c r="P123" s="3">
        <f t="shared" si="34"/>
        <v>5366.8807576135332</v>
      </c>
      <c r="Q123">
        <f t="shared" si="24"/>
        <v>4.2000000000000003E-2</v>
      </c>
      <c r="R123" s="3">
        <f>IF(B123&lt;2,K123*V$5+L123*0.4*V$6 - IF((C123-J123)&gt;0,IF((C123-J123)&gt;V$12,V$12,C123-J123)),P123+L123*($V$6)*0.4+K123*($V$5)+G123+F123+E123)/LookHere!B$11</f>
        <v>18883.552943042348</v>
      </c>
      <c r="S123" s="3">
        <f>(IF(G123&gt;0,IF(R123&gt;V$15,IF(0.15*(R123-V$15)&lt;G123,0.15*(R123-V$15),G123),0),0))*LookHere!B$11</f>
        <v>0</v>
      </c>
      <c r="T123" s="3">
        <f>(IF(R123&lt;V$16,W$16*R123,IF(R123&lt;V$17,Z$16+W$17*(R123-V$16),IF(R123&lt;V$18,W$18*(R123-V$18)+Z$17,(R123-V$18)*W$19+Z$18)))+S123 + IF(R123&lt;V$20,R123*W$20,IF(R123&lt;V$21,(R123-V$20)*W$21+Z$20,(R123-V$21)*W$22+Z$21)))*LookHere!B$11</f>
        <v>3776.7105886084696</v>
      </c>
      <c r="AG123">
        <f t="shared" si="25"/>
        <v>91</v>
      </c>
      <c r="AH123" s="20">
        <v>0.14699999999999999</v>
      </c>
      <c r="AI123" s="3">
        <f t="shared" si="35"/>
        <v>0</v>
      </c>
    </row>
    <row r="124" spans="1:35" x14ac:dyDescent="0.2">
      <c r="A124">
        <f t="shared" si="26"/>
        <v>67</v>
      </c>
      <c r="B124">
        <f>IF(A124&lt;LookHere!$B$9,1,2)</f>
        <v>2</v>
      </c>
      <c r="C124">
        <f>IF(B124&lt;2,LookHere!F$10 - T123,0)</f>
        <v>0</v>
      </c>
      <c r="D124" s="3">
        <f>IF(B124=2,LookHere!$B$12,0)</f>
        <v>48600</v>
      </c>
      <c r="E124" s="3">
        <f>IF(A124&lt;LookHere!B$13,0,IF(A124&lt;LookHere!B$14,LookHere!C$13,LookHere!C$14))</f>
        <v>12000</v>
      </c>
      <c r="F124" s="3">
        <f>IF('SC1'!A124&lt;LookHere!D$15,0,LookHere!B$15)</f>
        <v>9000</v>
      </c>
      <c r="G124" s="3">
        <f>IF('SC1'!A124&lt;LookHere!D$16,0,LookHere!B$16)</f>
        <v>6612</v>
      </c>
      <c r="H124" s="3">
        <f t="shared" si="27"/>
        <v>24764.710588608468</v>
      </c>
      <c r="I124" s="35">
        <f t="shared" si="28"/>
        <v>409013.32134480466</v>
      </c>
      <c r="J124" s="3">
        <f>IF(I123&gt;0,IF(B124&lt;2,IF(C124&gt;5500*LookHere!B$11, 5500*LookHere!B$11, C124), IF(H124&gt;(M124+P123),-(H124-M124-P123),0)),0)</f>
        <v>0</v>
      </c>
      <c r="K124" s="35">
        <f t="shared" si="29"/>
        <v>25639.341860922348</v>
      </c>
      <c r="L124" s="35">
        <f t="shared" si="30"/>
        <v>11884.024619332256</v>
      </c>
      <c r="M124" s="35">
        <f t="shared" si="31"/>
        <v>19397.829830994935</v>
      </c>
      <c r="N124" s="35">
        <f t="shared" si="32"/>
        <v>1030.875819421949</v>
      </c>
      <c r="O124" s="35">
        <f t="shared" si="33"/>
        <v>125071.32256992794</v>
      </c>
      <c r="P124" s="3">
        <f t="shared" si="34"/>
        <v>5503.1381930768293</v>
      </c>
      <c r="Q124">
        <f t="shared" si="24"/>
        <v>4.3999999999999997E-2</v>
      </c>
      <c r="R124" s="3">
        <f>IF(B124&lt;2,K124*V$5+L124*0.4*V$6 - IF((C124-J124)&gt;0,IF((C124-J124)&gt;V$12,V$12,C124-J124)),P124+L124*($V$6)*0.4+K124*($V$5)+G124+F124+E124)/LookHere!B$11</f>
        <v>34136.348980512608</v>
      </c>
      <c r="S124" s="3">
        <f>(IF(G124&gt;0,IF(R124&gt;V$15,IF(0.15*(R124-V$15)&lt;G124,0.15*(R124-V$15),G124),0),0))*LookHere!B$11</f>
        <v>0</v>
      </c>
      <c r="T124" s="3">
        <f>(IF(R124&lt;V$16,W$16*R124,IF(R124&lt;V$17,Z$16+W$17*(R124-V$16),IF(R124&lt;V$18,W$18*(R124-V$18)+Z$17,(R124-V$18)*W$19+Z$18)))+S124 + IF(R124&lt;V$20,R124*W$20,IF(R124&lt;V$21,(R124-V$20)*W$21+Z$20,(R124-V$21)*W$22+Z$21)))*LookHere!B$11</f>
        <v>6827.2697961025215</v>
      </c>
      <c r="AG124">
        <f t="shared" si="25"/>
        <v>92</v>
      </c>
      <c r="AH124" s="20">
        <v>0.161</v>
      </c>
      <c r="AI124" s="3">
        <f t="shared" si="35"/>
        <v>0</v>
      </c>
    </row>
    <row r="125" spans="1:35" x14ac:dyDescent="0.2">
      <c r="A125">
        <f t="shared" si="26"/>
        <v>68</v>
      </c>
      <c r="B125">
        <f>IF(A125&lt;LookHere!$B$9,1,2)</f>
        <v>2</v>
      </c>
      <c r="C125">
        <f>IF(B125&lt;2,LookHere!F$10 - T124,0)</f>
        <v>0</v>
      </c>
      <c r="D125" s="3">
        <f>IF(B125=2,LookHere!$B$12,0)</f>
        <v>48600</v>
      </c>
      <c r="E125" s="3">
        <f>IF(A125&lt;LookHere!B$13,0,IF(A125&lt;LookHere!B$14,LookHere!C$13,LookHere!C$14))</f>
        <v>12000</v>
      </c>
      <c r="F125" s="3">
        <f>IF('SC1'!A125&lt;LookHere!D$15,0,LookHere!B$15)</f>
        <v>9000</v>
      </c>
      <c r="G125" s="3">
        <f>IF('SC1'!A125&lt;LookHere!D$16,0,LookHere!B$16)</f>
        <v>6612</v>
      </c>
      <c r="H125" s="3">
        <f t="shared" si="27"/>
        <v>27815.269796102522</v>
      </c>
      <c r="I125" s="35">
        <f t="shared" si="28"/>
        <v>417512.61816234968</v>
      </c>
      <c r="J125" s="3">
        <f>IF(I124&gt;0,IF(B125&lt;2,IF(C125&gt;5500*LookHere!B$11, 5500*LookHere!B$11, C125), IF(H125&gt;(M125+P124),-(H125-M125-P124),0)),0)</f>
        <v>0</v>
      </c>
      <c r="K125" s="35">
        <f t="shared" si="29"/>
        <v>10796.059810016364</v>
      </c>
      <c r="L125" s="35">
        <f t="shared" si="30"/>
        <v>5226.2613564350277</v>
      </c>
      <c r="M125" s="35">
        <f t="shared" si="31"/>
        <v>22312.131603025693</v>
      </c>
      <c r="N125" s="35">
        <f t="shared" si="32"/>
        <v>627.01467525587236</v>
      </c>
      <c r="O125" s="35">
        <f t="shared" si="33"/>
        <v>122167.16645985423</v>
      </c>
      <c r="P125" s="3">
        <f t="shared" si="34"/>
        <v>5619.6896571532943</v>
      </c>
      <c r="Q125">
        <f t="shared" si="24"/>
        <v>4.5999999999999999E-2</v>
      </c>
      <c r="R125" s="3">
        <f>IF(B125&lt;2,K125*V$5+L125*0.4*V$6 - IF((C125-J125)&gt;0,IF((C125-J125)&gt;V$12,V$12,C125-J125)),P125+L125*($V$6)*0.4+K125*($V$5)+G125+F125+E125)/LookHere!B$11</f>
        <v>33668.43051329178</v>
      </c>
      <c r="S125" s="3">
        <f>(IF(G125&gt;0,IF(R125&gt;V$15,IF(0.15*(R125-V$15)&lt;G125,0.15*(R125-V$15),G125),0),0))*LookHere!B$11</f>
        <v>0</v>
      </c>
      <c r="T125" s="3">
        <f>(IF(R125&lt;V$16,W$16*R125,IF(R125&lt;V$17,Z$16+W$17*(R125-V$16),IF(R125&lt;V$18,W$18*(R125-V$18)+Z$17,(R125-V$18)*W$19+Z$18)))+S125 + IF(R125&lt;V$20,R125*W$20,IF(R125&lt;V$21,(R125-V$20)*W$21+Z$20,(R125-V$21)*W$22+Z$21)))*LookHere!B$11</f>
        <v>6733.6861026583565</v>
      </c>
      <c r="AG125">
        <f t="shared" si="25"/>
        <v>93</v>
      </c>
      <c r="AH125" s="20">
        <v>0.18</v>
      </c>
      <c r="AI125" s="3">
        <f t="shared" si="35"/>
        <v>0</v>
      </c>
    </row>
    <row r="126" spans="1:35" x14ac:dyDescent="0.2">
      <c r="A126">
        <f t="shared" si="26"/>
        <v>69</v>
      </c>
      <c r="B126">
        <f>IF(A126&lt;LookHere!$B$9,1,2)</f>
        <v>2</v>
      </c>
      <c r="C126">
        <f>IF(B126&lt;2,LookHere!F$10 - T125,0)</f>
        <v>0</v>
      </c>
      <c r="D126" s="3">
        <f>IF(B126=2,LookHere!$B$12,0)</f>
        <v>48600</v>
      </c>
      <c r="E126" s="3">
        <f>IF(A126&lt;LookHere!B$13,0,IF(A126&lt;LookHere!B$14,LookHere!C$13,LookHere!C$14))</f>
        <v>12000</v>
      </c>
      <c r="F126" s="3">
        <f>IF('SC1'!A126&lt;LookHere!D$15,0,LookHere!B$15)</f>
        <v>9000</v>
      </c>
      <c r="G126" s="3">
        <f>IF('SC1'!A126&lt;LookHere!D$16,0,LookHere!B$16)</f>
        <v>6612</v>
      </c>
      <c r="H126" s="3">
        <f t="shared" si="27"/>
        <v>27721.686102658357</v>
      </c>
      <c r="I126" s="35">
        <f t="shared" si="28"/>
        <v>420108.85508870962</v>
      </c>
      <c r="J126" s="3">
        <f>IF(I125&gt;0,IF(B126&lt;2,IF(C126&gt;5500*LookHere!B$11, 5500*LookHere!B$11, C126), IF(H126&gt;(M126+P125),-(H126-M126-P125),0)),0)</f>
        <v>-6079.6752790536721</v>
      </c>
      <c r="K126" s="35">
        <f t="shared" si="29"/>
        <v>62.401225701893509</v>
      </c>
      <c r="L126" s="35">
        <f t="shared" si="30"/>
        <v>291.52085846194723</v>
      </c>
      <c r="M126" s="35">
        <f t="shared" si="31"/>
        <v>16022.321166451391</v>
      </c>
      <c r="N126" s="35">
        <f t="shared" si="32"/>
        <v>419.56500649960844</v>
      </c>
      <c r="O126" s="35">
        <f t="shared" si="33"/>
        <v>119086.1105217367</v>
      </c>
      <c r="P126" s="3">
        <f t="shared" si="34"/>
        <v>5716.1333050433614</v>
      </c>
      <c r="Q126">
        <f t="shared" si="24"/>
        <v>4.8000000000000001E-2</v>
      </c>
      <c r="R126" s="3">
        <f>IF(B126&lt;2,K126*V$5+L126*0.4*V$6 - IF((C126-J126)&gt;0,IF((C126-J126)&gt;V$12,V$12,C126-J126)),P126+L126*($V$6)*0.4+K126*($V$5)+G126+F126+E126)/LookHere!B$11</f>
        <v>33338.578588903656</v>
      </c>
      <c r="S126" s="3">
        <f>(IF(G126&gt;0,IF(R126&gt;V$15,IF(0.15*(R126-V$15)&lt;G126,0.15*(R126-V$15),G126),0),0))*LookHere!B$11</f>
        <v>0</v>
      </c>
      <c r="T126" s="3">
        <f>(IF(R126&lt;V$16,W$16*R126,IF(R126&lt;V$17,Z$16+W$17*(R126-V$16),IF(R126&lt;V$18,W$18*(R126-V$18)+Z$17,(R126-V$18)*W$19+Z$18)))+S126 + IF(R126&lt;V$20,R126*W$20,IF(R126&lt;V$21,(R126-V$20)*W$21+Z$20,(R126-V$21)*W$22+Z$21)))*LookHere!B$11</f>
        <v>6667.7157177807312</v>
      </c>
      <c r="AG126">
        <f t="shared" si="25"/>
        <v>94</v>
      </c>
      <c r="AH126" s="20">
        <v>0.2</v>
      </c>
      <c r="AI126" s="3">
        <f t="shared" si="35"/>
        <v>0</v>
      </c>
    </row>
    <row r="127" spans="1:35" x14ac:dyDescent="0.2">
      <c r="A127">
        <f t="shared" si="26"/>
        <v>70</v>
      </c>
      <c r="B127">
        <f>IF(A127&lt;LookHere!$B$9,1,2)</f>
        <v>2</v>
      </c>
      <c r="C127">
        <f>IF(B127&lt;2,LookHere!F$10 - T126,0)</f>
        <v>0</v>
      </c>
      <c r="D127" s="3">
        <f>IF(B127=2,LookHere!$B$12,0)</f>
        <v>48600</v>
      </c>
      <c r="E127" s="3">
        <f>IF(A127&lt;LookHere!B$13,0,IF(A127&lt;LookHere!B$14,LookHere!C$13,LookHere!C$14))</f>
        <v>12000</v>
      </c>
      <c r="F127" s="3">
        <f>IF('SC1'!A127&lt;LookHere!D$15,0,LookHere!B$15)</f>
        <v>9000</v>
      </c>
      <c r="G127" s="3">
        <f>IF('SC1'!A127&lt;LookHere!D$16,0,LookHere!B$16)</f>
        <v>6612</v>
      </c>
      <c r="H127" s="3">
        <f t="shared" si="27"/>
        <v>27655.715717780731</v>
      </c>
      <c r="I127" s="35">
        <f t="shared" si="28"/>
        <v>407253.05676887947</v>
      </c>
      <c r="J127" s="3">
        <f>IF(I126&gt;0,IF(B127&lt;2,IF(C127&gt;5500*LookHere!B$11, 5500*LookHere!B$11, C127), IF(H127&gt;(M127+P126),-(H127-M127-P126),0)),0)</f>
        <v>-21585.660328573529</v>
      </c>
      <c r="K127" s="35">
        <f t="shared" si="29"/>
        <v>0.36067908455697761</v>
      </c>
      <c r="L127" s="35">
        <f t="shared" si="30"/>
        <v>16.261033485007346</v>
      </c>
      <c r="M127" s="35">
        <f t="shared" si="31"/>
        <v>353.92208416384074</v>
      </c>
      <c r="N127" s="35">
        <f t="shared" si="32"/>
        <v>185.34423321279502</v>
      </c>
      <c r="O127" s="35">
        <f t="shared" si="33"/>
        <v>115844.58659333503</v>
      </c>
      <c r="P127" s="3">
        <f t="shared" si="34"/>
        <v>5792.2293296667522</v>
      </c>
      <c r="Q127">
        <f t="shared" si="24"/>
        <v>0.05</v>
      </c>
      <c r="R127" s="3">
        <f>IF(B127&lt;2,K127*V$5+L127*0.4*V$6 - IF((C127-J127)&gt;0,IF((C127-J127)&gt;V$12,V$12,C127-J127)),P127+L127*($V$6)*0.4+K127*($V$5)+G127+F127+E127)/LookHere!B$11</f>
        <v>33404.731532420548</v>
      </c>
      <c r="S127" s="3">
        <f>(IF(G127&gt;0,IF(R127&gt;V$15,IF(0.15*(R127-V$15)&lt;G127,0.15*(R127-V$15),G127),0),0))*LookHere!B$11</f>
        <v>0</v>
      </c>
      <c r="T127" s="3">
        <f>(IF(R127&lt;V$16,W$16*R127,IF(R127&lt;V$17,Z$16+W$17*(R127-V$16),IF(R127&lt;V$18,W$18*(R127-V$18)+Z$17,(R127-V$18)*W$19+Z$18)))+S127 + IF(R127&lt;V$20,R127*W$20,IF(R127&lt;V$21,(R127-V$20)*W$21+Z$20,(R127-V$21)*W$22+Z$21)))*LookHere!B$11</f>
        <v>6680.9463064841102</v>
      </c>
      <c r="AG127">
        <f t="shared" si="25"/>
        <v>95</v>
      </c>
      <c r="AH127" s="20">
        <v>0.2</v>
      </c>
      <c r="AI127" s="3">
        <f t="shared" si="35"/>
        <v>0</v>
      </c>
    </row>
    <row r="128" spans="1:35" x14ac:dyDescent="0.2">
      <c r="A128">
        <f t="shared" si="26"/>
        <v>71</v>
      </c>
      <c r="B128">
        <f>IF(A128&lt;LookHere!$B$9,1,2)</f>
        <v>2</v>
      </c>
      <c r="C128">
        <f>IF(B128&lt;2,LookHere!F$10 - T127,0)</f>
        <v>0</v>
      </c>
      <c r="D128" s="3">
        <f>IF(B128=2,LookHere!$B$12,0)</f>
        <v>48600</v>
      </c>
      <c r="E128" s="3">
        <f>IF(A128&lt;LookHere!B$13,0,IF(A128&lt;LookHere!B$14,LookHere!C$13,LookHere!C$14))</f>
        <v>12000</v>
      </c>
      <c r="F128" s="3">
        <f>IF('SC1'!A128&lt;LookHere!D$15,0,LookHere!B$15)</f>
        <v>9000</v>
      </c>
      <c r="G128" s="3">
        <f>IF('SC1'!A128&lt;LookHere!D$16,0,LookHere!B$16)</f>
        <v>6612</v>
      </c>
      <c r="H128" s="3">
        <f t="shared" si="27"/>
        <v>27668.946306484111</v>
      </c>
      <c r="I128" s="35">
        <f t="shared" si="28"/>
        <v>393855.680024289</v>
      </c>
      <c r="J128" s="3">
        <f>IF(I127&gt;0,IF(B128&lt;2,IF(C128&gt;5500*LookHere!B$11, 5500*LookHere!B$11, C128), IF(H128&gt;(M128+P127),-(H128-M128-P127),0)),0)</f>
        <v>-21860.095264247793</v>
      </c>
      <c r="K128" s="35">
        <f t="shared" si="29"/>
        <v>2.0847251087392493E-3</v>
      </c>
      <c r="L128" s="35">
        <f t="shared" si="30"/>
        <v>0.90704044779370818</v>
      </c>
      <c r="M128" s="35">
        <f t="shared" si="31"/>
        <v>16.621712569564323</v>
      </c>
      <c r="N128" s="35">
        <f t="shared" si="32"/>
        <v>11.274519714138048</v>
      </c>
      <c r="O128" s="35">
        <f t="shared" si="33"/>
        <v>112459.60777307779</v>
      </c>
      <c r="P128" s="3">
        <f t="shared" si="34"/>
        <v>8322.0109752077569</v>
      </c>
      <c r="Q128">
        <f t="shared" si="24"/>
        <v>7.3999999999999996E-2</v>
      </c>
      <c r="R128" s="3">
        <f>IF(B128&lt;2,K128*V$5+L128*0.4*V$6 - IF((C128-J128)&gt;0,IF((C128-J128)&gt;V$12,V$12,C128-J128)),P128+L128*($V$6)*0.4+K128*($V$5)+G128+F128+E128)/LookHere!B$11</f>
        <v>35934.038523162024</v>
      </c>
      <c r="S128" s="3">
        <f>(IF(G128&gt;0,IF(R128&gt;V$15,IF(0.15*(R128-V$15)&lt;G128,0.15*(R128-V$15),G128),0),0))*LookHere!B$11</f>
        <v>0</v>
      </c>
      <c r="T128" s="3">
        <f>(IF(R128&lt;V$16,W$16*R128,IF(R128&lt;V$17,Z$16+W$17*(R128-V$16),IF(R128&lt;V$18,W$18*(R128-V$18)+Z$17,(R128-V$18)*W$19+Z$18)))+S128 + IF(R128&lt;V$20,R128*W$20,IF(R128&lt;V$21,(R128-V$20)*W$21+Z$20,(R128-V$21)*W$22+Z$21)))*LookHere!B$11</f>
        <v>7186.8077046324051</v>
      </c>
      <c r="AG128">
        <f t="shared" si="25"/>
        <v>96</v>
      </c>
      <c r="AH128" s="20">
        <v>0.2</v>
      </c>
      <c r="AI128" s="3">
        <f t="shared" si="35"/>
        <v>0</v>
      </c>
    </row>
    <row r="129" spans="1:35" x14ac:dyDescent="0.2">
      <c r="A129">
        <f t="shared" si="26"/>
        <v>72</v>
      </c>
      <c r="B129">
        <f>IF(A129&lt;LookHere!$B$9,1,2)</f>
        <v>2</v>
      </c>
      <c r="C129">
        <f>IF(B129&lt;2,LookHere!F$10 - T128,0)</f>
        <v>0</v>
      </c>
      <c r="D129" s="3">
        <f>IF(B129=2,LookHere!$B$12,0)</f>
        <v>48600</v>
      </c>
      <c r="E129" s="3">
        <f>IF(A129&lt;LookHere!B$13,0,IF(A129&lt;LookHere!B$14,LookHere!C$13,LookHere!C$14))</f>
        <v>12000</v>
      </c>
      <c r="F129" s="3">
        <f>IF('SC1'!A129&lt;LookHere!D$15,0,LookHere!B$15)</f>
        <v>9000</v>
      </c>
      <c r="G129" s="3">
        <f>IF('SC1'!A129&lt;LookHere!D$16,0,LookHere!B$16)</f>
        <v>6612</v>
      </c>
      <c r="H129" s="3">
        <f t="shared" si="27"/>
        <v>28174.807704632403</v>
      </c>
      <c r="I129" s="35">
        <f t="shared" si="28"/>
        <v>382188.11345094198</v>
      </c>
      <c r="J129" s="3">
        <f>IF(I128&gt;0,IF(B129&lt;2,IF(C129&gt;5500*LookHere!B$11, 5500*LookHere!B$11, C129), IF(H129&gt;(M129+P128),-(H129-M129-P128),0)),0)</f>
        <v>-19851.887604251744</v>
      </c>
      <c r="K129" s="35">
        <f t="shared" si="29"/>
        <v>1.2049711128447882E-5</v>
      </c>
      <c r="L129" s="35">
        <f t="shared" si="30"/>
        <v>5.0594716177933097E-2</v>
      </c>
      <c r="M129" s="35">
        <f t="shared" si="31"/>
        <v>0.90912517290244743</v>
      </c>
      <c r="N129" s="35">
        <f t="shared" si="32"/>
        <v>0.63430289592297384</v>
      </c>
      <c r="O129" s="35">
        <f t="shared" si="33"/>
        <v>106474.5074473946</v>
      </c>
      <c r="P129" s="3">
        <f t="shared" si="34"/>
        <v>7985.5880585545947</v>
      </c>
      <c r="Q129">
        <f t="shared" si="24"/>
        <v>7.4999999999999997E-2</v>
      </c>
      <c r="R129" s="3">
        <f>IF(B129&lt;2,K129*V$5+L129*0.4*V$6 - IF((C129-J129)&gt;0,IF((C129-J129)&gt;V$12,V$12,C129-J129)),P129+L129*($V$6)*0.4+K129*($V$5)+G129+F129+E129)/LookHere!B$11</f>
        <v>35597.589592492273</v>
      </c>
      <c r="S129" s="3">
        <f>(IF(G129&gt;0,IF(R129&gt;V$15,IF(0.15*(R129-V$15)&lt;G129,0.15*(R129-V$15),G129),0),0))*LookHere!B$11</f>
        <v>0</v>
      </c>
      <c r="T129" s="3">
        <f>(IF(R129&lt;V$16,W$16*R129,IF(R129&lt;V$17,Z$16+W$17*(R129-V$16),IF(R129&lt;V$18,W$18*(R129-V$18)+Z$17,(R129-V$18)*W$19+Z$18)))+S129 + IF(R129&lt;V$20,R129*W$20,IF(R129&lt;V$21,(R129-V$20)*W$21+Z$20,(R129-V$21)*W$22+Z$21)))*LookHere!B$11</f>
        <v>7119.5179184984545</v>
      </c>
      <c r="AG129">
        <f t="shared" si="25"/>
        <v>97</v>
      </c>
      <c r="AH129" s="20">
        <v>0.2</v>
      </c>
      <c r="AI129" s="3">
        <f t="shared" si="35"/>
        <v>0</v>
      </c>
    </row>
    <row r="130" spans="1:35" x14ac:dyDescent="0.2">
      <c r="A130">
        <f t="shared" si="26"/>
        <v>73</v>
      </c>
      <c r="B130">
        <f>IF(A130&lt;LookHere!$B$9,1,2)</f>
        <v>2</v>
      </c>
      <c r="C130">
        <f>IF(B130&lt;2,LookHere!F$10 - T129,0)</f>
        <v>0</v>
      </c>
      <c r="D130" s="3">
        <f>IF(B130=2,LookHere!$B$12,0)</f>
        <v>48600</v>
      </c>
      <c r="E130" s="3">
        <f>IF(A130&lt;LookHere!B$13,0,IF(A130&lt;LookHere!B$14,LookHere!C$13,LookHere!C$14))</f>
        <v>12000</v>
      </c>
      <c r="F130" s="3">
        <f>IF('SC1'!A130&lt;LookHere!D$15,0,LookHere!B$15)</f>
        <v>9000</v>
      </c>
      <c r="G130" s="3">
        <f>IF('SC1'!A130&lt;LookHere!D$16,0,LookHere!B$16)</f>
        <v>6612</v>
      </c>
      <c r="H130" s="3">
        <f t="shared" si="27"/>
        <v>28107.517918498455</v>
      </c>
      <c r="I130" s="35">
        <f t="shared" si="28"/>
        <v>370008.1031952746</v>
      </c>
      <c r="J130" s="3">
        <f>IF(I129&gt;0,IF(B130&lt;2,IF(C130&gt;5500*LookHere!B$11, 5500*LookHere!B$11, C130), IF(H130&gt;(M130+P129),-(H130-M130-P129),0)),0)</f>
        <v>-20121.879253177969</v>
      </c>
      <c r="K130" s="35">
        <f t="shared" si="29"/>
        <v>6.9647330319666523E-8</v>
      </c>
      <c r="L130" s="35">
        <f t="shared" si="30"/>
        <v>2.8221732684051079E-3</v>
      </c>
      <c r="M130" s="35">
        <f t="shared" si="31"/>
        <v>5.0606765889061545E-2</v>
      </c>
      <c r="N130" s="35">
        <f t="shared" si="32"/>
        <v>3.5412686411214631E-2</v>
      </c>
      <c r="O130" s="35">
        <f t="shared" si="33"/>
        <v>100701.45965359686</v>
      </c>
      <c r="P130" s="3">
        <f t="shared" si="34"/>
        <v>7653.3109336733614</v>
      </c>
      <c r="Q130">
        <f t="shared" si="24"/>
        <v>7.5999999999999998E-2</v>
      </c>
      <c r="R130" s="3">
        <f>IF(B130&lt;2,K130*V$5+L130*0.4*V$6 - IF((C130-J130)&gt;0,IF((C130-J130)&gt;V$12,V$12,C130-J130)),P130+L130*($V$6)*0.4+K130*($V$5)+G130+F130+E130)/LookHere!B$11</f>
        <v>35265.31101922087</v>
      </c>
      <c r="S130" s="3">
        <f>(IF(G130&gt;0,IF(R130&gt;V$15,IF(0.15*(R130-V$15)&lt;G130,0.15*(R130-V$15),G130),0),0))*LookHere!B$11</f>
        <v>0</v>
      </c>
      <c r="T130" s="3">
        <f>(IF(R130&lt;V$16,W$16*R130,IF(R130&lt;V$17,Z$16+W$17*(R130-V$16),IF(R130&lt;V$18,W$18*(R130-V$18)+Z$17,(R130-V$18)*W$19+Z$18)))+S130 + IF(R130&lt;V$20,R130*W$20,IF(R130&lt;V$21,(R130-V$20)*W$21+Z$20,(R130-V$21)*W$22+Z$21)))*LookHere!B$11</f>
        <v>7053.0622038441743</v>
      </c>
      <c r="AG130">
        <f t="shared" si="25"/>
        <v>98</v>
      </c>
      <c r="AH130" s="20">
        <v>0.2</v>
      </c>
      <c r="AI130" s="3">
        <f t="shared" si="35"/>
        <v>0</v>
      </c>
    </row>
    <row r="131" spans="1:35" x14ac:dyDescent="0.2">
      <c r="A131">
        <f t="shared" si="26"/>
        <v>74</v>
      </c>
      <c r="B131">
        <f>IF(A131&lt;LookHere!$B$9,1,2)</f>
        <v>2</v>
      </c>
      <c r="C131">
        <f>IF(B131&lt;2,LookHere!F$10 - T130,0)</f>
        <v>0</v>
      </c>
      <c r="D131" s="3">
        <f>IF(B131=2,LookHere!$B$12,0)</f>
        <v>48600</v>
      </c>
      <c r="E131" s="3">
        <f>IF(A131&lt;LookHere!B$13,0,IF(A131&lt;LookHere!B$14,LookHere!C$13,LookHere!C$14))</f>
        <v>12000</v>
      </c>
      <c r="F131" s="3">
        <f>IF('SC1'!A131&lt;LookHere!D$15,0,LookHere!B$15)</f>
        <v>9000</v>
      </c>
      <c r="G131" s="3">
        <f>IF('SC1'!A131&lt;LookHere!D$16,0,LookHere!B$16)</f>
        <v>6612</v>
      </c>
      <c r="H131" s="3">
        <f t="shared" si="27"/>
        <v>28041.062203844172</v>
      </c>
      <c r="I131" s="35">
        <f t="shared" si="28"/>
        <v>357309.12313174451</v>
      </c>
      <c r="J131" s="3">
        <f>IF(I130&gt;0,IF(B131&lt;2,IF(C131&gt;5500*LookHere!B$11, 5500*LookHere!B$11, C131), IF(H131&gt;(M131+P130),-(H131-M131-P130),0)),0)</f>
        <v>-20387.748447927894</v>
      </c>
      <c r="K131" s="35">
        <f t="shared" si="29"/>
        <v>4.0256156914886265E-10</v>
      </c>
      <c r="L131" s="35">
        <f t="shared" si="30"/>
        <v>1.5742082491163696E-4</v>
      </c>
      <c r="M131" s="35">
        <f t="shared" si="31"/>
        <v>2.8222429157354276E-3</v>
      </c>
      <c r="N131" s="35">
        <f t="shared" si="32"/>
        <v>1.9755003936844794E-3</v>
      </c>
      <c r="O131" s="35">
        <f t="shared" si="33"/>
        <v>95140.725051525238</v>
      </c>
      <c r="P131" s="3">
        <f t="shared" si="34"/>
        <v>7325.8358289674434</v>
      </c>
      <c r="Q131">
        <f t="shared" si="24"/>
        <v>7.6999999999999999E-2</v>
      </c>
      <c r="R131" s="3">
        <f>IF(B131&lt;2,K131*V$5+L131*0.4*V$6 - IF((C131-J131)&gt;0,IF((C131-J131)&gt;V$12,V$12,C131-J131)),P131+L131*($V$6)*0.4+K131*($V$5)+G131+F131+E131)/LookHere!B$11</f>
        <v>34937.835833739198</v>
      </c>
      <c r="S131" s="3">
        <f>(IF(G131&gt;0,IF(R131&gt;V$15,IF(0.15*(R131-V$15)&lt;G131,0.15*(R131-V$15),G131),0),0))*LookHere!B$11</f>
        <v>0</v>
      </c>
      <c r="T131" s="3">
        <f>(IF(R131&lt;V$16,W$16*R131,IF(R131&lt;V$17,Z$16+W$17*(R131-V$16),IF(R131&lt;V$18,W$18*(R131-V$18)+Z$17,(R131-V$18)*W$19+Z$18)))+S131 + IF(R131&lt;V$20,R131*W$20,IF(R131&lt;V$21,(R131-V$20)*W$21+Z$20,(R131-V$21)*W$22+Z$21)))*LookHere!B$11</f>
        <v>6987.56716674784</v>
      </c>
      <c r="AG131">
        <f t="shared" si="25"/>
        <v>99</v>
      </c>
      <c r="AH131" s="20">
        <v>0.2</v>
      </c>
      <c r="AI131" s="3">
        <f t="shared" si="35"/>
        <v>0</v>
      </c>
    </row>
    <row r="132" spans="1:35" x14ac:dyDescent="0.2">
      <c r="A132">
        <f t="shared" si="26"/>
        <v>75</v>
      </c>
      <c r="B132">
        <f>IF(A132&lt;LookHere!$B$9,1,2)</f>
        <v>2</v>
      </c>
      <c r="C132">
        <f>IF(B132&lt;2,LookHere!F$10 - T131,0)</f>
        <v>0</v>
      </c>
      <c r="D132" s="3">
        <f>IF(B132=2,LookHere!$B$12,0)</f>
        <v>48600</v>
      </c>
      <c r="E132" s="3">
        <f>IF(A132&lt;LookHere!B$13,0,IF(A132&lt;LookHere!B$14,LookHere!C$13,LookHere!C$14))</f>
        <v>12000</v>
      </c>
      <c r="F132" s="3">
        <f>IF('SC1'!A132&lt;LookHere!D$15,0,LookHere!B$15)</f>
        <v>9000</v>
      </c>
      <c r="G132" s="3">
        <f>IF('SC1'!A132&lt;LookHere!D$16,0,LookHere!B$16)</f>
        <v>6612</v>
      </c>
      <c r="H132" s="3">
        <f t="shared" si="27"/>
        <v>27975.567166747838</v>
      </c>
      <c r="I132" s="35">
        <f t="shared" si="28"/>
        <v>344084.27553006302</v>
      </c>
      <c r="J132" s="3">
        <f>IF(I131&gt;0,IF(B132&lt;2,IF(C132&gt;5500*LookHere!B$11, 5500*LookHere!B$11, C132), IF(H132&gt;(M132+P131),-(H132-M132-P131),0)),0)</f>
        <v>-20649.731180359166</v>
      </c>
      <c r="K132" s="35">
        <f t="shared" si="29"/>
        <v>2.3268058757953264E-12</v>
      </c>
      <c r="L132" s="35">
        <f t="shared" si="30"/>
        <v>8.7809336135710899E-6</v>
      </c>
      <c r="M132" s="35">
        <f t="shared" si="31"/>
        <v>1.5742122747320611E-4</v>
      </c>
      <c r="N132" s="35">
        <f t="shared" si="32"/>
        <v>1.1019445666967512E-4</v>
      </c>
      <c r="O132" s="35">
        <f t="shared" si="33"/>
        <v>89791.913489128492</v>
      </c>
      <c r="P132" s="3">
        <f t="shared" si="34"/>
        <v>7093.5611656411511</v>
      </c>
      <c r="Q132">
        <f t="shared" si="24"/>
        <v>7.9000000000000001E-2</v>
      </c>
      <c r="R132" s="3">
        <f>IF(B132&lt;2,K132*V$5+L132*0.4*V$6 - IF((C132-J132)&gt;0,IF((C132-J132)&gt;V$12,V$12,C132-J132)),P132+L132*($V$6)*0.4+K132*($V$5)+G132+F132+E132)/LookHere!B$11</f>
        <v>34705.561165907318</v>
      </c>
      <c r="S132" s="3">
        <f>(IF(G132&gt;0,IF(R132&gt;V$15,IF(0.15*(R132-V$15)&lt;G132,0.15*(R132-V$15),G132),0),0))*LookHere!B$11</f>
        <v>0</v>
      </c>
      <c r="T132" s="3">
        <f>(IF(R132&lt;V$16,W$16*R132,IF(R132&lt;V$17,Z$16+W$17*(R132-V$16),IF(R132&lt;V$18,W$18*(R132-V$18)+Z$17,(R132-V$18)*W$19+Z$18)))+S132 + IF(R132&lt;V$20,R132*W$20,IF(R132&lt;V$21,(R132-V$20)*W$21+Z$20,(R132-V$21)*W$22+Z$21)))*LookHere!B$11</f>
        <v>6941.112233181464</v>
      </c>
      <c r="AG132">
        <f t="shared" si="25"/>
        <v>100</v>
      </c>
      <c r="AH132" s="20">
        <v>0.2</v>
      </c>
      <c r="AI132" s="3">
        <f t="shared" si="35"/>
        <v>0</v>
      </c>
    </row>
    <row r="133" spans="1:35" x14ac:dyDescent="0.2">
      <c r="A133">
        <f t="shared" si="26"/>
        <v>76</v>
      </c>
      <c r="B133">
        <f>IF(A133&lt;LookHere!$B$9,1,2)</f>
        <v>2</v>
      </c>
      <c r="C133">
        <f>IF(B133&lt;2,LookHere!F$10 - T132,0)</f>
        <v>0</v>
      </c>
      <c r="D133" s="3">
        <f>IF(B133=2,LookHere!$B$12,0)</f>
        <v>48600</v>
      </c>
      <c r="E133" s="3">
        <f>IF(A133&lt;LookHere!B$13,0,IF(A133&lt;LookHere!B$14,LookHere!C$13,LookHere!C$14))</f>
        <v>12000</v>
      </c>
      <c r="F133" s="3">
        <f>IF('SC1'!A133&lt;LookHere!D$15,0,LookHere!B$15)</f>
        <v>9000</v>
      </c>
      <c r="G133" s="3">
        <f>IF('SC1'!A133&lt;LookHere!D$16,0,LookHere!B$16)</f>
        <v>6612</v>
      </c>
      <c r="H133" s="3">
        <f t="shared" si="27"/>
        <v>27929.112233181462</v>
      </c>
      <c r="I133" s="35">
        <f t="shared" si="28"/>
        <v>330398.79571681836</v>
      </c>
      <c r="J133" s="3">
        <f>IF(I132&gt;0,IF(B133&lt;2,IF(C133&gt;5500*LookHere!B$11, 5500*LookHere!B$11, C133), IF(H133&gt;(M133+P132),-(H133-M133-P132),0)),0)</f>
        <v>-20835.551058759374</v>
      </c>
      <c r="K133" s="35">
        <f t="shared" si="29"/>
        <v>1.3448937567718446E-14</v>
      </c>
      <c r="L133" s="35">
        <f t="shared" si="30"/>
        <v>4.8980047696499455E-7</v>
      </c>
      <c r="M133" s="35">
        <f t="shared" si="31"/>
        <v>8.7809359403769657E-6</v>
      </c>
      <c r="N133" s="35">
        <f t="shared" si="32"/>
        <v>6.1466528314579997E-6</v>
      </c>
      <c r="O133" s="35">
        <f t="shared" si="33"/>
        <v>84564.22828579144</v>
      </c>
      <c r="P133" s="3">
        <f t="shared" si="34"/>
        <v>6765.1382628633155</v>
      </c>
      <c r="Q133">
        <f t="shared" si="24"/>
        <v>0.08</v>
      </c>
      <c r="R133" s="3">
        <f>IF(B133&lt;2,K133*V$5+L133*0.4*V$6 - IF((C133-J133)&gt;0,IF((C133-J133)&gt;V$12,V$12,C133-J133)),P133+L133*($V$6)*0.4+K133*($V$5)+G133+F133+E133)/LookHere!B$11</f>
        <v>34377.138262878158</v>
      </c>
      <c r="S133" s="3">
        <f>(IF(G133&gt;0,IF(R133&gt;V$15,IF(0.15*(R133-V$15)&lt;G133,0.15*(R133-V$15),G133),0),0))*LookHere!B$11</f>
        <v>0</v>
      </c>
      <c r="T133" s="3">
        <f>(IF(R133&lt;V$16,W$16*R133,IF(R133&lt;V$17,Z$16+W$17*(R133-V$16),IF(R133&lt;V$18,W$18*(R133-V$18)+Z$17,(R133-V$18)*W$19+Z$18)))+S133 + IF(R133&lt;V$20,R133*W$20,IF(R133&lt;V$21,(R133-V$20)*W$21+Z$20,(R133-V$21)*W$22+Z$21)))*LookHere!B$11</f>
        <v>6875.4276525756313</v>
      </c>
      <c r="AI133" s="3">
        <f t="shared" si="35"/>
        <v>0</v>
      </c>
    </row>
    <row r="134" spans="1:35" x14ac:dyDescent="0.2">
      <c r="A134">
        <f t="shared" si="26"/>
        <v>77</v>
      </c>
      <c r="B134">
        <f>IF(A134&lt;LookHere!$B$9,1,2)</f>
        <v>2</v>
      </c>
      <c r="C134">
        <f>IF(B134&lt;2,LookHere!F$10 - T133,0)</f>
        <v>0</v>
      </c>
      <c r="D134" s="3">
        <f>IF(B134=2,LookHere!$B$12,0)</f>
        <v>48600</v>
      </c>
      <c r="E134" s="3">
        <f>IF(A134&lt;LookHere!B$13,0,IF(A134&lt;LookHere!B$14,LookHere!C$13,LookHere!C$14))</f>
        <v>12000</v>
      </c>
      <c r="F134" s="3">
        <f>IF('SC1'!A134&lt;LookHere!D$15,0,LookHere!B$15)</f>
        <v>9000</v>
      </c>
      <c r="G134" s="3">
        <f>IF('SC1'!A134&lt;LookHere!D$16,0,LookHere!B$16)</f>
        <v>6612</v>
      </c>
      <c r="H134" s="3">
        <f t="shared" si="27"/>
        <v>27863.427652575632</v>
      </c>
      <c r="I134" s="35">
        <f t="shared" si="28"/>
        <v>316166.19330259133</v>
      </c>
      <c r="J134" s="3">
        <f>IF(I133&gt;0,IF(B134&lt;2,IF(C134&gt;5500*LookHere!B$11, 5500*LookHere!B$11, C134), IF(H134&gt;(M134+P133),-(H134-M134-P133),0)),0)</f>
        <v>-21098.289389222518</v>
      </c>
      <c r="K134" s="35">
        <f t="shared" si="29"/>
        <v>7.7734860547487312E-17</v>
      </c>
      <c r="L134" s="35">
        <f t="shared" si="30"/>
        <v>2.732107060510734E-8</v>
      </c>
      <c r="M134" s="35">
        <f t="shared" si="31"/>
        <v>4.8980049041393212E-7</v>
      </c>
      <c r="N134" s="35">
        <f t="shared" si="32"/>
        <v>3.4286032984081489E-7</v>
      </c>
      <c r="O134" s="35">
        <f t="shared" si="33"/>
        <v>79556.334686706876</v>
      </c>
      <c r="P134" s="3">
        <f t="shared" si="34"/>
        <v>6523.6194443099639</v>
      </c>
      <c r="Q134">
        <f t="shared" si="24"/>
        <v>8.2000000000000003E-2</v>
      </c>
      <c r="R134" s="3">
        <f>IF(B134&lt;2,K134*V$5+L134*0.4*V$6 - IF((C134-J134)&gt;0,IF((C134-J134)&gt;V$12,V$12,C134-J134)),P134+L134*($V$6)*0.4+K134*($V$5)+G134+F134+E134)/LookHere!B$11</f>
        <v>34135.619444310796</v>
      </c>
      <c r="S134" s="3">
        <f>(IF(G134&gt;0,IF(R134&gt;V$15,IF(0.15*(R134-V$15)&lt;G134,0.15*(R134-V$15),G134),0),0))*LookHere!B$11</f>
        <v>0</v>
      </c>
      <c r="T134" s="3">
        <f>(IF(R134&lt;V$16,W$16*R134,IF(R134&lt;V$17,Z$16+W$17*(R134-V$16),IF(R134&lt;V$18,W$18*(R134-V$18)+Z$17,(R134-V$18)*W$19+Z$18)))+S134 + IF(R134&lt;V$20,R134*W$20,IF(R134&lt;V$21,(R134-V$20)*W$21+Z$20,(R134-V$21)*W$22+Z$21)))*LookHere!B$11</f>
        <v>6827.1238888621592</v>
      </c>
      <c r="AI134" s="3">
        <f t="shared" si="35"/>
        <v>0</v>
      </c>
    </row>
    <row r="135" spans="1:35" x14ac:dyDescent="0.2">
      <c r="A135">
        <f t="shared" si="26"/>
        <v>78</v>
      </c>
      <c r="B135">
        <f>IF(A135&lt;LookHere!$B$9,1,2)</f>
        <v>2</v>
      </c>
      <c r="C135">
        <f>IF(B135&lt;2,LookHere!F$10 - T134,0)</f>
        <v>0</v>
      </c>
      <c r="D135" s="3">
        <f>IF(B135=2,LookHere!$B$12,0)</f>
        <v>48600</v>
      </c>
      <c r="E135" s="3">
        <f>IF(A135&lt;LookHere!B$13,0,IF(A135&lt;LookHere!B$14,LookHere!C$13,LookHere!C$14))</f>
        <v>12000</v>
      </c>
      <c r="F135" s="3">
        <f>IF('SC1'!A135&lt;LookHere!D$15,0,LookHere!B$15)</f>
        <v>9000</v>
      </c>
      <c r="G135" s="3">
        <f>IF('SC1'!A135&lt;LookHere!D$16,0,LookHere!B$16)</f>
        <v>6612</v>
      </c>
      <c r="H135" s="3">
        <f t="shared" si="27"/>
        <v>27815.123888862159</v>
      </c>
      <c r="I135" s="35">
        <f t="shared" si="28"/>
        <v>301444.62235489429</v>
      </c>
      <c r="J135" s="3">
        <f>IF(I134&gt;0,IF(B135&lt;2,IF(C135&gt;5500*LookHere!B$11, 5500*LookHere!B$11, C135), IF(H135&gt;(M135+P134),-(H135-M135-P134),0)),0)</f>
        <v>-21291.504444524875</v>
      </c>
      <c r="K135" s="35">
        <f t="shared" si="29"/>
        <v>4.4930465640410336E-19</v>
      </c>
      <c r="L135" s="35">
        <f t="shared" si="30"/>
        <v>1.5239693183528906E-9</v>
      </c>
      <c r="M135" s="35">
        <f t="shared" si="31"/>
        <v>2.7321070682842201E-8</v>
      </c>
      <c r="N135" s="35">
        <f t="shared" si="32"/>
        <v>1.9124749400254676E-8</v>
      </c>
      <c r="O135" s="35">
        <f t="shared" si="33"/>
        <v>74685.895877186675</v>
      </c>
      <c r="P135" s="3">
        <f t="shared" si="34"/>
        <v>6198.9293578064944</v>
      </c>
      <c r="Q135">
        <f t="shared" si="24"/>
        <v>8.3000000000000004E-2</v>
      </c>
      <c r="R135" s="3">
        <f>IF(B135&lt;2,K135*V$5+L135*0.4*V$6 - IF((C135-J135)&gt;0,IF((C135-J135)&gt;V$12,V$12,C135-J135)),P135+L135*($V$6)*0.4+K135*($V$5)+G135+F135+E135)/LookHere!B$11</f>
        <v>33810.929357806541</v>
      </c>
      <c r="S135" s="3">
        <f>(IF(G135&gt;0,IF(R135&gt;V$15,IF(0.15*(R135-V$15)&lt;G135,0.15*(R135-V$15),G135),0),0))*LookHere!B$11</f>
        <v>0</v>
      </c>
      <c r="T135" s="3">
        <f>(IF(R135&lt;V$16,W$16*R135,IF(R135&lt;V$17,Z$16+W$17*(R135-V$16),IF(R135&lt;V$18,W$18*(R135-V$18)+Z$17,(R135-V$18)*W$19+Z$18)))+S135 + IF(R135&lt;V$20,R135*W$20,IF(R135&lt;V$21,(R135-V$20)*W$21+Z$20,(R135-V$21)*W$22+Z$21)))*LookHere!B$11</f>
        <v>6762.185871561308</v>
      </c>
      <c r="AI135" s="3">
        <f t="shared" si="35"/>
        <v>0</v>
      </c>
    </row>
    <row r="136" spans="1:35" x14ac:dyDescent="0.2">
      <c r="A136">
        <f t="shared" si="26"/>
        <v>79</v>
      </c>
      <c r="B136">
        <f>IF(A136&lt;LookHere!$B$9,1,2)</f>
        <v>2</v>
      </c>
      <c r="C136">
        <f>IF(B136&lt;2,LookHere!F$10 - T135,0)</f>
        <v>0</v>
      </c>
      <c r="D136" s="3">
        <f>IF(B136=2,LookHere!$B$12,0)</f>
        <v>48600</v>
      </c>
      <c r="E136" s="3">
        <f>IF(A136&lt;LookHere!B$13,0,IF(A136&lt;LookHere!B$14,LookHere!C$13,LookHere!C$14))</f>
        <v>12000</v>
      </c>
      <c r="F136" s="3">
        <f>IF('SC1'!A136&lt;LookHere!D$15,0,LookHere!B$15)</f>
        <v>9000</v>
      </c>
      <c r="G136" s="3">
        <f>IF('SC1'!A136&lt;LookHere!D$16,0,LookHere!B$16)</f>
        <v>6612</v>
      </c>
      <c r="H136" s="3">
        <f t="shared" si="27"/>
        <v>27750.185871561309</v>
      </c>
      <c r="I136" s="35">
        <f t="shared" si="28"/>
        <v>286157.38509367575</v>
      </c>
      <c r="J136" s="3">
        <f>IF(I135&gt;0,IF(B136&lt;2,IF(C136&gt;5500*LookHere!B$11, 5500*LookHere!B$11, C136), IF(H136&gt;(M136+P135),-(H136-M136-P135),0)),0)</f>
        <v>-21551.256513753291</v>
      </c>
      <c r="K136" s="35">
        <f t="shared" si="29"/>
        <v>2.5969335331102304E-21</v>
      </c>
      <c r="L136" s="35">
        <f t="shared" si="30"/>
        <v>8.5007008577724166E-11</v>
      </c>
      <c r="M136" s="35">
        <f t="shared" si="31"/>
        <v>1.5239693188021953E-9</v>
      </c>
      <c r="N136" s="35">
        <f t="shared" si="32"/>
        <v>1.0667785227122319E-9</v>
      </c>
      <c r="O136" s="35">
        <f t="shared" si="33"/>
        <v>70038.939435708118</v>
      </c>
      <c r="P136" s="3">
        <f t="shared" si="34"/>
        <v>5953.3098520351905</v>
      </c>
      <c r="Q136">
        <f t="shared" si="24"/>
        <v>8.5000000000000006E-2</v>
      </c>
      <c r="R136" s="3">
        <f>IF(B136&lt;2,K136*V$5+L136*0.4*V$6 - IF((C136-J136)&gt;0,IF((C136-J136)&gt;V$12,V$12,C136-J136)),P136+L136*($V$6)*0.4+K136*($V$5)+G136+F136+E136)/LookHere!B$11</f>
        <v>33565.309852035192</v>
      </c>
      <c r="S136" s="3">
        <f>(IF(G136&gt;0,IF(R136&gt;V$15,IF(0.15*(R136-V$15)&lt;G136,0.15*(R136-V$15),G136),0),0))*LookHere!B$11</f>
        <v>0</v>
      </c>
      <c r="T136" s="3">
        <f>(IF(R136&lt;V$16,W$16*R136,IF(R136&lt;V$17,Z$16+W$17*(R136-V$16),IF(R136&lt;V$18,W$18*(R136-V$18)+Z$17,(R136-V$18)*W$19+Z$18)))+S136 + IF(R136&lt;V$20,R136*W$20,IF(R136&lt;V$21,(R136-V$20)*W$21+Z$20,(R136-V$21)*W$22+Z$21)))*LookHere!B$11</f>
        <v>6713.0619704070377</v>
      </c>
      <c r="AI136" s="3">
        <f t="shared" si="35"/>
        <v>0</v>
      </c>
    </row>
    <row r="137" spans="1:35" x14ac:dyDescent="0.2">
      <c r="A137">
        <f t="shared" si="26"/>
        <v>80</v>
      </c>
      <c r="B137">
        <f>IF(A137&lt;LookHere!$B$9,1,2)</f>
        <v>2</v>
      </c>
      <c r="C137">
        <f>IF(B137&lt;2,LookHere!F$10 - T136,0)</f>
        <v>0</v>
      </c>
      <c r="D137" s="3">
        <f>IF(B137=2,LookHere!$B$12,0)</f>
        <v>48600</v>
      </c>
      <c r="E137" s="3">
        <f>IF(A137&lt;LookHere!B$13,0,IF(A137&lt;LookHere!B$14,LookHere!C$13,LookHere!C$14))</f>
        <v>12000</v>
      </c>
      <c r="F137" s="3">
        <f>IF('SC1'!A137&lt;LookHere!D$15,0,LookHere!B$15)</f>
        <v>9000</v>
      </c>
      <c r="G137" s="3">
        <f>IF('SC1'!A137&lt;LookHere!D$16,0,LookHere!B$16)</f>
        <v>6612</v>
      </c>
      <c r="H137" s="3">
        <f t="shared" si="27"/>
        <v>27701.061970407038</v>
      </c>
      <c r="I137" s="35">
        <f t="shared" si="28"/>
        <v>270355.98343755055</v>
      </c>
      <c r="J137" s="3">
        <f>IF(I136&gt;0,IF(B137&lt;2,IF(C137&gt;5500*LookHere!B$11, 5500*LookHere!B$11, C137), IF(H137&gt;(M137+P136),-(H137-M137-P136),0)),0)</f>
        <v>-21747.752118371762</v>
      </c>
      <c r="K137" s="35">
        <f t="shared" si="29"/>
        <v>1.4992648602523627E-23</v>
      </c>
      <c r="L137" s="35">
        <f t="shared" si="30"/>
        <v>4.7416909384654671E-12</v>
      </c>
      <c r="M137" s="35">
        <f t="shared" si="31"/>
        <v>8.5007008580321099E-11</v>
      </c>
      <c r="N137" s="35">
        <f t="shared" si="32"/>
        <v>5.9504906003627823E-11</v>
      </c>
      <c r="O137" s="35">
        <f t="shared" si="33"/>
        <v>65541.038745146943</v>
      </c>
      <c r="P137" s="3">
        <f t="shared" si="34"/>
        <v>5767.6114095729308</v>
      </c>
      <c r="Q137">
        <f t="shared" si="24"/>
        <v>8.7999999999999995E-2</v>
      </c>
      <c r="R137" s="3">
        <f>IF(B137&lt;2,K137*V$5+L137*0.4*V$6 - IF((C137-J137)&gt;0,IF((C137-J137)&gt;V$12,V$12,C137-J137)),P137+L137*($V$6)*0.4+K137*($V$5)+G137+F137+E137)/LookHere!B$11</f>
        <v>33379.611409572928</v>
      </c>
      <c r="S137" s="3">
        <f>(IF(G137&gt;0,IF(R137&gt;V$15,IF(0.15*(R137-V$15)&lt;G137,0.15*(R137-V$15),G137),0),0))*LookHere!B$11</f>
        <v>0</v>
      </c>
      <c r="T137" s="3">
        <f>(IF(R137&lt;V$16,W$16*R137,IF(R137&lt;V$17,Z$16+W$17*(R137-V$16),IF(R137&lt;V$18,W$18*(R137-V$18)+Z$17,(R137-V$18)*W$19+Z$18)))+S137 + IF(R137&lt;V$20,R137*W$20,IF(R137&lt;V$21,(R137-V$20)*W$21+Z$20,(R137-V$21)*W$22+Z$21)))*LookHere!B$11</f>
        <v>6675.9222819145862</v>
      </c>
      <c r="AI137" s="3">
        <f t="shared" si="35"/>
        <v>0</v>
      </c>
    </row>
    <row r="138" spans="1:35" x14ac:dyDescent="0.2">
      <c r="A138">
        <f t="shared" si="26"/>
        <v>81</v>
      </c>
      <c r="B138">
        <f>IF(A138&lt;LookHere!$B$9,1,2)</f>
        <v>2</v>
      </c>
      <c r="C138">
        <f>IF(B138&lt;2,LookHere!F$10 - T137,0)</f>
        <v>0</v>
      </c>
      <c r="D138" s="3">
        <f>IF(B138=2,LookHere!$B$12,0)</f>
        <v>48600</v>
      </c>
      <c r="E138" s="3">
        <f>IF(A138&lt;LookHere!B$13,0,IF(A138&lt;LookHere!B$14,LookHere!C$13,LookHere!C$14))</f>
        <v>12000</v>
      </c>
      <c r="F138" s="3">
        <f>IF('SC1'!A138&lt;LookHere!D$15,0,LookHere!B$15)</f>
        <v>9000</v>
      </c>
      <c r="G138" s="3">
        <f>IF('SC1'!A138&lt;LookHere!D$16,0,LookHere!B$16)</f>
        <v>6612</v>
      </c>
      <c r="H138" s="3">
        <f t="shared" si="27"/>
        <v>27663.922281914587</v>
      </c>
      <c r="I138" s="35">
        <f t="shared" si="28"/>
        <v>254077.66990104123</v>
      </c>
      <c r="J138" s="3">
        <f>IF(I137&gt;0,IF(B138&lt;2,IF(C138&gt;5500*LookHere!B$11, 5500*LookHere!B$11, C138), IF(H138&gt;(M138+P137),-(H138-M138-P137),0)),0)</f>
        <v>-21896.310872341652</v>
      </c>
      <c r="K138" s="35">
        <f t="shared" si="29"/>
        <v>8.683780844672898E-26</v>
      </c>
      <c r="L138" s="35">
        <f t="shared" si="30"/>
        <v>2.6449152054760331E-13</v>
      </c>
      <c r="M138" s="35">
        <f t="shared" si="31"/>
        <v>4.7416909384804597E-12</v>
      </c>
      <c r="N138" s="35">
        <f t="shared" si="32"/>
        <v>3.3191836569213288E-12</v>
      </c>
      <c r="O138" s="35">
        <f t="shared" si="33"/>
        <v>61135.370120698164</v>
      </c>
      <c r="P138" s="3">
        <f t="shared" si="34"/>
        <v>5502.1833108628343</v>
      </c>
      <c r="Q138">
        <f t="shared" si="24"/>
        <v>0.09</v>
      </c>
      <c r="R138" s="3">
        <f>IF(B138&lt;2,K138*V$5+L138*0.4*V$6 - IF((C138-J138)&gt;0,IF((C138-J138)&gt;V$12,V$12,C138-J138)),P138+L138*($V$6)*0.4+K138*($V$5)+G138+F138+E138)/LookHere!B$11</f>
        <v>33114.183310862834</v>
      </c>
      <c r="S138" s="3">
        <f>(IF(G138&gt;0,IF(R138&gt;V$15,IF(0.15*(R138-V$15)&lt;G138,0.15*(R138-V$15),G138),0),0))*LookHere!B$11</f>
        <v>0</v>
      </c>
      <c r="T138" s="3">
        <f>(IF(R138&lt;V$16,W$16*R138,IF(R138&lt;V$17,Z$16+W$17*(R138-V$16),IF(R138&lt;V$18,W$18*(R138-V$18)+Z$17,(R138-V$18)*W$19+Z$18)))+S138 + IF(R138&lt;V$20,R138*W$20,IF(R138&lt;V$21,(R138-V$20)*W$21+Z$20,(R138-V$21)*W$22+Z$21)))*LookHere!B$11</f>
        <v>6622.8366621725672</v>
      </c>
      <c r="AI138" s="3">
        <f t="shared" si="35"/>
        <v>0</v>
      </c>
    </row>
    <row r="139" spans="1:35" x14ac:dyDescent="0.2">
      <c r="A139">
        <f t="shared" si="26"/>
        <v>82</v>
      </c>
      <c r="B139">
        <f>IF(A139&lt;LookHere!$B$9,1,2)</f>
        <v>2</v>
      </c>
      <c r="C139">
        <f>IF(B139&lt;2,LookHere!F$10 - T138,0)</f>
        <v>0</v>
      </c>
      <c r="D139" s="3">
        <f>IF(B139=2,LookHere!$B$12,0)</f>
        <v>48600</v>
      </c>
      <c r="E139" s="3">
        <f>IF(A139&lt;LookHere!B$13,0,IF(A139&lt;LookHere!B$14,LookHere!C$13,LookHere!C$14))</f>
        <v>12000</v>
      </c>
      <c r="F139" s="3">
        <f>IF('SC1'!A139&lt;LookHere!D$15,0,LookHere!B$15)</f>
        <v>9000</v>
      </c>
      <c r="G139" s="3">
        <f>IF('SC1'!A139&lt;LookHere!D$16,0,LookHere!B$16)</f>
        <v>6612</v>
      </c>
      <c r="H139" s="3">
        <f t="shared" si="27"/>
        <v>27610.836662172565</v>
      </c>
      <c r="I139" s="35">
        <f t="shared" si="28"/>
        <v>237248.75053027514</v>
      </c>
      <c r="J139" s="3">
        <f>IF(I138&gt;0,IF(B139&lt;2,IF(C139&gt;5500*LookHere!B$11, 5500*LookHere!B$11, C139), IF(H139&gt;(M139+P138),-(H139-M139-P138),0)),0)</f>
        <v>-22108.653351309731</v>
      </c>
      <c r="K139" s="35">
        <f t="shared" si="29"/>
        <v>5.0487097934144756E-28</v>
      </c>
      <c r="L139" s="35">
        <f t="shared" si="30"/>
        <v>1.4753337016145306E-14</v>
      </c>
      <c r="M139" s="35">
        <f t="shared" si="31"/>
        <v>2.6449152054769014E-13</v>
      </c>
      <c r="N139" s="35">
        <f t="shared" si="32"/>
        <v>1.8514406438329626E-13</v>
      </c>
      <c r="O139" s="35">
        <f t="shared" si="33"/>
        <v>56903.579800943437</v>
      </c>
      <c r="P139" s="3">
        <f t="shared" si="34"/>
        <v>5292.0329214877393</v>
      </c>
      <c r="Q139">
        <f t="shared" si="24"/>
        <v>9.2999999999999999E-2</v>
      </c>
      <c r="R139" s="3">
        <f>IF(B139&lt;2,K139*V$5+L139*0.4*V$6 - IF((C139-J139)&gt;0,IF((C139-J139)&gt;V$12,V$12,C139-J139)),P139+L139*($V$6)*0.4+K139*($V$5)+G139+F139+E139)/LookHere!B$11</f>
        <v>32904.032921487742</v>
      </c>
      <c r="S139" s="3">
        <f>(IF(G139&gt;0,IF(R139&gt;V$15,IF(0.15*(R139-V$15)&lt;G139,0.15*(R139-V$15),G139),0),0))*LookHere!B$11</f>
        <v>0</v>
      </c>
      <c r="T139" s="3">
        <f>(IF(R139&lt;V$16,W$16*R139,IF(R139&lt;V$17,Z$16+W$17*(R139-V$16),IF(R139&lt;V$18,W$18*(R139-V$18)+Z$17,(R139-V$18)*W$19+Z$18)))+S139 + IF(R139&lt;V$20,R139*W$20,IF(R139&lt;V$21,(R139-V$20)*W$21+Z$20,(R139-V$21)*W$22+Z$21)))*LookHere!B$11</f>
        <v>6580.8065842975484</v>
      </c>
      <c r="AI139" s="3">
        <f t="shared" si="35"/>
        <v>0</v>
      </c>
    </row>
    <row r="140" spans="1:35" x14ac:dyDescent="0.2">
      <c r="A140">
        <f t="shared" si="26"/>
        <v>83</v>
      </c>
      <c r="B140">
        <f>IF(A140&lt;LookHere!$B$9,1,2)</f>
        <v>2</v>
      </c>
      <c r="C140">
        <f>IF(B140&lt;2,LookHere!F$10 - T139,0)</f>
        <v>0</v>
      </c>
      <c r="D140" s="3">
        <f>IF(B140=2,LookHere!$B$12,0)</f>
        <v>48600</v>
      </c>
      <c r="E140" s="3">
        <f>IF(A140&lt;LookHere!B$13,0,IF(A140&lt;LookHere!B$14,LookHere!C$13,LookHere!C$14))</f>
        <v>12000</v>
      </c>
      <c r="F140" s="3">
        <f>IF('SC1'!A140&lt;LookHere!D$15,0,LookHere!B$15)</f>
        <v>9000</v>
      </c>
      <c r="G140" s="3">
        <f>IF('SC1'!A140&lt;LookHere!D$16,0,LookHere!B$16)</f>
        <v>6612</v>
      </c>
      <c r="H140" s="3">
        <f t="shared" si="27"/>
        <v>27568.806584297548</v>
      </c>
      <c r="I140" s="35">
        <f t="shared" si="28"/>
        <v>219902.00590348445</v>
      </c>
      <c r="J140" s="3">
        <f>IF(I139&gt;0,IF(B140&lt;2,IF(C140&gt;5500*LookHere!B$11, 5500*LookHere!B$11, C140), IF(H140&gt;(M140+P139),-(H140-M140-P139),0)),0)</f>
        <v>-22276.77366280981</v>
      </c>
      <c r="K140" s="35">
        <f t="shared" si="29"/>
        <v>0</v>
      </c>
      <c r="L140" s="35">
        <f t="shared" si="30"/>
        <v>8.2294113876058327E-16</v>
      </c>
      <c r="M140" s="35">
        <f t="shared" si="31"/>
        <v>1.4753337016145811E-14</v>
      </c>
      <c r="N140" s="35">
        <f t="shared" si="32"/>
        <v>1.0327335911301562E-14</v>
      </c>
      <c r="O140" s="35">
        <f t="shared" si="33"/>
        <v>52794.003267719301</v>
      </c>
      <c r="P140" s="3">
        <f t="shared" si="34"/>
        <v>5068.2243137010528</v>
      </c>
      <c r="Q140">
        <f t="shared" si="24"/>
        <v>9.6000000000000002E-2</v>
      </c>
      <c r="R140" s="3">
        <f>IF(B140&lt;2,K140*V$5+L140*0.4*V$6 - IF((C140-J140)&gt;0,IF((C140-J140)&gt;V$12,V$12,C140-J140)),P140+L140*($V$6)*0.4+K140*($V$5)+G140+F140+E140)/LookHere!B$11</f>
        <v>32680.224313701052</v>
      </c>
      <c r="S140" s="3">
        <f>(IF(G140&gt;0,IF(R140&gt;V$15,IF(0.15*(R140-V$15)&lt;G140,0.15*(R140-V$15),G140),0),0))*LookHere!B$11</f>
        <v>0</v>
      </c>
      <c r="T140" s="3">
        <f>(IF(R140&lt;V$16,W$16*R140,IF(R140&lt;V$17,Z$16+W$17*(R140-V$16),IF(R140&lt;V$18,W$18*(R140-V$18)+Z$17,(R140-V$18)*W$19+Z$18)))+S140 + IF(R140&lt;V$20,R140*W$20,IF(R140&lt;V$21,(R140-V$20)*W$21+Z$20,(R140-V$21)*W$22+Z$21)))*LookHere!B$11</f>
        <v>6536.0448627402102</v>
      </c>
      <c r="AI140" s="3">
        <f t="shared" si="35"/>
        <v>0</v>
      </c>
    </row>
    <row r="141" spans="1:35" x14ac:dyDescent="0.2">
      <c r="A141">
        <f t="shared" si="26"/>
        <v>84</v>
      </c>
      <c r="B141">
        <f>IF(A141&lt;LookHere!$B$9,1,2)</f>
        <v>2</v>
      </c>
      <c r="C141">
        <f>IF(B141&lt;2,LookHere!F$10 - T140,0)</f>
        <v>0</v>
      </c>
      <c r="D141" s="3">
        <f>IF(B141=2,LookHere!$B$12,0)</f>
        <v>48600</v>
      </c>
      <c r="E141" s="3">
        <f>IF(A141&lt;LookHere!B$13,0,IF(A141&lt;LookHere!B$14,LookHere!C$13,LookHere!C$14))</f>
        <v>12000</v>
      </c>
      <c r="F141" s="3">
        <f>IF('SC1'!A141&lt;LookHere!D$15,0,LookHere!B$15)</f>
        <v>9000</v>
      </c>
      <c r="G141" s="3">
        <f>IF('SC1'!A141&lt;LookHere!D$16,0,LookHere!B$16)</f>
        <v>6612</v>
      </c>
      <c r="H141" s="3">
        <f t="shared" si="27"/>
        <v>27524.044862740211</v>
      </c>
      <c r="I141" s="35">
        <f t="shared" si="28"/>
        <v>202015.74903711968</v>
      </c>
      <c r="J141" s="3">
        <f>IF(I140&gt;0,IF(B141&lt;2,IF(C141&gt;5500*LookHere!B$11, 5500*LookHere!B$11, C141), IF(H141&gt;(M141+P140),-(H141-M141-P140),0)),0)</f>
        <v>-22455.820549039159</v>
      </c>
      <c r="K141" s="35">
        <f t="shared" si="29"/>
        <v>0</v>
      </c>
      <c r="L141" s="35">
        <f t="shared" si="30"/>
        <v>4.5903656720065301E-17</v>
      </c>
      <c r="M141" s="35">
        <f t="shared" si="31"/>
        <v>8.2294113876058327E-16</v>
      </c>
      <c r="N141" s="35">
        <f t="shared" si="32"/>
        <v>5.7605879713240823E-16</v>
      </c>
      <c r="O141" s="35">
        <f t="shared" si="33"/>
        <v>48822.838341921459</v>
      </c>
      <c r="P141" s="3">
        <f t="shared" si="34"/>
        <v>4833.4609958502242</v>
      </c>
      <c r="Q141">
        <f t="shared" si="24"/>
        <v>9.9000000000000005E-2</v>
      </c>
      <c r="R141" s="3">
        <f>IF(B141&lt;2,K141*V$5+L141*0.4*V$6 - IF((C141-J141)&gt;0,IF((C141-J141)&gt;V$12,V$12,C141-J141)),P141+L141*($V$6)*0.4+K141*($V$5)+G141+F141+E141)/LookHere!B$11</f>
        <v>32445.460995850226</v>
      </c>
      <c r="S141" s="3">
        <f>(IF(G141&gt;0,IF(R141&gt;V$15,IF(0.15*(R141-V$15)&lt;G141,0.15*(R141-V$15),G141),0),0))*LookHere!B$11</f>
        <v>0</v>
      </c>
      <c r="T141" s="3">
        <f>(IF(R141&lt;V$16,W$16*R141,IF(R141&lt;V$17,Z$16+W$17*(R141-V$16),IF(R141&lt;V$18,W$18*(R141-V$18)+Z$17,(R141-V$18)*W$19+Z$18)))+S141 + IF(R141&lt;V$20,R141*W$20,IF(R141&lt;V$21,(R141-V$20)*W$21+Z$20,(R141-V$21)*W$22+Z$21)))*LookHere!B$11</f>
        <v>6489.0921991700452</v>
      </c>
      <c r="AI141" s="3">
        <f t="shared" si="35"/>
        <v>0</v>
      </c>
    </row>
    <row r="142" spans="1:35" x14ac:dyDescent="0.2">
      <c r="A142">
        <f t="shared" si="26"/>
        <v>85</v>
      </c>
      <c r="B142">
        <f>IF(A142&lt;LookHere!$B$9,1,2)</f>
        <v>2</v>
      </c>
      <c r="C142">
        <f>IF(B142&lt;2,LookHere!F$10 - T141,0)</f>
        <v>0</v>
      </c>
      <c r="D142" s="3">
        <f>IF(B142=2,LookHere!$B$12,0)</f>
        <v>48600</v>
      </c>
      <c r="E142" s="3">
        <f>IF(A142&lt;LookHere!B$13,0,IF(A142&lt;LookHere!B$14,LookHere!C$13,LookHere!C$14))</f>
        <v>12000</v>
      </c>
      <c r="F142" s="3">
        <f>IF('SC1'!A142&lt;LookHere!D$15,0,LookHere!B$15)</f>
        <v>9000</v>
      </c>
      <c r="G142" s="3">
        <f>IF('SC1'!A142&lt;LookHere!D$16,0,LookHere!B$16)</f>
        <v>6612</v>
      </c>
      <c r="H142" s="3">
        <f t="shared" si="27"/>
        <v>27477.092199170045</v>
      </c>
      <c r="I142" s="35">
        <f t="shared" si="28"/>
        <v>183570.00509879121</v>
      </c>
      <c r="J142" s="3">
        <f>IF(I141&gt;0,IF(B142&lt;2,IF(C142&gt;5500*LookHere!B$11, 5500*LookHere!B$11, C142), IF(H142&gt;(M142+P141),-(H142-M142-P141),0)),0)</f>
        <v>-22643.631203319819</v>
      </c>
      <c r="K142" s="35">
        <f t="shared" si="29"/>
        <v>0</v>
      </c>
      <c r="L142" s="35">
        <f t="shared" si="30"/>
        <v>2.5605059718452413E-18</v>
      </c>
      <c r="M142" s="35">
        <f t="shared" si="31"/>
        <v>4.5903656720065301E-17</v>
      </c>
      <c r="N142" s="35">
        <f t="shared" si="32"/>
        <v>3.2132559704045709E-17</v>
      </c>
      <c r="O142" s="35">
        <f t="shared" si="33"/>
        <v>45003.915926816364</v>
      </c>
      <c r="P142" s="3">
        <f t="shared" si="34"/>
        <v>4635.403340462085</v>
      </c>
      <c r="Q142">
        <f t="shared" si="24"/>
        <v>0.10299999999999999</v>
      </c>
      <c r="R142" s="3">
        <f>IF(B142&lt;2,K142*V$5+L142*0.4*V$6 - IF((C142-J142)&gt;0,IF((C142-J142)&gt;V$12,V$12,C142-J142)),P142+L142*($V$6)*0.4+K142*($V$5)+G142+F142+E142)/LookHere!B$11</f>
        <v>32247.403340462086</v>
      </c>
      <c r="S142" s="3">
        <f>(IF(G142&gt;0,IF(R142&gt;V$15,IF(0.15*(R142-V$15)&lt;G142,0.15*(R142-V$15),G142),0),0))*LookHere!B$11</f>
        <v>0</v>
      </c>
      <c r="T142" s="3">
        <f>(IF(R142&lt;V$16,W$16*R142,IF(R142&lt;V$17,Z$16+W$17*(R142-V$16),IF(R142&lt;V$18,W$18*(R142-V$18)+Z$17,(R142-V$18)*W$19+Z$18)))+S142 + IF(R142&lt;V$20,R142*W$20,IF(R142&lt;V$21,(R142-V$20)*W$21+Z$20,(R142-V$21)*W$22+Z$21)))*LookHere!B$11</f>
        <v>6449.4806680924175</v>
      </c>
      <c r="AI142" s="3">
        <f t="shared" si="35"/>
        <v>0</v>
      </c>
    </row>
    <row r="143" spans="1:35" x14ac:dyDescent="0.2">
      <c r="A143">
        <f t="shared" si="26"/>
        <v>86</v>
      </c>
      <c r="B143">
        <f>IF(A143&lt;LookHere!$B$9,1,2)</f>
        <v>2</v>
      </c>
      <c r="C143">
        <f>IF(B143&lt;2,LookHere!F$10 - T142,0)</f>
        <v>0</v>
      </c>
      <c r="D143" s="3">
        <f>IF(B143=2,LookHere!$B$12,0)</f>
        <v>48600</v>
      </c>
      <c r="E143" s="3">
        <f>IF(A143&lt;LookHere!B$13,0,IF(A143&lt;LookHere!B$14,LookHere!C$13,LookHere!C$14))</f>
        <v>12000</v>
      </c>
      <c r="F143" s="3">
        <f>IF('SC1'!A143&lt;LookHere!D$15,0,LookHere!B$15)</f>
        <v>9000</v>
      </c>
      <c r="G143" s="3">
        <f>IF('SC1'!A143&lt;LookHere!D$16,0,LookHere!B$16)</f>
        <v>6612</v>
      </c>
      <c r="H143" s="3">
        <f t="shared" si="27"/>
        <v>27437.480668092416</v>
      </c>
      <c r="I143" s="35">
        <f t="shared" si="28"/>
        <v>164582.51247711375</v>
      </c>
      <c r="J143" s="3">
        <f>IF(I142&gt;0,IF(B143&lt;2,IF(C143&gt;5500*LookHere!B$11, 5500*LookHere!B$11, C143), IF(H143&gt;(M143+P142),-(H143-M143-P142),0)),0)</f>
        <v>-22802.07732763033</v>
      </c>
      <c r="K143" s="35">
        <f t="shared" si="29"/>
        <v>0</v>
      </c>
      <c r="L143" s="35">
        <f t="shared" si="30"/>
        <v>1.4282502310952754E-19</v>
      </c>
      <c r="M143" s="35">
        <f t="shared" si="31"/>
        <v>2.5605059718452413E-18</v>
      </c>
      <c r="N143" s="35">
        <f t="shared" si="32"/>
        <v>1.7923541802916688E-18</v>
      </c>
      <c r="O143" s="35">
        <f t="shared" si="33"/>
        <v>41303.693959313525</v>
      </c>
      <c r="P143" s="3">
        <f t="shared" si="34"/>
        <v>4460.798947605861</v>
      </c>
      <c r="Q143">
        <f t="shared" si="24"/>
        <v>0.108</v>
      </c>
      <c r="R143" s="3">
        <f>IF(B143&lt;2,K143*V$5+L143*0.4*V$6 - IF((C143-J143)&gt;0,IF((C143-J143)&gt;V$12,V$12,C143-J143)),P143+L143*($V$6)*0.4+K143*($V$5)+G143+F143+E143)/LookHere!B$11</f>
        <v>32072.798947605861</v>
      </c>
      <c r="S143" s="3">
        <f>(IF(G143&gt;0,IF(R143&gt;V$15,IF(0.15*(R143-V$15)&lt;G143,0.15*(R143-V$15),G143),0),0))*LookHere!B$11</f>
        <v>0</v>
      </c>
      <c r="T143" s="3">
        <f>(IF(R143&lt;V$16,W$16*R143,IF(R143&lt;V$17,Z$16+W$17*(R143-V$16),IF(R143&lt;V$18,W$18*(R143-V$18)+Z$17,(R143-V$18)*W$19+Z$18)))+S143 + IF(R143&lt;V$20,R143*W$20,IF(R143&lt;V$21,(R143-V$20)*W$21+Z$20,(R143-V$21)*W$22+Z$21)))*LookHere!B$11</f>
        <v>6414.5597895211722</v>
      </c>
      <c r="AI143" s="3">
        <f t="shared" si="35"/>
        <v>0</v>
      </c>
    </row>
    <row r="144" spans="1:35" x14ac:dyDescent="0.2">
      <c r="A144">
        <f t="shared" si="26"/>
        <v>87</v>
      </c>
      <c r="B144">
        <f>IF(A144&lt;LookHere!$B$9,1,2)</f>
        <v>2</v>
      </c>
      <c r="C144">
        <f>IF(B144&lt;2,LookHere!F$10 - T143,0)</f>
        <v>0</v>
      </c>
      <c r="D144" s="3">
        <f>IF(B144=2,LookHere!$B$12,0)</f>
        <v>48600</v>
      </c>
      <c r="E144" s="3">
        <f>IF(A144&lt;LookHere!B$13,0,IF(A144&lt;LookHere!B$14,LookHere!C$13,LookHere!C$14))</f>
        <v>12000</v>
      </c>
      <c r="F144" s="3">
        <f>IF('SC1'!A144&lt;LookHere!D$15,0,LookHere!B$15)</f>
        <v>9000</v>
      </c>
      <c r="G144" s="3">
        <f>IF('SC1'!A144&lt;LookHere!D$16,0,LookHere!B$16)</f>
        <v>6612</v>
      </c>
      <c r="H144" s="3">
        <f t="shared" si="27"/>
        <v>27402.559789521172</v>
      </c>
      <c r="I144" s="35">
        <f t="shared" si="28"/>
        <v>145060.77624447289</v>
      </c>
      <c r="J144" s="3">
        <f>IF(I143&gt;0,IF(B144&lt;2,IF(C144&gt;5500*LookHere!B$11, 5500*LookHere!B$11, C144), IF(H144&gt;(M144+P143),-(H144-M144-P143),0)),0)</f>
        <v>-22941.760841915311</v>
      </c>
      <c r="K144" s="35">
        <f t="shared" si="29"/>
        <v>0</v>
      </c>
      <c r="L144" s="35">
        <f t="shared" si="30"/>
        <v>7.9667797890494325E-21</v>
      </c>
      <c r="M144" s="35">
        <f t="shared" si="31"/>
        <v>1.4282502310952754E-19</v>
      </c>
      <c r="N144" s="35">
        <f t="shared" si="32"/>
        <v>9.9977516176669268E-20</v>
      </c>
      <c r="O144" s="35">
        <f t="shared" si="33"/>
        <v>37701.185772182202</v>
      </c>
      <c r="P144" s="3">
        <f t="shared" si="34"/>
        <v>4260.2339922565889</v>
      </c>
      <c r="Q144">
        <f t="shared" si="24"/>
        <v>0.113</v>
      </c>
      <c r="R144" s="3">
        <f>IF(B144&lt;2,K144*V$5+L144*0.4*V$6 - IF((C144-J144)&gt;0,IF((C144-J144)&gt;V$12,V$12,C144-J144)),P144+L144*($V$6)*0.4+K144*($V$5)+G144+F144+E144)/LookHere!B$11</f>
        <v>31872.233992256588</v>
      </c>
      <c r="S144" s="3">
        <f>(IF(G144&gt;0,IF(R144&gt;V$15,IF(0.15*(R144-V$15)&lt;G144,0.15*(R144-V$15),G144),0),0))*LookHere!B$11</f>
        <v>0</v>
      </c>
      <c r="T144" s="3">
        <f>(IF(R144&lt;V$16,W$16*R144,IF(R144&lt;V$17,Z$16+W$17*(R144-V$16),IF(R144&lt;V$18,W$18*(R144-V$18)+Z$17,(R144-V$18)*W$19+Z$18)))+S144 + IF(R144&lt;V$20,R144*W$20,IF(R144&lt;V$21,(R144-V$20)*W$21+Z$20,(R144-V$21)*W$22+Z$21)))*LookHere!B$11</f>
        <v>6374.4467984513176</v>
      </c>
      <c r="AI144" s="3">
        <f t="shared" si="35"/>
        <v>0</v>
      </c>
    </row>
    <row r="145" spans="1:35" x14ac:dyDescent="0.2">
      <c r="A145">
        <f t="shared" si="26"/>
        <v>88</v>
      </c>
      <c r="B145">
        <f>IF(A145&lt;LookHere!$B$9,1,2)</f>
        <v>2</v>
      </c>
      <c r="C145">
        <f>IF(B145&lt;2,LookHere!F$10 - T144,0)</f>
        <v>0</v>
      </c>
      <c r="D145" s="3">
        <f>IF(B145=2,LookHere!$B$12,0)</f>
        <v>48600</v>
      </c>
      <c r="E145" s="3">
        <f>IF(A145&lt;LookHere!B$13,0,IF(A145&lt;LookHere!B$14,LookHere!C$13,LookHere!C$14))</f>
        <v>12000</v>
      </c>
      <c r="F145" s="3">
        <f>IF('SC1'!A145&lt;LookHere!D$15,0,LookHere!B$15)</f>
        <v>9000</v>
      </c>
      <c r="G145" s="3">
        <f>IF('SC1'!A145&lt;LookHere!D$16,0,LookHere!B$16)</f>
        <v>6612</v>
      </c>
      <c r="H145" s="3">
        <f t="shared" si="27"/>
        <v>27362.446798451318</v>
      </c>
      <c r="I145" s="35">
        <f t="shared" si="28"/>
        <v>124972.92636863832</v>
      </c>
      <c r="J145" s="3">
        <f>IF(I144&gt;0,IF(B145&lt;2,IF(C145&gt;5500*LookHere!B$11, 5500*LookHere!B$11, C145), IF(H145&gt;(M145+P144),-(H145-M145-P144),0)),0)</f>
        <v>-23102.21280619473</v>
      </c>
      <c r="K145" s="35">
        <f t="shared" si="29"/>
        <v>0</v>
      </c>
      <c r="L145" s="35">
        <f t="shared" si="30"/>
        <v>4.4438697663317692E-22</v>
      </c>
      <c r="M145" s="35">
        <f t="shared" si="31"/>
        <v>7.9667797890494325E-21</v>
      </c>
      <c r="N145" s="35">
        <f t="shared" si="32"/>
        <v>5.5767458523346024E-21</v>
      </c>
      <c r="O145" s="35">
        <f t="shared" si="33"/>
        <v>34224.382420271562</v>
      </c>
      <c r="P145" s="3">
        <f t="shared" si="34"/>
        <v>4072.7015080123156</v>
      </c>
      <c r="Q145">
        <f t="shared" si="24"/>
        <v>0.11899999999999999</v>
      </c>
      <c r="R145" s="3">
        <f>IF(B145&lt;2,K145*V$5+L145*0.4*V$6 - IF((C145-J145)&gt;0,IF((C145-J145)&gt;V$12,V$12,C145-J145)),P145+L145*($V$6)*0.4+K145*($V$5)+G145+F145+E145)/LookHere!B$11</f>
        <v>31684.701508012316</v>
      </c>
      <c r="S145" s="3">
        <f>(IF(G145&gt;0,IF(R145&gt;V$15,IF(0.15*(R145-V$15)&lt;G145,0.15*(R145-V$15),G145),0),0))*LookHere!B$11</f>
        <v>0</v>
      </c>
      <c r="T145" s="3">
        <f>(IF(R145&lt;V$16,W$16*R145,IF(R145&lt;V$17,Z$16+W$17*(R145-V$16),IF(R145&lt;V$18,W$18*(R145-V$18)+Z$17,(R145-V$18)*W$19+Z$18)))+S145 + IF(R145&lt;V$20,R145*W$20,IF(R145&lt;V$21,(R145-V$20)*W$21+Z$20,(R145-V$21)*W$22+Z$21)))*LookHere!B$11</f>
        <v>6336.9403016024626</v>
      </c>
      <c r="AI145" s="3">
        <f t="shared" si="35"/>
        <v>0</v>
      </c>
    </row>
    <row r="146" spans="1:35" x14ac:dyDescent="0.2">
      <c r="A146">
        <f t="shared" si="26"/>
        <v>89</v>
      </c>
      <c r="B146">
        <f>IF(A146&lt;LookHere!$B$9,1,2)</f>
        <v>2</v>
      </c>
      <c r="C146">
        <f>IF(B146&lt;2,LookHere!F$10 - T145,0)</f>
        <v>0</v>
      </c>
      <c r="D146" s="3">
        <f>IF(B146=2,LookHere!$B$12,0)</f>
        <v>48600</v>
      </c>
      <c r="E146" s="3">
        <f>IF(A146&lt;LookHere!B$13,0,IF(A146&lt;LookHere!B$14,LookHere!C$13,LookHere!C$14))</f>
        <v>12000</v>
      </c>
      <c r="F146" s="3">
        <f>IF('SC1'!A146&lt;LookHere!D$15,0,LookHere!B$15)</f>
        <v>9000</v>
      </c>
      <c r="G146" s="3">
        <f>IF('SC1'!A146&lt;LookHere!D$16,0,LookHere!B$16)</f>
        <v>6612</v>
      </c>
      <c r="H146" s="3">
        <f t="shared" si="27"/>
        <v>27324.940301602463</v>
      </c>
      <c r="I146" s="35">
        <f t="shared" si="28"/>
        <v>104317.62498498848</v>
      </c>
      <c r="J146" s="3">
        <f>IF(I145&gt;0,IF(B146&lt;2,IF(C146&gt;5500*LookHere!B$11, 5500*LookHere!B$11, C146), IF(H146&gt;(M146+P145),-(H146-M146-P145),0)),0)</f>
        <v>-23252.238793590146</v>
      </c>
      <c r="K146" s="35">
        <f t="shared" si="29"/>
        <v>0</v>
      </c>
      <c r="L146" s="35">
        <f t="shared" si="30"/>
        <v>2.4787905556598629E-23</v>
      </c>
      <c r="M146" s="35">
        <f t="shared" si="31"/>
        <v>4.4438697663317692E-22</v>
      </c>
      <c r="N146" s="35">
        <f t="shared" si="32"/>
        <v>3.1107088364322383E-22</v>
      </c>
      <c r="O146" s="35">
        <f t="shared" si="33"/>
        <v>30862.863578952492</v>
      </c>
      <c r="P146" s="3">
        <f t="shared" si="34"/>
        <v>3919.5836745269667</v>
      </c>
      <c r="Q146">
        <f t="shared" si="24"/>
        <v>0.127</v>
      </c>
      <c r="R146" s="3">
        <f>IF(B146&lt;2,K146*V$5+L146*0.4*V$6 - IF((C146-J146)&gt;0,IF((C146-J146)&gt;V$12,V$12,C146-J146)),P146+L146*($V$6)*0.4+K146*($V$5)+G146+F146+E146)/LookHere!B$11</f>
        <v>31531.583674526966</v>
      </c>
      <c r="S146" s="3">
        <f>(IF(G146&gt;0,IF(R146&gt;V$15,IF(0.15*(R146-V$15)&lt;G146,0.15*(R146-V$15),G146),0),0))*LookHere!B$11</f>
        <v>0</v>
      </c>
      <c r="T146" s="3">
        <f>(IF(R146&lt;V$16,W$16*R146,IF(R146&lt;V$17,Z$16+W$17*(R146-V$16),IF(R146&lt;V$18,W$18*(R146-V$18)+Z$17,(R146-V$18)*W$19+Z$18)))+S146 + IF(R146&lt;V$20,R146*W$20,IF(R146&lt;V$21,(R146-V$20)*W$21+Z$20,(R146-V$21)*W$22+Z$21)))*LookHere!B$11</f>
        <v>6306.3167349053938</v>
      </c>
      <c r="AI146" s="3">
        <f t="shared" si="35"/>
        <v>0</v>
      </c>
    </row>
    <row r="147" spans="1:35" x14ac:dyDescent="0.2">
      <c r="A147">
        <f t="shared" si="26"/>
        <v>90</v>
      </c>
      <c r="B147">
        <f>IF(A147&lt;LookHere!$B$9,1,2)</f>
        <v>2</v>
      </c>
      <c r="C147">
        <f>IF(B147&lt;2,LookHere!F$10 - T146,0)</f>
        <v>0</v>
      </c>
      <c r="D147" s="3">
        <f>IF(B147=2,LookHere!$B$12,0)</f>
        <v>48600</v>
      </c>
      <c r="E147" s="3">
        <f>IF(A147&lt;LookHere!B$13,0,IF(A147&lt;LookHere!B$14,LookHere!C$13,LookHere!C$14))</f>
        <v>12000</v>
      </c>
      <c r="F147" s="3">
        <f>IF('SC1'!A147&lt;LookHere!D$15,0,LookHere!B$15)</f>
        <v>9000</v>
      </c>
      <c r="G147" s="3">
        <f>IF('SC1'!A147&lt;LookHere!D$16,0,LookHere!B$16)</f>
        <v>6612</v>
      </c>
      <c r="H147" s="3">
        <f t="shared" si="27"/>
        <v>27294.316734905395</v>
      </c>
      <c r="I147" s="35">
        <f t="shared" si="28"/>
        <v>83110.6121717981</v>
      </c>
      <c r="J147" s="3">
        <f>IF(I146&gt;0,IF(B147&lt;2,IF(C147&gt;5500*LookHere!B$11, 5500*LookHere!B$11, C147), IF(H147&gt;(M147+P146),-(H147-M147-P146),0)),0)</f>
        <v>-23374.733060378428</v>
      </c>
      <c r="K147" s="35">
        <f t="shared" si="29"/>
        <v>0</v>
      </c>
      <c r="L147" s="35">
        <f t="shared" si="30"/>
        <v>1.3826693719470688E-24</v>
      </c>
      <c r="M147" s="35">
        <f t="shared" si="31"/>
        <v>2.4787905556598629E-23</v>
      </c>
      <c r="N147" s="35">
        <f t="shared" si="32"/>
        <v>1.7351533889619038E-23</v>
      </c>
      <c r="O147" s="35">
        <f t="shared" si="33"/>
        <v>27584.610209596158</v>
      </c>
      <c r="P147" s="3">
        <f t="shared" si="34"/>
        <v>3751.5069885050775</v>
      </c>
      <c r="Q147">
        <f t="shared" si="24"/>
        <v>0.13600000000000001</v>
      </c>
      <c r="R147" s="3">
        <f>IF(B147&lt;2,K147*V$5+L147*0.4*V$6 - IF((C147-J147)&gt;0,IF((C147-J147)&gt;V$12,V$12,C147-J147)),P147+L147*($V$6)*0.4+K147*($V$5)+G147+F147+E147)/LookHere!B$11</f>
        <v>31363.506988505076</v>
      </c>
      <c r="S147" s="3">
        <f>(IF(G147&gt;0,IF(R147&gt;V$15,IF(0.15*(R147-V$15)&lt;G147,0.15*(R147-V$15),G147),0),0))*LookHere!B$11</f>
        <v>0</v>
      </c>
      <c r="T147" s="3">
        <f>(IF(R147&lt;V$16,W$16*R147,IF(R147&lt;V$17,Z$16+W$17*(R147-V$16),IF(R147&lt;V$18,W$18*(R147-V$18)+Z$17,(R147-V$18)*W$19+Z$18)))+S147 + IF(R147&lt;V$20,R147*W$20,IF(R147&lt;V$21,(R147-V$20)*W$21+Z$20,(R147-V$21)*W$22+Z$21)))*LookHere!B$11</f>
        <v>6272.7013977010156</v>
      </c>
      <c r="AI147" s="3">
        <f t="shared" si="35"/>
        <v>0</v>
      </c>
    </row>
    <row r="148" spans="1:35" x14ac:dyDescent="0.2">
      <c r="A148">
        <f t="shared" si="26"/>
        <v>91</v>
      </c>
      <c r="B148">
        <f>IF(A148&lt;LookHere!$B$9,1,2)</f>
        <v>2</v>
      </c>
      <c r="C148">
        <f>IF(B148&lt;2,LookHere!F$10 - T147,0)</f>
        <v>0</v>
      </c>
      <c r="D148" s="3">
        <f>IF(B148=2,LookHere!$B$12,0)</f>
        <v>48600</v>
      </c>
      <c r="E148" s="3">
        <f>IF(A148&lt;LookHere!B$13,0,IF(A148&lt;LookHere!B$14,LookHere!C$13,LookHere!C$14))</f>
        <v>12000</v>
      </c>
      <c r="F148" s="3">
        <f>IF('SC1'!A148&lt;LookHere!D$15,0,LookHere!B$15)</f>
        <v>9000</v>
      </c>
      <c r="G148" s="3">
        <f>IF('SC1'!A148&lt;LookHere!D$16,0,LookHere!B$16)</f>
        <v>6612</v>
      </c>
      <c r="H148" s="3">
        <f t="shared" si="27"/>
        <v>27260.701397701014</v>
      </c>
      <c r="I148" s="35">
        <f t="shared" si="28"/>
        <v>61328.456283532134</v>
      </c>
      <c r="J148" s="3">
        <f>IF(I147&gt;0,IF(B148&lt;2,IF(C148&gt;5500*LookHere!B$11, 5500*LookHere!B$11, C148), IF(H148&gt;(M148+P147),-(H148-M148-P147),0)),0)</f>
        <v>-23509.194409195938</v>
      </c>
      <c r="K148" s="35">
        <f t="shared" si="29"/>
        <v>0</v>
      </c>
      <c r="L148" s="35">
        <f t="shared" si="30"/>
        <v>7.7125297567207492E-26</v>
      </c>
      <c r="M148" s="35">
        <f t="shared" si="31"/>
        <v>1.3826693719470688E-24</v>
      </c>
      <c r="N148" s="35">
        <f t="shared" si="32"/>
        <v>9.6786856036294811E-25</v>
      </c>
      <c r="O148" s="35">
        <f t="shared" si="33"/>
        <v>24406.31142124649</v>
      </c>
      <c r="P148" s="3">
        <f t="shared" si="34"/>
        <v>3587.7277789232339</v>
      </c>
      <c r="Q148">
        <f t="shared" si="24"/>
        <v>0.14699999999999999</v>
      </c>
      <c r="R148" s="3">
        <f>IF(B148&lt;2,K148*V$5+L148*0.4*V$6 - IF((C148-J148)&gt;0,IF((C148-J148)&gt;V$12,V$12,C148-J148)),P148+L148*($V$6)*0.4+K148*($V$5)+G148+F148+E148)/LookHere!B$11</f>
        <v>31199.727778923232</v>
      </c>
      <c r="S148" s="3">
        <f>(IF(G148&gt;0,IF(R148&gt;V$15,IF(0.15*(R148-V$15)&lt;G148,0.15*(R148-V$15),G148),0),0))*LookHere!B$11</f>
        <v>0</v>
      </c>
      <c r="T148" s="3">
        <f>(IF(R148&lt;V$16,W$16*R148,IF(R148&lt;V$17,Z$16+W$17*(R148-V$16),IF(R148&lt;V$18,W$18*(R148-V$18)+Z$17,(R148-V$18)*W$19+Z$18)))+S148 + IF(R148&lt;V$20,R148*W$20,IF(R148&lt;V$21,(R148-V$20)*W$21+Z$20,(R148-V$21)*W$22+Z$21)))*LookHere!B$11</f>
        <v>6239.9455557846468</v>
      </c>
      <c r="AI148" s="3">
        <f t="shared" si="35"/>
        <v>0</v>
      </c>
    </row>
    <row r="149" spans="1:35" x14ac:dyDescent="0.2">
      <c r="A149">
        <f t="shared" si="26"/>
        <v>92</v>
      </c>
      <c r="B149">
        <f>IF(A149&lt;LookHere!$B$9,1,2)</f>
        <v>2</v>
      </c>
      <c r="C149">
        <f>IF(B149&lt;2,LookHere!F$10 - T148,0)</f>
        <v>0</v>
      </c>
      <c r="D149" s="3">
        <f>IF(B149=2,LookHere!$B$12,0)</f>
        <v>48600</v>
      </c>
      <c r="E149" s="3">
        <f>IF(A149&lt;LookHere!B$13,0,IF(A149&lt;LookHere!B$14,LookHere!C$13,LookHere!C$14))</f>
        <v>12000</v>
      </c>
      <c r="F149" s="3">
        <f>IF('SC1'!A149&lt;LookHere!D$15,0,LookHere!B$15)</f>
        <v>9000</v>
      </c>
      <c r="G149" s="3">
        <f>IF('SC1'!A149&lt;LookHere!D$16,0,LookHere!B$16)</f>
        <v>6612</v>
      </c>
      <c r="H149" s="3">
        <f t="shared" si="27"/>
        <v>27227.945555784645</v>
      </c>
      <c r="I149" s="35">
        <f t="shared" si="28"/>
        <v>38962.643828242522</v>
      </c>
      <c r="J149" s="3">
        <f>IF(I148&gt;0,IF(B149&lt;2,IF(C149&gt;5500*LookHere!B$11, 5500*LookHere!B$11, C149), IF(H149&gt;(M149+P148),-(H149-M149-P148),0)),0)</f>
        <v>-23640.217776861413</v>
      </c>
      <c r="K149" s="35">
        <f t="shared" si="29"/>
        <v>0</v>
      </c>
      <c r="L149" s="35">
        <f t="shared" si="30"/>
        <v>4.3020490982988297E-27</v>
      </c>
      <c r="M149" s="35">
        <f t="shared" si="31"/>
        <v>7.7125297567207492E-26</v>
      </c>
      <c r="N149" s="35">
        <f t="shared" si="32"/>
        <v>5.398770829704524E-26</v>
      </c>
      <c r="O149" s="35">
        <f t="shared" si="33"/>
        <v>21325.746793656755</v>
      </c>
      <c r="P149" s="3">
        <f t="shared" si="34"/>
        <v>3433.4452337787379</v>
      </c>
      <c r="Q149">
        <f t="shared" si="24"/>
        <v>0.161</v>
      </c>
      <c r="R149" s="3">
        <f>IF(B149&lt;2,K149*V$5+L149*0.4*V$6 - IF((C149-J149)&gt;0,IF((C149-J149)&gt;V$12,V$12,C149-J149)),P149+L149*($V$6)*0.4+K149*($V$5)+G149+F149+E149)/LookHere!B$11</f>
        <v>31045.445233778737</v>
      </c>
      <c r="S149" s="3">
        <f>(IF(G149&gt;0,IF(R149&gt;V$15,IF(0.15*(R149-V$15)&lt;G149,0.15*(R149-V$15),G149),0),0))*LookHere!B$11</f>
        <v>0</v>
      </c>
      <c r="T149" s="3">
        <f>(IF(R149&lt;V$16,W$16*R149,IF(R149&lt;V$17,Z$16+W$17*(R149-V$16),IF(R149&lt;V$18,W$18*(R149-V$18)+Z$17,(R149-V$18)*W$19+Z$18)))+S149 + IF(R149&lt;V$20,R149*W$20,IF(R149&lt;V$21,(R149-V$20)*W$21+Z$20,(R149-V$21)*W$22+Z$21)))*LookHere!B$11</f>
        <v>6209.0890467557474</v>
      </c>
      <c r="AI149" s="3">
        <f t="shared" si="35"/>
        <v>0</v>
      </c>
    </row>
    <row r="150" spans="1:35" x14ac:dyDescent="0.2">
      <c r="A150">
        <f t="shared" si="26"/>
        <v>93</v>
      </c>
      <c r="B150">
        <f>IF(A150&lt;LookHere!$B$9,1,2)</f>
        <v>2</v>
      </c>
      <c r="C150">
        <f>IF(B150&lt;2,LookHere!F$10 - T149,0)</f>
        <v>0</v>
      </c>
      <c r="D150" s="3">
        <f>IF(B150=2,LookHere!$B$12,0)</f>
        <v>48600</v>
      </c>
      <c r="E150" s="3">
        <f>IF(A150&lt;LookHere!B$13,0,IF(A150&lt;LookHere!B$14,LookHere!C$13,LookHere!C$14))</f>
        <v>12000</v>
      </c>
      <c r="F150" s="3">
        <f>IF('SC1'!A150&lt;LookHere!D$15,0,LookHere!B$15)</f>
        <v>9000</v>
      </c>
      <c r="G150" s="3">
        <f>IF('SC1'!A150&lt;LookHere!D$16,0,LookHere!B$16)</f>
        <v>6612</v>
      </c>
      <c r="H150" s="3">
        <f t="shared" si="27"/>
        <v>27197.089046755747</v>
      </c>
      <c r="I150" s="35">
        <f t="shared" si="28"/>
        <v>16008.64375401639</v>
      </c>
      <c r="J150" s="3">
        <f>IF(I149&gt;0,IF(B150&lt;2,IF(C150&gt;5500*LookHere!B$11, 5500*LookHere!B$11, C150), IF(H150&gt;(M150+P149),-(H150-M150-P149),0)),0)</f>
        <v>-23763.64381297701</v>
      </c>
      <c r="K150" s="35">
        <f t="shared" si="29"/>
        <v>0</v>
      </c>
      <c r="L150" s="35">
        <f t="shared" si="30"/>
        <v>2.3996829870310826E-28</v>
      </c>
      <c r="M150" s="35">
        <f t="shared" si="31"/>
        <v>4.3020490982988297E-27</v>
      </c>
      <c r="N150" s="35">
        <f t="shared" si="32"/>
        <v>3.0114343688091806E-27</v>
      </c>
      <c r="O150" s="35">
        <f t="shared" si="33"/>
        <v>18335.450578250206</v>
      </c>
      <c r="P150" s="3">
        <f t="shared" si="34"/>
        <v>11188.445292739358</v>
      </c>
      <c r="Q150">
        <f t="shared" si="24"/>
        <v>0.18</v>
      </c>
      <c r="R150" s="3">
        <f>IF(B150&lt;2,K150*V$5+L150*0.4*V$6 - IF((C150-J150)&gt;0,IF((C150-J150)&gt;V$12,V$12,C150-J150)),P150+L150*($V$6)*0.4+K150*($V$5)+G150+F150+E150)/LookHere!B$11</f>
        <v>38800.445292739358</v>
      </c>
      <c r="S150" s="3">
        <f>(IF(G150&gt;0,IF(R150&gt;V$15,IF(0.15*(R150-V$15)&lt;G150,0.15*(R150-V$15),G150),0),0))*LookHere!B$11</f>
        <v>0</v>
      </c>
      <c r="T150" s="3">
        <f>(IF(R150&lt;V$16,W$16*R150,IF(R150&lt;V$17,Z$16+W$17*(R150-V$16),IF(R150&lt;V$18,W$18*(R150-V$18)+Z$17,(R150-V$18)*W$19+Z$18)))+S150 + IF(R150&lt;V$20,R150*W$20,IF(R150&lt;V$21,(R150-V$20)*W$21+Z$20,(R150-V$21)*W$22+Z$21)))*LookHere!B$11</f>
        <v>7760.0890585478719</v>
      </c>
      <c r="AI150" s="3">
        <f t="shared" si="35"/>
        <v>1</v>
      </c>
    </row>
    <row r="151" spans="1:35" x14ac:dyDescent="0.2">
      <c r="A151">
        <f t="shared" si="26"/>
        <v>94</v>
      </c>
      <c r="B151">
        <f>IF(A151&lt;LookHere!$B$9,1,2)</f>
        <v>2</v>
      </c>
      <c r="C151">
        <f>IF(B151&lt;2,LookHere!F$10 - T150,0)</f>
        <v>0</v>
      </c>
      <c r="D151" s="3">
        <f>IF(B151=2,LookHere!$B$12,0)</f>
        <v>48600</v>
      </c>
      <c r="E151" s="3">
        <f>IF(A151&lt;LookHere!B$13,0,IF(A151&lt;LookHere!B$14,LookHere!C$13,LookHere!C$14))</f>
        <v>12000</v>
      </c>
      <c r="F151" s="3">
        <f>IF('SC1'!A151&lt;LookHere!D$15,0,LookHere!B$15)</f>
        <v>9000</v>
      </c>
      <c r="G151" s="3">
        <f>IF('SC1'!A151&lt;LookHere!D$16,0,LookHere!B$16)</f>
        <v>6612</v>
      </c>
      <c r="H151" s="3">
        <f t="shared" si="27"/>
        <v>28748.08905854787</v>
      </c>
      <c r="I151" s="35">
        <f t="shared" si="28"/>
        <v>-1218.3403945836617</v>
      </c>
      <c r="J151" s="3">
        <f>IF(I150&gt;0,IF(B151&lt;2,IF(C151&gt;5500*LookHere!B$11, 5500*LookHere!B$11, C151), IF(H151&gt;(M151+P150),-(H151-M151-P150),0)),0)</f>
        <v>-17559.643765808512</v>
      </c>
      <c r="K151" s="35">
        <f t="shared" si="29"/>
        <v>0</v>
      </c>
      <c r="L151" s="35">
        <f t="shared" si="30"/>
        <v>1.338543170165938E-29</v>
      </c>
      <c r="M151" s="35">
        <f t="shared" si="31"/>
        <v>2.3996829870310826E-28</v>
      </c>
      <c r="N151" s="35">
        <f t="shared" si="32"/>
        <v>1.6797780909217577E-28</v>
      </c>
      <c r="O151" s="35">
        <f t="shared" si="33"/>
        <v>7528.0159485268887</v>
      </c>
      <c r="P151" s="3">
        <f t="shared" si="34"/>
        <v>29966.429453131532</v>
      </c>
      <c r="Q151">
        <f t="shared" si="24"/>
        <v>0.2</v>
      </c>
      <c r="R151" s="3">
        <f>IF(B151&lt;2,K151*V$5+L151*0.4*V$6 - IF((C151-J151)&gt;0,IF((C151-J151)&gt;V$12,V$12,C151-J151)),P151+L151*($V$6)*0.4+K151*($V$5)+G151+F151+E151)/LookHere!B$11</f>
        <v>57578.429453131532</v>
      </c>
      <c r="S151" s="3">
        <f>(IF(G151&gt;0,IF(R151&gt;V$15,IF(0.15*(R151-V$15)&lt;G151,0.15*(R151-V$15),G151),0),0))*LookHere!B$11</f>
        <v>0</v>
      </c>
      <c r="T151" s="3">
        <f>(IF(R151&lt;V$16,W$16*R151,IF(R151&lt;V$17,Z$16+W$17*(R151-V$16),IF(R151&lt;V$18,W$18*(R151-V$18)+Z$17,(R151-V$18)*W$19+Z$18)))+S151 + IF(R151&lt;V$20,R151*W$20,IF(R151&lt;V$21,(R151-V$20)*W$21+Z$20,(R151-V$21)*W$22+Z$21)))*LookHere!B$11</f>
        <v>13193.990774650472</v>
      </c>
      <c r="AI151" s="3">
        <f t="shared" si="35"/>
        <v>1</v>
      </c>
    </row>
    <row r="152" spans="1:35" x14ac:dyDescent="0.2">
      <c r="A152">
        <f t="shared" si="26"/>
        <v>95</v>
      </c>
      <c r="B152">
        <f>IF(A152&lt;LookHere!$B$9,1,2)</f>
        <v>2</v>
      </c>
      <c r="C152">
        <f>IF(B152&lt;2,LookHere!F$10 - T151,0)</f>
        <v>0</v>
      </c>
      <c r="D152" s="3">
        <f>IF(B152=2,LookHere!$B$12,0)</f>
        <v>48600</v>
      </c>
      <c r="E152" s="3">
        <f>IF(A152&lt;LookHere!B$13,0,IF(A152&lt;LookHere!B$14,LookHere!C$13,LookHere!C$14))</f>
        <v>12000</v>
      </c>
      <c r="F152" s="3">
        <f>IF('SC1'!A152&lt;LookHere!D$15,0,LookHere!B$15)</f>
        <v>9000</v>
      </c>
      <c r="G152" s="3">
        <f>IF('SC1'!A152&lt;LookHere!D$16,0,LookHere!B$16)</f>
        <v>6612</v>
      </c>
      <c r="H152" s="3">
        <f t="shared" si="27"/>
        <v>34181.990774650476</v>
      </c>
      <c r="I152" s="35">
        <f t="shared" si="28"/>
        <v>0</v>
      </c>
      <c r="J152" s="3">
        <f>IF(I151&gt;0,IF(B152&lt;2,IF(C152&gt;5500*LookHere!B$11, 5500*LookHere!B$11, C152), IF(H152&gt;(M152+P151),-(H152-M152-P151),0)),0)</f>
        <v>0</v>
      </c>
      <c r="K152" s="35">
        <f t="shared" si="29"/>
        <v>0</v>
      </c>
      <c r="L152" s="35">
        <f t="shared" si="30"/>
        <v>7.466393803185597E-31</v>
      </c>
      <c r="M152" s="35">
        <f t="shared" si="31"/>
        <v>1.338543170165938E-29</v>
      </c>
      <c r="N152" s="35">
        <f t="shared" si="32"/>
        <v>9.3698021911615658E-30</v>
      </c>
      <c r="O152" s="35">
        <f t="shared" si="33"/>
        <v>-22281.981333194253</v>
      </c>
      <c r="P152" s="3">
        <f t="shared" si="34"/>
        <v>34181.990774650476</v>
      </c>
      <c r="Q152">
        <f t="shared" si="24"/>
        <v>0.2</v>
      </c>
      <c r="R152" s="3">
        <f>IF(B152&lt;2,K152*V$5+L152*0.4*V$6 - IF((C152-J152)&gt;0,IF((C152-J152)&gt;V$12,V$12,C152-J152)),P152+L152*($V$6)*0.4+K152*($V$5)+G152+F152+E152)/LookHere!B$11</f>
        <v>61793.990774650476</v>
      </c>
      <c r="S152" s="3">
        <f>(IF(G152&gt;0,IF(R152&gt;V$15,IF(0.15*(R152-V$15)&lt;G152,0.15*(R152-V$15),G152),0),0))*LookHere!B$11</f>
        <v>0</v>
      </c>
      <c r="T152" s="3">
        <f>(IF(R152&lt;V$16,W$16*R152,IF(R152&lt;V$17,Z$16+W$17*(R152-V$16),IF(R152&lt;V$18,W$18*(R152-V$18)+Z$17,(R152-V$18)*W$19+Z$18)))+S152 + IF(R152&lt;V$20,R152*W$20,IF(R152&lt;V$21,(R152-V$20)*W$21+Z$20,(R152-V$21)*W$22+Z$21)))*LookHere!B$11</f>
        <v>14507.138126303622</v>
      </c>
      <c r="AI152" s="3">
        <f t="shared" si="35"/>
        <v>1</v>
      </c>
    </row>
    <row r="153" spans="1:35" x14ac:dyDescent="0.2">
      <c r="A153">
        <f t="shared" si="26"/>
        <v>96</v>
      </c>
      <c r="B153">
        <f>IF(A153&lt;LookHere!$B$9,1,2)</f>
        <v>2</v>
      </c>
      <c r="C153">
        <f>IF(B153&lt;2,LookHere!F$10 - T152,0)</f>
        <v>0</v>
      </c>
      <c r="D153" s="3">
        <f>IF(B153=2,LookHere!$B$12,0)</f>
        <v>48600</v>
      </c>
      <c r="E153" s="3">
        <f>IF(A153&lt;LookHere!B$13,0,IF(A153&lt;LookHere!B$14,LookHere!C$13,LookHere!C$14))</f>
        <v>12000</v>
      </c>
      <c r="F153" s="3">
        <f>IF('SC1'!A153&lt;LookHere!D$15,0,LookHere!B$15)</f>
        <v>9000</v>
      </c>
      <c r="G153" s="3">
        <f>IF('SC1'!A153&lt;LookHere!D$16,0,LookHere!B$16)</f>
        <v>6612</v>
      </c>
      <c r="H153" s="3">
        <f t="shared" si="27"/>
        <v>35495.138126303624</v>
      </c>
      <c r="I153" s="35">
        <f t="shared" si="28"/>
        <v>0</v>
      </c>
      <c r="J153" s="3">
        <f>IF(I152&gt;0,IF(B153&lt;2,IF(C153&gt;5500*LookHere!B$11, 5500*LookHere!B$11, C153), IF(H153&gt;(M153+P152),-(H153-M153-P152),0)),0)</f>
        <v>0</v>
      </c>
      <c r="K153" s="35">
        <f t="shared" si="29"/>
        <v>0</v>
      </c>
      <c r="L153" s="35">
        <f t="shared" si="30"/>
        <v>4.1647544634169221E-32</v>
      </c>
      <c r="M153" s="35">
        <f t="shared" si="31"/>
        <v>7.466393803185597E-31</v>
      </c>
      <c r="N153" s="35">
        <f t="shared" si="32"/>
        <v>5.2264756622299177E-31</v>
      </c>
      <c r="O153" s="35">
        <f t="shared" si="33"/>
        <v>-56926.991679948507</v>
      </c>
      <c r="P153" s="3">
        <f t="shared" si="34"/>
        <v>35495.138126303624</v>
      </c>
      <c r="Q153">
        <f t="shared" si="24"/>
        <v>0.2</v>
      </c>
      <c r="R153" s="3">
        <f>IF(B153&lt;2,K153*V$5+L153*0.4*V$6 - IF((C153-J153)&gt;0,IF((C153-J153)&gt;V$12,V$12,C153-J153)),P153+L153*($V$6)*0.4+K153*($V$5)+G153+F153+E153)/LookHere!B$11</f>
        <v>63107.138126303624</v>
      </c>
      <c r="S153" s="3">
        <f>(IF(G153&gt;0,IF(R153&gt;V$15,IF(0.15*(R153-V$15)&lt;G153,0.15*(R153-V$15),G153),0),0))*LookHere!B$11</f>
        <v>0</v>
      </c>
      <c r="T153" s="3">
        <f>(IF(R153&lt;V$16,W$16*R153,IF(R153&lt;V$17,Z$16+W$17*(R153-V$16),IF(R153&lt;V$18,W$18*(R153-V$18)+Z$17,(R153-V$18)*W$19+Z$18)))+S153 + IF(R153&lt;V$20,R153*W$20,IF(R153&lt;V$21,(R153-V$20)*W$21+Z$20,(R153-V$21)*W$22+Z$21)))*LookHere!B$11</f>
        <v>14916.183526343579</v>
      </c>
      <c r="AI153" s="3">
        <f t="shared" si="35"/>
        <v>1</v>
      </c>
    </row>
    <row r="154" spans="1:35" x14ac:dyDescent="0.2">
      <c r="A154">
        <f t="shared" si="26"/>
        <v>97</v>
      </c>
      <c r="B154">
        <f>IF(A154&lt;LookHere!$B$9,1,2)</f>
        <v>2</v>
      </c>
      <c r="C154">
        <f>IF(B154&lt;2,LookHere!F$10 - T153,0)</f>
        <v>0</v>
      </c>
      <c r="D154" s="3">
        <f>IF(B154=2,LookHere!$B$12,0)</f>
        <v>48600</v>
      </c>
      <c r="E154" s="3">
        <f>IF(A154&lt;LookHere!B$13,0,IF(A154&lt;LookHere!B$14,LookHere!C$13,LookHere!C$14))</f>
        <v>12000</v>
      </c>
      <c r="F154" s="3">
        <f>IF('SC1'!A154&lt;LookHere!D$15,0,LookHere!B$15)</f>
        <v>9000</v>
      </c>
      <c r="G154" s="3">
        <f>IF('SC1'!A154&lt;LookHere!D$16,0,LookHere!B$16)</f>
        <v>6612</v>
      </c>
      <c r="H154" s="3">
        <f t="shared" si="27"/>
        <v>35904.183526343579</v>
      </c>
      <c r="I154" s="35">
        <f t="shared" si="28"/>
        <v>0</v>
      </c>
      <c r="J154" s="3">
        <f>IF(I153&gt;0,IF(B154&lt;2,IF(C154&gt;5500*LookHere!B$11, 5500*LookHere!B$11, C154), IF(H154&gt;(M154+P153),-(H154-M154-P153),0)),0)</f>
        <v>0</v>
      </c>
      <c r="K154" s="35">
        <f t="shared" si="29"/>
        <v>0</v>
      </c>
      <c r="L154" s="35">
        <f t="shared" si="30"/>
        <v>2.3231000396939545E-33</v>
      </c>
      <c r="M154" s="35">
        <f t="shared" si="31"/>
        <v>4.1647544634169221E-32</v>
      </c>
      <c r="N154" s="35">
        <f t="shared" si="32"/>
        <v>2.9153281243918452E-32</v>
      </c>
      <c r="O154" s="35">
        <f t="shared" si="33"/>
        <v>-93605.072693361464</v>
      </c>
      <c r="P154" s="3">
        <f t="shared" si="34"/>
        <v>35904.183526343579</v>
      </c>
      <c r="Q154">
        <f t="shared" si="24"/>
        <v>0.2</v>
      </c>
      <c r="R154" s="3">
        <f>IF(B154&lt;2,K154*V$5+L154*0.4*V$6 - IF((C154-J154)&gt;0,IF((C154-J154)&gt;V$12,V$12,C154-J154)),P154+L154*($V$6)*0.4+K154*($V$5)+G154+F154+E154)/LookHere!B$11</f>
        <v>63516.183526343579</v>
      </c>
      <c r="S154" s="3">
        <f>(IF(G154&gt;0,IF(R154&gt;V$15,IF(0.15*(R154-V$15)&lt;G154,0.15*(R154-V$15),G154),0),0))*LookHere!B$11</f>
        <v>0</v>
      </c>
      <c r="T154" s="3">
        <f>(IF(R154&lt;V$16,W$16*R154,IF(R154&lt;V$17,Z$16+W$17*(R154-V$16),IF(R154&lt;V$18,W$18*(R154-V$18)+Z$17,(R154-V$18)*W$19+Z$18)))+S154 + IF(R154&lt;V$20,R154*W$20,IF(R154&lt;V$21,(R154-V$20)*W$21+Z$20,(R154-V$21)*W$22+Z$21)))*LookHere!B$11</f>
        <v>15043.601168456025</v>
      </c>
      <c r="AI154" s="3">
        <f t="shared" si="35"/>
        <v>1</v>
      </c>
    </row>
    <row r="155" spans="1:35" x14ac:dyDescent="0.2">
      <c r="A155">
        <f t="shared" si="26"/>
        <v>98</v>
      </c>
      <c r="B155">
        <f>IF(A155&lt;LookHere!$B$9,1,2)</f>
        <v>2</v>
      </c>
      <c r="C155">
        <f>IF(B155&lt;2,LookHere!F$10 - T154,0)</f>
        <v>0</v>
      </c>
      <c r="D155" s="3">
        <f>IF(B155=2,LookHere!$B$12,0)</f>
        <v>48600</v>
      </c>
      <c r="E155" s="3">
        <f>IF(A155&lt;LookHere!B$13,0,IF(A155&lt;LookHere!B$14,LookHere!C$13,LookHere!C$14))</f>
        <v>12000</v>
      </c>
      <c r="F155" s="3">
        <f>IF('SC1'!A155&lt;LookHere!D$15,0,LookHere!B$15)</f>
        <v>9000</v>
      </c>
      <c r="G155" s="3">
        <f>IF('SC1'!A155&lt;LookHere!D$16,0,LookHere!B$16)</f>
        <v>6612</v>
      </c>
      <c r="H155" s="3">
        <f t="shared" si="27"/>
        <v>36031.601168456022</v>
      </c>
      <c r="I155" s="35">
        <f t="shared" si="28"/>
        <v>0</v>
      </c>
      <c r="J155" s="3">
        <f>IF(I154&gt;0,IF(B155&lt;2,IF(C155&gt;5500*LookHere!B$11, 5500*LookHere!B$11, C155), IF(H155&gt;(M155+P154),-(H155-M155-P154),0)),0)</f>
        <v>0</v>
      </c>
      <c r="K155" s="35">
        <f t="shared" si="29"/>
        <v>0</v>
      </c>
      <c r="L155" s="35">
        <f t="shared" si="30"/>
        <v>1.2958252021412875E-34</v>
      </c>
      <c r="M155" s="35">
        <f t="shared" si="31"/>
        <v>2.3231000396939545E-33</v>
      </c>
      <c r="N155" s="35">
        <f t="shared" si="32"/>
        <v>1.6261700277857681E-33</v>
      </c>
      <c r="O155" s="35">
        <f t="shared" si="33"/>
        <v>-131454.36963027308</v>
      </c>
      <c r="P155" s="3">
        <f t="shared" si="34"/>
        <v>36031.601168456022</v>
      </c>
      <c r="Q155">
        <f t="shared" si="24"/>
        <v>0.2</v>
      </c>
      <c r="R155" s="3">
        <f>IF(B155&lt;2,K155*V$5+L155*0.4*V$6 - IF((C155-J155)&gt;0,IF((C155-J155)&gt;V$12,V$12,C155-J155)),P155+L155*($V$6)*0.4+K155*($V$5)+G155+F155+E155)/LookHere!B$11</f>
        <v>63643.601168456022</v>
      </c>
      <c r="S155" s="3">
        <f>(IF(G155&gt;0,IF(R155&gt;V$15,IF(0.15*(R155-V$15)&lt;G155,0.15*(R155-V$15),G155),0),0))*LookHere!B$11</f>
        <v>0</v>
      </c>
      <c r="T155" s="3">
        <f>(IF(R155&lt;V$16,W$16*R155,IF(R155&lt;V$17,Z$16+W$17*(R155-V$16),IF(R155&lt;V$18,W$18*(R155-V$18)+Z$17,(R155-V$18)*W$19+Z$18)))+S155 + IF(R155&lt;V$20,R155*W$20,IF(R155&lt;V$21,(R155-V$20)*W$21+Z$20,(R155-V$21)*W$22+Z$21)))*LookHere!B$11</f>
        <v>15083.29176397405</v>
      </c>
      <c r="AI155" s="3">
        <f t="shared" si="35"/>
        <v>1</v>
      </c>
    </row>
    <row r="156" spans="1:35" x14ac:dyDescent="0.2">
      <c r="A156">
        <f t="shared" si="26"/>
        <v>99</v>
      </c>
      <c r="B156">
        <f>IF(A156&lt;LookHere!$B$9,1,2)</f>
        <v>2</v>
      </c>
      <c r="C156">
        <f>IF(B156&lt;2,LookHere!F$10 - T155,0)</f>
        <v>0</v>
      </c>
      <c r="D156" s="3">
        <f>IF(B156=2,LookHere!$B$12,0)</f>
        <v>48600</v>
      </c>
      <c r="E156" s="3">
        <f>IF(A156&lt;LookHere!B$13,0,IF(A156&lt;LookHere!B$14,LookHere!C$13,LookHere!C$14))</f>
        <v>12000</v>
      </c>
      <c r="F156" s="3">
        <f>IF('SC1'!A156&lt;LookHere!D$15,0,LookHere!B$15)</f>
        <v>9000</v>
      </c>
      <c r="G156" s="3">
        <f>IF('SC1'!A156&lt;LookHere!D$16,0,LookHere!B$16)</f>
        <v>6612</v>
      </c>
      <c r="H156" s="3">
        <f t="shared" si="27"/>
        <v>36071.291763974048</v>
      </c>
      <c r="I156" s="35">
        <f t="shared" si="28"/>
        <v>0</v>
      </c>
      <c r="J156" s="3">
        <f>IF(I155&gt;0,IF(B156&lt;2,IF(C156&gt;5500*LookHere!B$11, 5500*LookHere!B$11, C156), IF(H156&gt;(M156+P155),-(H156-M156-P155),0)),0)</f>
        <v>0</v>
      </c>
      <c r="K156" s="35">
        <f t="shared" si="29"/>
        <v>0</v>
      </c>
      <c r="L156" s="35">
        <f t="shared" si="30"/>
        <v>7.2281129775440807E-36</v>
      </c>
      <c r="M156" s="35">
        <f t="shared" si="31"/>
        <v>1.2958252021412875E-34</v>
      </c>
      <c r="N156" s="35">
        <f t="shared" si="32"/>
        <v>9.0707764149890126E-35</v>
      </c>
      <c r="O156" s="35">
        <f t="shared" si="33"/>
        <v>-170217.59259964619</v>
      </c>
      <c r="P156" s="3">
        <f t="shared" si="34"/>
        <v>36071.291763974048</v>
      </c>
      <c r="Q156">
        <f t="shared" si="24"/>
        <v>0.2</v>
      </c>
      <c r="R156" s="3">
        <f>IF(B156&lt;2,K156*V$5+L156*0.4*V$6 - IF((C156-J156)&gt;0,IF((C156-J156)&gt;V$12,V$12,C156-J156)),P156+L156*($V$6)*0.4+K156*($V$5)+G156+F156+E156)/LookHere!B$11</f>
        <v>63683.291763974048</v>
      </c>
      <c r="S156" s="3">
        <f>(IF(G156&gt;0,IF(R156&gt;V$15,IF(0.15*(R156-V$15)&lt;G156,0.15*(R156-V$15),G156),0),0))*LookHere!B$11</f>
        <v>0</v>
      </c>
      <c r="T156" s="3">
        <f>(IF(R156&lt;V$16,W$16*R156,IF(R156&lt;V$17,Z$16+W$17*(R156-V$16),IF(R156&lt;V$18,W$18*(R156-V$18)+Z$17,(R156-V$18)*W$19+Z$18)))+S156 + IF(R156&lt;V$20,R156*W$20,IF(R156&lt;V$21,(R156-V$20)*W$21+Z$20,(R156-V$21)*W$22+Z$21)))*LookHere!B$11</f>
        <v>15095.655384477916</v>
      </c>
      <c r="AI156" s="3">
        <f t="shared" si="35"/>
        <v>1</v>
      </c>
    </row>
    <row r="157" spans="1:35" x14ac:dyDescent="0.2">
      <c r="A157">
        <f t="shared" si="26"/>
        <v>100</v>
      </c>
      <c r="B157">
        <f>IF(A157&lt;LookHere!$B$9,1,2)</f>
        <v>2</v>
      </c>
      <c r="C157">
        <f>IF(B157&lt;2,LookHere!F$10 - T156,0)</f>
        <v>0</v>
      </c>
      <c r="D157" s="3">
        <f>IF(B157=2,LookHere!$B$12,0)</f>
        <v>48600</v>
      </c>
      <c r="E157" s="3">
        <f>IF(A157&lt;LookHere!B$13,0,IF(A157&lt;LookHere!B$14,LookHere!C$13,LookHere!C$14))</f>
        <v>12000</v>
      </c>
      <c r="F157" s="3">
        <f>IF('SC1'!A157&lt;LookHere!D$15,0,LookHere!B$15)</f>
        <v>9000</v>
      </c>
      <c r="G157" s="3">
        <f>IF('SC1'!A157&lt;LookHere!D$16,0,LookHere!B$16)</f>
        <v>6612</v>
      </c>
      <c r="H157" s="3">
        <f t="shared" si="27"/>
        <v>36083.655384477912</v>
      </c>
      <c r="I157" s="35">
        <f t="shared" si="28"/>
        <v>0</v>
      </c>
      <c r="J157" s="3">
        <f>IF(I156&gt;0,IF(B157&lt;2,IF(C157&gt;5500*LookHere!B$11, 5500*LookHere!B$11, C157), IF(H157&gt;(M157+P156),-(H157-M157-P156),0)),0)</f>
        <v>0</v>
      </c>
      <c r="K157" s="35">
        <f t="shared" si="29"/>
        <v>0</v>
      </c>
      <c r="L157" s="35">
        <f t="shared" si="30"/>
        <v>4.0318414188740859E-37</v>
      </c>
      <c r="M157" s="35">
        <f t="shared" si="31"/>
        <v>7.2281129775440807E-36</v>
      </c>
      <c r="N157" s="35">
        <f t="shared" si="32"/>
        <v>5.059679084280856E-36</v>
      </c>
      <c r="O157" s="35">
        <f t="shared" si="33"/>
        <v>-209826.00593784091</v>
      </c>
      <c r="P157" s="3">
        <f t="shared" si="34"/>
        <v>36083.655384477912</v>
      </c>
      <c r="Q157">
        <f t="shared" ref="Q157:Q172" si="36">IF(B157&lt;2,0,VLOOKUP(A157,AG$5:AH$90,2))</f>
        <v>0.2</v>
      </c>
      <c r="R157" s="3">
        <f>IF(B157&lt;2,K157*V$5+L157*0.4*V$6 - IF((C157-J157)&gt;0,IF((C157-J157)&gt;V$12,V$12,C157-J157)),P157+L157*($V$6)*0.4+K157*($V$5)+G157+F157+E157)/LookHere!B$11</f>
        <v>63695.655384477912</v>
      </c>
      <c r="S157" s="3">
        <f>(IF(G157&gt;0,IF(R157&gt;V$15,IF(0.15*(R157-V$15)&lt;G157,0.15*(R157-V$15),G157),0),0))*LookHere!B$11</f>
        <v>0</v>
      </c>
      <c r="T157" s="3">
        <f>(IF(R157&lt;V$16,W$16*R157,IF(R157&lt;V$17,Z$16+W$17*(R157-V$16),IF(R157&lt;V$18,W$18*(R157-V$18)+Z$17,(R157-V$18)*W$19+Z$18)))+S157 + IF(R157&lt;V$20,R157*W$20,IF(R157&lt;V$21,(R157-V$20)*W$21+Z$20,(R157-V$21)*W$22+Z$21)))*LookHere!B$11</f>
        <v>15099.506652264869</v>
      </c>
      <c r="AI157" s="3">
        <f t="shared" si="35"/>
        <v>1</v>
      </c>
    </row>
    <row r="158" spans="1:35" x14ac:dyDescent="0.2">
      <c r="A158">
        <f t="shared" ref="A158:A172" si="37">A157+1</f>
        <v>101</v>
      </c>
      <c r="B158">
        <f>IF(A158&lt;LookHere!$B$9,1,2)</f>
        <v>2</v>
      </c>
      <c r="C158">
        <f>IF(B158&lt;2,LookHere!F$10 - T157,0)</f>
        <v>0</v>
      </c>
      <c r="D158" s="3">
        <f>IF(B158=2,LookHere!$B$12,0)</f>
        <v>48600</v>
      </c>
      <c r="E158" s="3">
        <f>IF(A158&lt;LookHere!B$13,0,IF(A158&lt;LookHere!B$14,LookHere!C$13,LookHere!C$14))</f>
        <v>12000</v>
      </c>
      <c r="F158" s="3">
        <f>IF('SC1'!A158&lt;LookHere!D$15,0,LookHere!B$15)</f>
        <v>9000</v>
      </c>
      <c r="G158" s="3">
        <f>IF('SC1'!A158&lt;LookHere!D$16,0,LookHere!B$16)</f>
        <v>6612</v>
      </c>
      <c r="H158" s="3">
        <f t="shared" ref="H158:H172" si="38">IF(B158&lt;2,0,D158-E158-F158-G158+T157)</f>
        <v>36087.50665226487</v>
      </c>
      <c r="I158" s="35">
        <f t="shared" ref="I158:I172" si="39">IF(I157&gt;0,IF(B158&lt;2,I157*(1+V$98),I157*(1+V$99)) + J158,0)</f>
        <v>0</v>
      </c>
      <c r="J158" s="3">
        <f>IF(I157&gt;0,IF(B158&lt;2,IF(C158&gt;5500*LookHere!B$11, 5500*LookHere!B$11, C158), IF(H158&gt;(M158+P157),-(H158-M158-P157),0)),0)</f>
        <v>0</v>
      </c>
      <c r="K158" s="35">
        <f t="shared" ref="K158:K172" si="40">IF(B158&lt;2,K157*(1+$V$5-$V$4)+IF(C158&gt;($J158+$V$12),$V$95*($C158-$J158-$V$12),0), K157*(1+$V$5-$V$4)-$M158*$V$96)+N158</f>
        <v>0</v>
      </c>
      <c r="L158" s="35">
        <f t="shared" ref="L158:L172" si="41">IF(B158&lt;2,L157*(1+$V$6-$V$4)+IF(C158&gt;($J158+$V$12),(1-$V$95)*($C157-$J158-$V$12),0), L157*(1+$V$6-$V$4)-$M158*(1-$V$96))-N158</f>
        <v>2.2489611434479602E-38</v>
      </c>
      <c r="M158" s="35">
        <f t="shared" ref="M158:M172" si="42">MIN(H158-P157,(K157+L157))</f>
        <v>4.0318414188740859E-37</v>
      </c>
      <c r="N158" s="35">
        <f t="shared" ref="N158:N172" si="43">IF(B158&lt;2, IF(K157/(K157+L157)&lt;V$95, (V$95 - K157/(K157+L157))*(K157+L157),0),  IF(K157/(K157+L157)&lt;V$96, (V$96 - K157/(K157+L157))*(K157+L157),0))</f>
        <v>2.8222889932118601E-37</v>
      </c>
      <c r="O158" s="35">
        <f t="shared" ref="O158:O172" si="44">IF(B158&lt;2,O157*(1+V$98) + IF((C158-J158)&gt;0,IF((C158-J158)&gt;V$12,V$12,C158-J158),0), O157*(1+V$99)-P157 )</f>
        <v>-250269.84572570713</v>
      </c>
      <c r="P158" s="3">
        <f t="shared" ref="P158:P172" si="45">IF(B158&lt;2, 0, IF(H158&gt;(I158+K158+L158),H158-I158-K158-L158,  O158*Q158))</f>
        <v>36087.50665226487</v>
      </c>
      <c r="Q158">
        <f t="shared" si="36"/>
        <v>0.2</v>
      </c>
      <c r="R158" s="3">
        <f>IF(B158&lt;2,K158*V$5+L158*0.4*V$6 - IF((C158-J158)&gt;0,IF((C158-J158)&gt;V$12,V$12,C158-J158)),P158+L158*($V$6)*0.4+K158*($V$5)+G158+F158+E158)/LookHere!B$11</f>
        <v>63699.50665226487</v>
      </c>
      <c r="S158" s="3">
        <f>(IF(G158&gt;0,IF(R158&gt;V$15,IF(0.15*(R158-V$15)&lt;G158,0.15*(R158-V$15),G158),0),0))*LookHere!B$11</f>
        <v>0</v>
      </c>
      <c r="T158" s="3">
        <f>(IF(R158&lt;V$16,W$16*R158,IF(R158&lt;V$17,Z$16+W$17*(R158-V$16),IF(R158&lt;V$18,W$18*(R158-V$18)+Z$17,(R158-V$18)*W$19+Z$18)))+S158 + IF(R158&lt;V$20,R158*W$20,IF(R158&lt;V$21,(R158-V$20)*W$21+Z$20,(R158-V$21)*W$22+Z$21)))*LookHere!B$11</f>
        <v>15100.706322180507</v>
      </c>
      <c r="AI158" s="3">
        <f t="shared" si="35"/>
        <v>1</v>
      </c>
    </row>
    <row r="159" spans="1:35" x14ac:dyDescent="0.2">
      <c r="A159">
        <f t="shared" si="37"/>
        <v>102</v>
      </c>
      <c r="B159">
        <f>IF(A159&lt;LookHere!$B$9,1,2)</f>
        <v>2</v>
      </c>
      <c r="C159">
        <f>IF(B159&lt;2,LookHere!F$10 - T158,0)</f>
        <v>0</v>
      </c>
      <c r="D159" s="3">
        <f>IF(B159=2,LookHere!$B$12,0)</f>
        <v>48600</v>
      </c>
      <c r="E159" s="3">
        <f>IF(A159&lt;LookHere!B$13,0,IF(A159&lt;LookHere!B$14,LookHere!C$13,LookHere!C$14))</f>
        <v>12000</v>
      </c>
      <c r="F159" s="3">
        <f>IF('SC1'!A159&lt;LookHere!D$15,0,LookHere!B$15)</f>
        <v>9000</v>
      </c>
      <c r="G159" s="3">
        <f>IF('SC1'!A159&lt;LookHere!D$16,0,LookHere!B$16)</f>
        <v>6612</v>
      </c>
      <c r="H159" s="3">
        <f t="shared" si="38"/>
        <v>36088.706322180507</v>
      </c>
      <c r="I159" s="35">
        <f t="shared" si="39"/>
        <v>0</v>
      </c>
      <c r="J159" s="3">
        <f>IF(I158&gt;0,IF(B159&lt;2,IF(C159&gt;5500*LookHere!B$11, 5500*LookHere!B$11, C159), IF(H159&gt;(M159+P158),-(H159-M159-P158),0)),0)</f>
        <v>0</v>
      </c>
      <c r="K159" s="35">
        <f t="shared" si="40"/>
        <v>0</v>
      </c>
      <c r="L159" s="35">
        <f t="shared" si="41"/>
        <v>1.2544705258152725E-39</v>
      </c>
      <c r="M159" s="35">
        <f t="shared" si="42"/>
        <v>2.2489611434479602E-38</v>
      </c>
      <c r="N159" s="35">
        <f t="shared" si="43"/>
        <v>1.5742728004135719E-38</v>
      </c>
      <c r="O159" s="35">
        <f t="shared" si="44"/>
        <v>-291557.95977215219</v>
      </c>
      <c r="P159" s="3">
        <f t="shared" si="45"/>
        <v>36088.706322180507</v>
      </c>
      <c r="Q159">
        <f t="shared" si="36"/>
        <v>0.2</v>
      </c>
      <c r="R159" s="3">
        <f>IF(B159&lt;2,K159*V$5+L159*0.4*V$6 - IF((C159-J159)&gt;0,IF((C159-J159)&gt;V$12,V$12,C159-J159)),P159+L159*($V$6)*0.4+K159*($V$5)+G159+F159+E159)/LookHere!B$11</f>
        <v>63700.706322180507</v>
      </c>
      <c r="S159" s="3">
        <f>(IF(G159&gt;0,IF(R159&gt;V$15,IF(0.15*(R159-V$15)&lt;G159,0.15*(R159-V$15),G159),0),0))*LookHere!B$11</f>
        <v>0</v>
      </c>
      <c r="T159" s="3">
        <f>(IF(R159&lt;V$16,W$16*R159,IF(R159&lt;V$17,Z$16+W$17*(R159-V$16),IF(R159&lt;V$18,W$18*(R159-V$18)+Z$17,(R159-V$18)*W$19+Z$18)))+S159 + IF(R159&lt;V$20,R159*W$20,IF(R159&lt;V$21,(R159-V$20)*W$21+Z$20,(R159-V$21)*W$22+Z$21)))*LookHere!B$11</f>
        <v>15101.080019359228</v>
      </c>
      <c r="AI159" s="3">
        <f t="shared" si="35"/>
        <v>1</v>
      </c>
    </row>
    <row r="160" spans="1:35" x14ac:dyDescent="0.2">
      <c r="A160">
        <f t="shared" si="37"/>
        <v>103</v>
      </c>
      <c r="B160">
        <f>IF(A160&lt;LookHere!$B$9,1,2)</f>
        <v>2</v>
      </c>
      <c r="C160">
        <f>IF(B160&lt;2,LookHere!F$10 - T159,0)</f>
        <v>0</v>
      </c>
      <c r="D160" s="3">
        <f>IF(B160=2,LookHere!$B$12,0)</f>
        <v>48600</v>
      </c>
      <c r="E160" s="3">
        <f>IF(A160&lt;LookHere!B$13,0,IF(A160&lt;LookHere!B$14,LookHere!C$13,LookHere!C$14))</f>
        <v>12000</v>
      </c>
      <c r="F160" s="3">
        <f>IF('SC1'!A160&lt;LookHere!D$15,0,LookHere!B$15)</f>
        <v>9000</v>
      </c>
      <c r="G160" s="3">
        <f>IF('SC1'!A160&lt;LookHere!D$16,0,LookHere!B$16)</f>
        <v>6612</v>
      </c>
      <c r="H160" s="3">
        <f t="shared" si="38"/>
        <v>36089.080019359229</v>
      </c>
      <c r="I160" s="35">
        <f t="shared" si="39"/>
        <v>0</v>
      </c>
      <c r="J160" s="3">
        <f>IF(I159&gt;0,IF(B160&lt;2,IF(C160&gt;5500*LookHere!B$11, 5500*LookHere!B$11, C160), IF(H160&gt;(M160+P159),-(H160-M160-P159),0)),0)</f>
        <v>0</v>
      </c>
      <c r="K160" s="35">
        <f t="shared" si="40"/>
        <v>0</v>
      </c>
      <c r="L160" s="35">
        <f t="shared" si="41"/>
        <v>6.9974365929976035E-41</v>
      </c>
      <c r="M160" s="35">
        <f t="shared" si="42"/>
        <v>1.2544705258152725E-39</v>
      </c>
      <c r="N160" s="35">
        <f t="shared" si="43"/>
        <v>8.7812936807069064E-40</v>
      </c>
      <c r="O160" s="35">
        <f t="shared" si="44"/>
        <v>-333705.24049839802</v>
      </c>
      <c r="P160" s="3">
        <f t="shared" si="45"/>
        <v>36089.080019359229</v>
      </c>
      <c r="Q160">
        <f t="shared" si="36"/>
        <v>0.2</v>
      </c>
      <c r="R160" s="3">
        <f>IF(B160&lt;2,K160*V$5+L160*0.4*V$6 - IF((C160-J160)&gt;0,IF((C160-J160)&gt;V$12,V$12,C160-J160)),P160+L160*($V$6)*0.4+K160*($V$5)+G160+F160+E160)/LookHere!B$11</f>
        <v>63701.080019359229</v>
      </c>
      <c r="S160" s="3">
        <f>(IF(G160&gt;0,IF(R160&gt;V$15,IF(0.15*(R160-V$15)&lt;G160,0.15*(R160-V$15),G160),0),0))*LookHere!B$11</f>
        <v>0</v>
      </c>
      <c r="T160" s="3">
        <f>(IF(R160&lt;V$16,W$16*R160,IF(R160&lt;V$17,Z$16+W$17*(R160-V$16),IF(R160&lt;V$18,W$18*(R160-V$18)+Z$17,(R160-V$18)*W$19+Z$18)))+S160 + IF(R160&lt;V$20,R160*W$20,IF(R160&lt;V$21,(R160-V$20)*W$21+Z$20,(R160-V$21)*W$22+Z$21)))*LookHere!B$11</f>
        <v>15101.196426030399</v>
      </c>
      <c r="AI160" s="3">
        <f t="shared" si="35"/>
        <v>1</v>
      </c>
    </row>
    <row r="161" spans="1:36" x14ac:dyDescent="0.2">
      <c r="A161">
        <f t="shared" si="37"/>
        <v>104</v>
      </c>
      <c r="B161">
        <f>IF(A161&lt;LookHere!$B$9,1,2)</f>
        <v>2</v>
      </c>
      <c r="C161">
        <f>IF(B161&lt;2,LookHere!F$10 - T160,0)</f>
        <v>0</v>
      </c>
      <c r="D161" s="3">
        <f>IF(B161=2,LookHere!$B$12,0)</f>
        <v>48600</v>
      </c>
      <c r="E161" s="3">
        <f>IF(A161&lt;LookHere!B$13,0,IF(A161&lt;LookHere!B$14,LookHere!C$13,LookHere!C$14))</f>
        <v>12000</v>
      </c>
      <c r="F161" s="3">
        <f>IF('SC1'!A161&lt;LookHere!D$15,0,LookHere!B$15)</f>
        <v>9000</v>
      </c>
      <c r="G161" s="3">
        <f>IF('SC1'!A161&lt;LookHere!D$16,0,LookHere!B$16)</f>
        <v>6612</v>
      </c>
      <c r="H161" s="3">
        <f t="shared" si="38"/>
        <v>36089.196426030401</v>
      </c>
      <c r="I161" s="35">
        <f t="shared" si="39"/>
        <v>0</v>
      </c>
      <c r="J161" s="3">
        <f>IF(I160&gt;0,IF(B161&lt;2,IF(C161&gt;5500*LookHere!B$11, 5500*LookHere!B$11, C161), IF(H161&gt;(M161+P160),-(H161-M161-P160),0)),0)</f>
        <v>0</v>
      </c>
      <c r="K161" s="35">
        <f t="shared" si="40"/>
        <v>0</v>
      </c>
      <c r="L161" s="35">
        <f t="shared" si="41"/>
        <v>3.9031701315740601E-42</v>
      </c>
      <c r="M161" s="35">
        <f t="shared" si="42"/>
        <v>6.9974365929976035E-41</v>
      </c>
      <c r="N161" s="35">
        <f t="shared" si="43"/>
        <v>4.8982056150983225E-41</v>
      </c>
      <c r="O161" s="35">
        <f t="shared" si="44"/>
        <v>-376728.71541531396</v>
      </c>
      <c r="P161" s="3">
        <f t="shared" si="45"/>
        <v>36089.196426030401</v>
      </c>
      <c r="Q161">
        <f t="shared" si="36"/>
        <v>0.2</v>
      </c>
      <c r="R161" s="3">
        <f>IF(B161&lt;2,K161*V$5+L161*0.4*V$6 - IF((C161-J161)&gt;0,IF((C161-J161)&gt;V$12,V$12,C161-J161)),P161+L161*($V$6)*0.4+K161*($V$5)+G161+F161+E161)/LookHere!B$11</f>
        <v>63701.196426030401</v>
      </c>
      <c r="S161" s="3">
        <f>(IF(G161&gt;0,IF(R161&gt;V$15,IF(0.15*(R161-V$15)&lt;G161,0.15*(R161-V$15),G161),0),0))*LookHere!B$11</f>
        <v>0</v>
      </c>
      <c r="T161" s="3">
        <f>(IF(R161&lt;V$16,W$16*R161,IF(R161&lt;V$17,Z$16+W$17*(R161-V$16),IF(R161&lt;V$18,W$18*(R161-V$18)+Z$17,(R161-V$18)*W$19+Z$18)))+S161 + IF(R161&lt;V$20,R161*W$20,IF(R161&lt;V$21,(R161-V$20)*W$21+Z$20,(R161-V$21)*W$22+Z$21)))*LookHere!B$11</f>
        <v>15101.23268670847</v>
      </c>
      <c r="AI161" s="3">
        <f t="shared" si="35"/>
        <v>1</v>
      </c>
    </row>
    <row r="162" spans="1:36" x14ac:dyDescent="0.2">
      <c r="A162">
        <f t="shared" si="37"/>
        <v>105</v>
      </c>
      <c r="B162">
        <f>IF(A162&lt;LookHere!$B$9,1,2)</f>
        <v>2</v>
      </c>
      <c r="C162">
        <f>IF(B162&lt;2,LookHere!F$10 - T161,0)</f>
        <v>0</v>
      </c>
      <c r="D162" s="3">
        <f>IF(B162=2,LookHere!$B$12,0)</f>
        <v>48600</v>
      </c>
      <c r="E162" s="3">
        <f>IF(A162&lt;LookHere!B$13,0,IF(A162&lt;LookHere!B$14,LookHere!C$13,LookHere!C$14))</f>
        <v>12000</v>
      </c>
      <c r="F162" s="3">
        <f>IF('SC1'!A162&lt;LookHere!D$15,0,LookHere!B$15)</f>
        <v>9000</v>
      </c>
      <c r="G162" s="3">
        <f>IF('SC1'!A162&lt;LookHere!D$16,0,LookHere!B$16)</f>
        <v>6612</v>
      </c>
      <c r="H162" s="3">
        <f t="shared" si="38"/>
        <v>36089.23268670847</v>
      </c>
      <c r="I162" s="35">
        <f t="shared" si="39"/>
        <v>0</v>
      </c>
      <c r="J162" s="3">
        <f>IF(I161&gt;0,IF(B162&lt;2,IF(C162&gt;5500*LookHere!B$11, 5500*LookHere!B$11, C162), IF(H162&gt;(M162+P161),-(H162-M162-P161),0)),0)</f>
        <v>0</v>
      </c>
      <c r="K162" s="35">
        <f t="shared" si="40"/>
        <v>0</v>
      </c>
      <c r="L162" s="35">
        <f t="shared" si="41"/>
        <v>2.1771882993920065E-43</v>
      </c>
      <c r="M162" s="35">
        <f t="shared" si="42"/>
        <v>3.9031701315740601E-42</v>
      </c>
      <c r="N162" s="35">
        <f t="shared" si="43"/>
        <v>2.732219092101842E-42</v>
      </c>
      <c r="O162" s="35">
        <f t="shared" si="44"/>
        <v>-420646.33454767463</v>
      </c>
      <c r="P162" s="3">
        <f t="shared" si="45"/>
        <v>36089.23268670847</v>
      </c>
      <c r="Q162">
        <f t="shared" si="36"/>
        <v>0.2</v>
      </c>
      <c r="R162" s="3">
        <f>IF(B162&lt;2,K162*V$5+L162*0.4*V$6 - IF((C162-J162)&gt;0,IF((C162-J162)&gt;V$12,V$12,C162-J162)),P162+L162*($V$6)*0.4+K162*($V$5)+G162+F162+E162)/LookHere!B$11</f>
        <v>63701.23268670847</v>
      </c>
      <c r="S162" s="3">
        <f>(IF(G162&gt;0,IF(R162&gt;V$15,IF(0.15*(R162-V$15)&lt;G162,0.15*(R162-V$15),G162),0),0))*LookHere!B$11</f>
        <v>0</v>
      </c>
      <c r="T162" s="3">
        <f>(IF(R162&lt;V$16,W$16*R162,IF(R162&lt;V$17,Z$16+W$17*(R162-V$16),IF(R162&lt;V$18,W$18*(R162-V$18)+Z$17,(R162-V$18)*W$19+Z$18)))+S162 + IF(R162&lt;V$20,R162*W$20,IF(R162&lt;V$21,(R162-V$20)*W$21+Z$20,(R162-V$21)*W$22+Z$21)))*LookHere!B$11</f>
        <v>15101.243981909689</v>
      </c>
      <c r="AI162" s="3">
        <f t="shared" si="35"/>
        <v>1</v>
      </c>
    </row>
    <row r="163" spans="1:36" x14ac:dyDescent="0.2">
      <c r="A163">
        <f t="shared" si="37"/>
        <v>106</v>
      </c>
      <c r="B163">
        <f>IF(A163&lt;LookHere!$B$9,1,2)</f>
        <v>2</v>
      </c>
      <c r="C163">
        <f>IF(B163&lt;2,LookHere!F$10 - T162,0)</f>
        <v>0</v>
      </c>
      <c r="D163" s="3">
        <f>IF(B163=2,LookHere!$B$12,0)</f>
        <v>48600</v>
      </c>
      <c r="E163" s="3">
        <f>IF(A163&lt;LookHere!B$13,0,IF(A163&lt;LookHere!B$14,LookHere!C$13,LookHere!C$14))</f>
        <v>12000</v>
      </c>
      <c r="F163" s="3">
        <f>IF('SC1'!A163&lt;LookHere!D$15,0,LookHere!B$15)</f>
        <v>9000</v>
      </c>
      <c r="G163" s="3">
        <f>IF('SC1'!A163&lt;LookHere!D$16,0,LookHere!B$16)</f>
        <v>6612</v>
      </c>
      <c r="H163" s="3">
        <f t="shared" si="38"/>
        <v>36089.243981909691</v>
      </c>
      <c r="I163" s="35">
        <f t="shared" si="39"/>
        <v>0</v>
      </c>
      <c r="J163" s="3">
        <f>IF(I162&gt;0,IF(B163&lt;2,IF(C163&gt;5500*LookHere!B$11, 5500*LookHere!B$11, C163), IF(H163&gt;(M163+P162),-(H163-M163-P162),0)),0)</f>
        <v>0</v>
      </c>
      <c r="K163" s="35">
        <f t="shared" si="40"/>
        <v>0</v>
      </c>
      <c r="L163" s="35">
        <f t="shared" si="41"/>
        <v>1.2144356334008582E-44</v>
      </c>
      <c r="M163" s="35">
        <f t="shared" si="42"/>
        <v>2.1771882993920065E-43</v>
      </c>
      <c r="N163" s="35">
        <f t="shared" si="43"/>
        <v>1.5240318095744044E-43</v>
      </c>
      <c r="O163" s="35">
        <f t="shared" si="44"/>
        <v>-465476.5980662838</v>
      </c>
      <c r="P163" s="3">
        <f t="shared" si="45"/>
        <v>36089.243981909691</v>
      </c>
      <c r="Q163">
        <f t="shared" si="36"/>
        <v>0.2</v>
      </c>
      <c r="R163" s="3">
        <f>IF(B163&lt;2,K163*V$5+L163*0.4*V$6 - IF((C163-J163)&gt;0,IF((C163-J163)&gt;V$12,V$12,C163-J163)),P163+L163*($V$6)*0.4+K163*($V$5)+G163+F163+E163)/LookHere!B$11</f>
        <v>63701.243981909691</v>
      </c>
      <c r="S163" s="3">
        <f>(IF(G163&gt;0,IF(R163&gt;V$15,IF(0.15*(R163-V$15)&lt;G163,0.15*(R163-V$15),G163),0),0))*LookHere!B$11</f>
        <v>0</v>
      </c>
      <c r="T163" s="3">
        <f>(IF(R163&lt;V$16,W$16*R163,IF(R163&lt;V$17,Z$16+W$17*(R163-V$16),IF(R163&lt;V$18,W$18*(R163-V$18)+Z$17,(R163-V$18)*W$19+Z$18)))+S163 + IF(R163&lt;V$20,R163*W$20,IF(R163&lt;V$21,(R163-V$20)*W$21+Z$20,(R163-V$21)*W$22+Z$21)))*LookHere!B$11</f>
        <v>15101.247500364867</v>
      </c>
      <c r="AI163" s="3">
        <f t="shared" si="35"/>
        <v>1</v>
      </c>
    </row>
    <row r="164" spans="1:36" x14ac:dyDescent="0.2">
      <c r="A164">
        <f t="shared" si="37"/>
        <v>107</v>
      </c>
      <c r="B164">
        <f>IF(A164&lt;LookHere!$B$9,1,2)</f>
        <v>2</v>
      </c>
      <c r="C164">
        <f>IF(B164&lt;2,LookHere!F$10 - T163,0)</f>
        <v>0</v>
      </c>
      <c r="D164" s="3">
        <f>IF(B164=2,LookHere!$B$12,0)</f>
        <v>48600</v>
      </c>
      <c r="E164" s="3">
        <f>IF(A164&lt;LookHere!B$13,0,IF(A164&lt;LookHere!B$14,LookHere!C$13,LookHere!C$14))</f>
        <v>12000</v>
      </c>
      <c r="F164" s="3">
        <f>IF('SC1'!A164&lt;LookHere!D$15,0,LookHere!B$15)</f>
        <v>9000</v>
      </c>
      <c r="G164" s="3">
        <f>IF('SC1'!A164&lt;LookHere!D$16,0,LookHere!B$16)</f>
        <v>6612</v>
      </c>
      <c r="H164" s="3">
        <f t="shared" si="38"/>
        <v>36089.247500364865</v>
      </c>
      <c r="I164" s="35">
        <f t="shared" si="39"/>
        <v>0</v>
      </c>
      <c r="J164" s="3">
        <f>IF(I163&gt;0,IF(B164&lt;2,IF(C164&gt;5500*LookHere!B$11, 5500*LookHere!B$11, C164), IF(H164&gt;(M164+P163),-(H164-M164-P163),0)),0)</f>
        <v>0</v>
      </c>
      <c r="K164" s="35">
        <f t="shared" si="40"/>
        <v>0</v>
      </c>
      <c r="L164" s="35">
        <f t="shared" si="41"/>
        <v>6.7741219631099905E-46</v>
      </c>
      <c r="M164" s="35">
        <f t="shared" si="42"/>
        <v>1.2144356334008582E-44</v>
      </c>
      <c r="N164" s="35">
        <f t="shared" si="43"/>
        <v>8.5010494338060073E-45</v>
      </c>
      <c r="O164" s="35">
        <f t="shared" si="44"/>
        <v>-511238.44575601089</v>
      </c>
      <c r="P164" s="3">
        <f t="shared" si="45"/>
        <v>36089.247500364865</v>
      </c>
      <c r="Q164">
        <f t="shared" si="36"/>
        <v>0.2</v>
      </c>
      <c r="R164" s="3">
        <f>IF(B164&lt;2,K164*V$5+L164*0.4*V$6 - IF((C164-J164)&gt;0,IF((C164-J164)&gt;V$12,V$12,C164-J164)),P164+L164*($V$6)*0.4+K164*($V$5)+G164+F164+E164)/LookHere!B$11</f>
        <v>63701.247500364865</v>
      </c>
      <c r="S164" s="3">
        <f>(IF(G164&gt;0,IF(R164&gt;V$15,IF(0.15*(R164-V$15)&lt;G164,0.15*(R164-V$15),G164),0),0))*LookHere!B$11</f>
        <v>0</v>
      </c>
      <c r="T164" s="3">
        <f>(IF(R164&lt;V$16,W$16*R164,IF(R164&lt;V$17,Z$16+W$17*(R164-V$16),IF(R164&lt;V$18,W$18*(R164-V$18)+Z$17,(R164-V$18)*W$19+Z$18)))+S164 + IF(R164&lt;V$20,R164*W$20,IF(R164&lt;V$21,(R164-V$20)*W$21+Z$20,(R164-V$21)*W$22+Z$21)))*LookHere!B$11</f>
        <v>15101.248596363655</v>
      </c>
      <c r="AI164" s="3">
        <f t="shared" ref="AI164:AI173" si="46">IF(((K164+L164+O164+I164)-H164)&lt;H164,1,0)</f>
        <v>1</v>
      </c>
    </row>
    <row r="165" spans="1:36" x14ac:dyDescent="0.2">
      <c r="A165">
        <f t="shared" si="37"/>
        <v>108</v>
      </c>
      <c r="B165">
        <f>IF(A165&lt;LookHere!$B$9,1,2)</f>
        <v>2</v>
      </c>
      <c r="C165">
        <f>IF(B165&lt;2,LookHere!F$10 - T164,0)</f>
        <v>0</v>
      </c>
      <c r="D165" s="3">
        <f>IF(B165=2,LookHere!$B$12,0)</f>
        <v>48600</v>
      </c>
      <c r="E165" s="3">
        <f>IF(A165&lt;LookHere!B$13,0,IF(A165&lt;LookHere!B$14,LookHere!C$13,LookHere!C$14))</f>
        <v>12000</v>
      </c>
      <c r="F165" s="3">
        <f>IF('SC1'!A165&lt;LookHere!D$15,0,LookHere!B$15)</f>
        <v>9000</v>
      </c>
      <c r="G165" s="3">
        <f>IF('SC1'!A165&lt;LookHere!D$16,0,LookHere!B$16)</f>
        <v>6612</v>
      </c>
      <c r="H165" s="3">
        <f t="shared" si="38"/>
        <v>36089.248596363657</v>
      </c>
      <c r="I165" s="35">
        <f t="shared" si="39"/>
        <v>0</v>
      </c>
      <c r="J165" s="3">
        <f>IF(I164&gt;0,IF(B165&lt;2,IF(C165&gt;5500*LookHere!B$11, 5500*LookHere!B$11, C165), IF(H165&gt;(M165+P164),-(H165-M165-P164),0)),0)</f>
        <v>0</v>
      </c>
      <c r="K165" s="35">
        <f t="shared" si="40"/>
        <v>0</v>
      </c>
      <c r="L165" s="35">
        <f t="shared" si="41"/>
        <v>3.7786052310227419E-47</v>
      </c>
      <c r="M165" s="35">
        <f t="shared" si="42"/>
        <v>6.7741219631099905E-46</v>
      </c>
      <c r="N165" s="35">
        <f t="shared" si="43"/>
        <v>4.741885374176993E-46</v>
      </c>
      <c r="O165" s="35">
        <f t="shared" si="44"/>
        <v>-557951.22815918573</v>
      </c>
      <c r="P165" s="3">
        <f t="shared" si="45"/>
        <v>36089.248596363657</v>
      </c>
      <c r="Q165">
        <f t="shared" si="36"/>
        <v>0.2</v>
      </c>
      <c r="R165" s="3">
        <f>IF(B165&lt;2,K165*V$5+L165*0.4*V$6 - IF((C165-J165)&gt;0,IF((C165-J165)&gt;V$12,V$12,C165-J165)),P165+L165*($V$6)*0.4+K165*($V$5)+G165+F165+E165)/LookHere!B$11</f>
        <v>63701.248596363657</v>
      </c>
      <c r="S165" s="3">
        <f>(IF(G165&gt;0,IF(R165&gt;V$15,IF(0.15*(R165-V$15)&lt;G165,0.15*(R165-V$15),G165),0),0))*LookHere!B$11</f>
        <v>0</v>
      </c>
      <c r="T165" s="3">
        <f>(IF(R165&lt;V$16,W$16*R165,IF(R165&lt;V$17,Z$16+W$17*(R165-V$16),IF(R165&lt;V$18,W$18*(R165-V$18)+Z$17,(R165-V$18)*W$19+Z$18)))+S165 + IF(R165&lt;V$20,R165*W$20,IF(R165&lt;V$21,(R165-V$20)*W$21+Z$20,(R165-V$21)*W$22+Z$21)))*LookHere!B$11</f>
        <v>15101.248937767279</v>
      </c>
      <c r="AI165" s="3">
        <f t="shared" si="46"/>
        <v>1</v>
      </c>
    </row>
    <row r="166" spans="1:36" x14ac:dyDescent="0.2">
      <c r="A166">
        <f t="shared" si="37"/>
        <v>109</v>
      </c>
      <c r="B166">
        <f>IF(A166&lt;LookHere!$B$9,1,2)</f>
        <v>2</v>
      </c>
      <c r="C166">
        <f>IF(B166&lt;2,LookHere!F$10 - T165,0)</f>
        <v>0</v>
      </c>
      <c r="D166" s="3">
        <f>IF(B166=2,LookHere!$B$12,0)</f>
        <v>48600</v>
      </c>
      <c r="E166" s="3">
        <f>IF(A166&lt;LookHere!B$13,0,IF(A166&lt;LookHere!B$14,LookHere!C$13,LookHere!C$14))</f>
        <v>12000</v>
      </c>
      <c r="F166" s="3">
        <f>IF('SC1'!A166&lt;LookHere!D$15,0,LookHere!B$15)</f>
        <v>9000</v>
      </c>
      <c r="G166" s="3">
        <f>IF('SC1'!A166&lt;LookHere!D$16,0,LookHere!B$16)</f>
        <v>6612</v>
      </c>
      <c r="H166" s="3">
        <f t="shared" si="38"/>
        <v>36089.248937767275</v>
      </c>
      <c r="I166" s="35">
        <f t="shared" si="39"/>
        <v>0</v>
      </c>
      <c r="J166" s="3">
        <f>IF(I165&gt;0,IF(B166&lt;2,IF(C166&gt;5500*LookHere!B$11, 5500*LookHere!B$11, C166), IF(H166&gt;(M166+P165),-(H166-M166-P165),0)),0)</f>
        <v>0</v>
      </c>
      <c r="K166" s="35">
        <f t="shared" si="40"/>
        <v>0</v>
      </c>
      <c r="L166" s="35">
        <f t="shared" si="41"/>
        <v>2.1077059978644885E-48</v>
      </c>
      <c r="M166" s="35">
        <f t="shared" si="42"/>
        <v>3.7786052310227419E-47</v>
      </c>
      <c r="N166" s="35">
        <f t="shared" si="43"/>
        <v>2.645023661715919E-47</v>
      </c>
      <c r="O166" s="35">
        <f t="shared" si="44"/>
        <v>-605634.70327669731</v>
      </c>
      <c r="P166" s="3">
        <f t="shared" si="45"/>
        <v>36089.248937767275</v>
      </c>
      <c r="Q166">
        <f t="shared" si="36"/>
        <v>0.2</v>
      </c>
      <c r="R166" s="3">
        <f>IF(B166&lt;2,K166*V$5+L166*0.4*V$6 - IF((C166-J166)&gt;0,IF((C166-J166)&gt;V$12,V$12,C166-J166)),P166+L166*($V$6)*0.4+K166*($V$5)+G166+F166+E166)/LookHere!B$11</f>
        <v>63701.248937767275</v>
      </c>
      <c r="S166" s="3">
        <f>(IF(G166&gt;0,IF(R166&gt;V$15,IF(0.15*(R166-V$15)&lt;G166,0.15*(R166-V$15),G166),0),0))*LookHere!B$11</f>
        <v>0</v>
      </c>
      <c r="T166" s="3">
        <f>(IF(R166&lt;V$16,W$16*R166,IF(R166&lt;V$17,Z$16+W$17*(R166-V$16),IF(R166&lt;V$18,W$18*(R166-V$18)+Z$17,(R166-V$18)*W$19+Z$18)))+S166 + IF(R166&lt;V$20,R166*W$20,IF(R166&lt;V$21,(R166-V$20)*W$21+Z$20,(R166-V$21)*W$22+Z$21)))*LookHere!B$11</f>
        <v>15101.249044114506</v>
      </c>
      <c r="AI166" s="3">
        <f t="shared" si="46"/>
        <v>1</v>
      </c>
    </row>
    <row r="167" spans="1:36" x14ac:dyDescent="0.2">
      <c r="A167">
        <f t="shared" si="37"/>
        <v>110</v>
      </c>
      <c r="B167">
        <f>IF(A167&lt;LookHere!$B$9,1,2)</f>
        <v>2</v>
      </c>
      <c r="C167">
        <f>IF(B167&lt;2,LookHere!F$10 - T166,0)</f>
        <v>0</v>
      </c>
      <c r="D167" s="3">
        <f>IF(B167=2,LookHere!$B$12,0)</f>
        <v>48600</v>
      </c>
      <c r="E167" s="3">
        <f>IF(A167&lt;LookHere!B$13,0,IF(A167&lt;LookHere!B$14,LookHere!C$13,LookHere!C$14))</f>
        <v>12000</v>
      </c>
      <c r="F167" s="3">
        <f>IF('SC1'!A167&lt;LookHere!D$15,0,LookHere!B$15)</f>
        <v>9000</v>
      </c>
      <c r="G167" s="3">
        <f>IF('SC1'!A167&lt;LookHere!D$16,0,LookHere!B$16)</f>
        <v>6612</v>
      </c>
      <c r="H167" s="3">
        <f t="shared" si="38"/>
        <v>36089.249044114506</v>
      </c>
      <c r="I167" s="35">
        <f t="shared" si="39"/>
        <v>0</v>
      </c>
      <c r="J167" s="3">
        <f>IF(I166&gt;0,IF(B167&lt;2,IF(C167&gt;5500*LookHere!B$11, 5500*LookHere!B$11, C167), IF(H167&gt;(M167+P166),-(H167-M167-P166),0)),0)</f>
        <v>0</v>
      </c>
      <c r="K167" s="35">
        <f t="shared" si="40"/>
        <v>0</v>
      </c>
      <c r="L167" s="35">
        <f t="shared" si="41"/>
        <v>1.1756784056088093E-49</v>
      </c>
      <c r="M167" s="35">
        <f t="shared" si="42"/>
        <v>2.1077059978644885E-48</v>
      </c>
      <c r="N167" s="35">
        <f t="shared" si="43"/>
        <v>1.4753941985051418E-48</v>
      </c>
      <c r="O167" s="35">
        <f t="shared" si="44"/>
        <v>-654309.04134855431</v>
      </c>
      <c r="P167" s="3">
        <f t="shared" si="45"/>
        <v>36089.249044114506</v>
      </c>
      <c r="Q167">
        <f t="shared" si="36"/>
        <v>0.2</v>
      </c>
      <c r="R167" s="3">
        <f>IF(B167&lt;2,K167*V$5+L167*0.4*V$6 - IF((C167-J167)&gt;0,IF((C167-J167)&gt;V$12,V$12,C167-J167)),P167+L167*($V$6)*0.4+K167*($V$5)+G167+F167+E167)/LookHere!B$11</f>
        <v>63701.249044114506</v>
      </c>
      <c r="S167" s="3">
        <f>(IF(G167&gt;0,IF(R167&gt;V$15,IF(0.15*(R167-V$15)&lt;G167,0.15*(R167-V$15),G167),0),0))*LookHere!B$11</f>
        <v>0</v>
      </c>
      <c r="T167" s="3">
        <f>(IF(R167&lt;V$16,W$16*R167,IF(R167&lt;V$17,Z$16+W$17*(R167-V$16),IF(R167&lt;V$18,W$18*(R167-V$18)+Z$17,(R167-V$18)*W$19+Z$18)))+S167 + IF(R167&lt;V$20,R167*W$20,IF(R167&lt;V$21,(R167-V$20)*W$21+Z$20,(R167-V$21)*W$22+Z$21)))*LookHere!B$11</f>
        <v>15101.249077241668</v>
      </c>
      <c r="AI167" s="3">
        <f t="shared" si="46"/>
        <v>1</v>
      </c>
    </row>
    <row r="168" spans="1:36" x14ac:dyDescent="0.2">
      <c r="A168">
        <f t="shared" si="37"/>
        <v>111</v>
      </c>
      <c r="B168">
        <f>IF(A168&lt;LookHere!$B$9,1,2)</f>
        <v>2</v>
      </c>
      <c r="C168">
        <f>IF(B168&lt;2,LookHere!F$10 - T167,0)</f>
        <v>0</v>
      </c>
      <c r="D168" s="3">
        <f>IF(B168=2,LookHere!$B$12,0)</f>
        <v>48600</v>
      </c>
      <c r="E168" s="3">
        <f>IF(A168&lt;LookHere!B$13,0,IF(A168&lt;LookHere!B$14,LookHere!C$13,LookHere!C$14))</f>
        <v>12000</v>
      </c>
      <c r="F168" s="3">
        <f>IF('SC1'!A168&lt;LookHere!D$15,0,LookHere!B$15)</f>
        <v>9000</v>
      </c>
      <c r="G168" s="3">
        <f>IF('SC1'!A168&lt;LookHere!D$16,0,LookHere!B$16)</f>
        <v>6612</v>
      </c>
      <c r="H168" s="3">
        <f t="shared" si="38"/>
        <v>36089.249077241664</v>
      </c>
      <c r="I168" s="35">
        <f t="shared" si="39"/>
        <v>0</v>
      </c>
      <c r="J168" s="3">
        <f>IF(I167&gt;0,IF(B168&lt;2,IF(C168&gt;5500*LookHere!B$11, 5500*LookHere!B$11, C168), IF(H168&gt;(M168+P167),-(H168-M168-P167),0)),0)</f>
        <v>0</v>
      </c>
      <c r="K168" s="35">
        <f t="shared" si="40"/>
        <v>0</v>
      </c>
      <c r="L168" s="35">
        <f t="shared" si="41"/>
        <v>6.55793414648595E-51</v>
      </c>
      <c r="M168" s="35">
        <f t="shared" si="42"/>
        <v>1.1756784056088093E-49</v>
      </c>
      <c r="N168" s="35">
        <f t="shared" si="43"/>
        <v>8.2297488392616639E-50</v>
      </c>
      <c r="O168" s="35">
        <f t="shared" si="44"/>
        <v>-703994.83227189176</v>
      </c>
      <c r="P168" s="3">
        <f t="shared" si="45"/>
        <v>36089.249077241664</v>
      </c>
      <c r="Q168">
        <f t="shared" si="36"/>
        <v>0.2</v>
      </c>
      <c r="R168" s="3">
        <f>IF(B168&lt;2,K168*V$5+L168*0.4*V$6 - IF((C168-J168)&gt;0,IF((C168-J168)&gt;V$12,V$12,C168-J168)),P168+L168*($V$6)*0.4+K168*($V$5)+G168+F168+E168)/LookHere!B$11</f>
        <v>63701.249077241664</v>
      </c>
      <c r="S168" s="3">
        <f>(IF(G168&gt;0,IF(R168&gt;V$15,IF(0.15*(R168-V$15)&lt;G168,0.15*(R168-V$15),G168),0),0))*LookHere!B$11</f>
        <v>0</v>
      </c>
      <c r="T168" s="3">
        <f>(IF(R168&lt;V$16,W$16*R168,IF(R168&lt;V$17,Z$16+W$17*(R168-V$16),IF(R168&lt;V$18,W$18*(R168-V$18)+Z$17,(R168-V$18)*W$19+Z$18)))+S168 + IF(R168&lt;V$20,R168*W$20,IF(R168&lt;V$21,(R168-V$20)*W$21+Z$20,(R168-V$21)*W$22+Z$21)))*LookHere!B$11</f>
        <v>15101.24908756078</v>
      </c>
      <c r="AI168" s="3">
        <f t="shared" si="46"/>
        <v>1</v>
      </c>
    </row>
    <row r="169" spans="1:36" x14ac:dyDescent="0.2">
      <c r="A169">
        <f t="shared" si="37"/>
        <v>112</v>
      </c>
      <c r="B169">
        <f>IF(A169&lt;LookHere!$B$9,1,2)</f>
        <v>2</v>
      </c>
      <c r="C169">
        <f>IF(B169&lt;2,LookHere!F$10 - T168,0)</f>
        <v>0</v>
      </c>
      <c r="D169" s="3">
        <f>IF(B169=2,LookHere!$B$12,0)</f>
        <v>48600</v>
      </c>
      <c r="E169" s="3">
        <f>IF(A169&lt;LookHere!B$13,0,IF(A169&lt;LookHere!B$14,LookHere!C$13,LookHere!C$14))</f>
        <v>12000</v>
      </c>
      <c r="F169" s="3">
        <f>IF('SC1'!A169&lt;LookHere!D$15,0,LookHere!B$15)</f>
        <v>9000</v>
      </c>
      <c r="G169" s="3">
        <f>IF('SC1'!A169&lt;LookHere!D$16,0,LookHere!B$16)</f>
        <v>6612</v>
      </c>
      <c r="H169" s="3">
        <f t="shared" si="38"/>
        <v>36089.249087560776</v>
      </c>
      <c r="I169" s="35">
        <f t="shared" si="39"/>
        <v>0</v>
      </c>
      <c r="J169" s="3">
        <f>IF(I168&gt;0,IF(B169&lt;2,IF(C169&gt;5500*LookHere!B$11, 5500*LookHere!B$11, C169), IF(H169&gt;(M169+P168),-(H169-M169-P168),0)),0)</f>
        <v>0</v>
      </c>
      <c r="K169" s="35">
        <f t="shared" si="40"/>
        <v>0</v>
      </c>
      <c r="L169" s="35">
        <f t="shared" si="41"/>
        <v>3.6580156669098561E-52</v>
      </c>
      <c r="M169" s="35">
        <f t="shared" si="42"/>
        <v>6.55793414648595E-51</v>
      </c>
      <c r="N169" s="35">
        <f t="shared" si="43"/>
        <v>4.5905539025401645E-51</v>
      </c>
      <c r="O169" s="35">
        <f t="shared" si="44"/>
        <v>-754713.0939637433</v>
      </c>
      <c r="P169" s="3">
        <f t="shared" si="45"/>
        <v>36089.249087560776</v>
      </c>
      <c r="Q169">
        <f t="shared" si="36"/>
        <v>0.2</v>
      </c>
      <c r="R169" s="3">
        <f>IF(B169&lt;2,K169*V$5+L169*0.4*V$6 - IF((C169-J169)&gt;0,IF((C169-J169)&gt;V$12,V$12,C169-J169)),P169+L169*($V$6)*0.4+K169*($V$5)+G169+F169+E169)/LookHere!B$11</f>
        <v>63701.249087560776</v>
      </c>
      <c r="S169" s="3">
        <f>(IF(G169&gt;0,IF(R169&gt;V$15,IF(0.15*(R169-V$15)&lt;G169,0.15*(R169-V$15),G169),0),0))*LookHere!B$11</f>
        <v>0</v>
      </c>
      <c r="T169" s="3">
        <f>(IF(R169&lt;V$16,W$16*R169,IF(R169&lt;V$17,Z$16+W$17*(R169-V$16),IF(R169&lt;V$18,W$18*(R169-V$18)+Z$17,(R169-V$18)*W$19+Z$18)))+S169 + IF(R169&lt;V$20,R169*W$20,IF(R169&lt;V$21,(R169-V$20)*W$21+Z$20,(R169-V$21)*W$22+Z$21)))*LookHere!B$11</f>
        <v>15101.249090775182</v>
      </c>
      <c r="AI169" s="3">
        <f t="shared" si="46"/>
        <v>1</v>
      </c>
    </row>
    <row r="170" spans="1:36" x14ac:dyDescent="0.2">
      <c r="A170">
        <f t="shared" si="37"/>
        <v>113</v>
      </c>
      <c r="B170">
        <f>IF(A170&lt;LookHere!$B$9,1,2)</f>
        <v>2</v>
      </c>
      <c r="C170">
        <f>IF(B170&lt;2,LookHere!F$10 - T169,0)</f>
        <v>0</v>
      </c>
      <c r="D170" s="3">
        <f>IF(B170=2,LookHere!$B$12,0)</f>
        <v>48600</v>
      </c>
      <c r="E170" s="3">
        <f>IF(A170&lt;LookHere!B$13,0,IF(A170&lt;LookHere!B$14,LookHere!C$13,LookHere!C$14))</f>
        <v>12000</v>
      </c>
      <c r="F170" s="3">
        <f>IF('SC1'!A170&lt;LookHere!D$15,0,LookHere!B$15)</f>
        <v>9000</v>
      </c>
      <c r="G170" s="3">
        <f>IF('SC1'!A170&lt;LookHere!D$16,0,LookHere!B$16)</f>
        <v>6612</v>
      </c>
      <c r="H170" s="3">
        <f t="shared" si="38"/>
        <v>36089.249090775178</v>
      </c>
      <c r="I170" s="35">
        <f t="shared" si="39"/>
        <v>0</v>
      </c>
      <c r="J170" s="3">
        <f>IF(I169&gt;0,IF(B170&lt;2,IF(C170&gt;5500*LookHere!B$11, 5500*LookHere!B$11, C170), IF(H170&gt;(M170+P169),-(H170-M170-P169),0)),0)</f>
        <v>0</v>
      </c>
      <c r="K170" s="35">
        <f t="shared" si="40"/>
        <v>0</v>
      </c>
      <c r="L170" s="35">
        <f t="shared" si="41"/>
        <v>2.0404411390023181E-53</v>
      </c>
      <c r="M170" s="35">
        <f t="shared" si="42"/>
        <v>3.6580156669098561E-52</v>
      </c>
      <c r="N170" s="35">
        <f t="shared" si="43"/>
        <v>2.5606109668368993E-52</v>
      </c>
      <c r="O170" s="35">
        <f t="shared" si="44"/>
        <v>-806485.28114387067</v>
      </c>
      <c r="P170" s="3">
        <f t="shared" si="45"/>
        <v>36089.249090775178</v>
      </c>
      <c r="Q170">
        <f t="shared" si="36"/>
        <v>0.2</v>
      </c>
      <c r="R170" s="3">
        <f>IF(B170&lt;2,K170*V$5+L170*0.4*V$6 - IF((C170-J170)&gt;0,IF((C170-J170)&gt;V$12,V$12,C170-J170)),P170+L170*($V$6)*0.4+K170*($V$5)+G170+F170+E170)/LookHere!B$11</f>
        <v>63701.249090775178</v>
      </c>
      <c r="S170" s="3">
        <f>(IF(G170&gt;0,IF(R170&gt;V$15,IF(0.15*(R170-V$15)&lt;G170,0.15*(R170-V$15),G170),0),0))*LookHere!B$11</f>
        <v>0</v>
      </c>
      <c r="T170" s="3">
        <f>(IF(R170&lt;V$16,W$16*R170,IF(R170&lt;V$17,Z$16+W$17*(R170-V$16),IF(R170&lt;V$18,W$18*(R170-V$18)+Z$17,(R170-V$18)*W$19+Z$18)))+S170 + IF(R170&lt;V$20,R170*W$20,IF(R170&lt;V$21,(R170-V$20)*W$21+Z$20,(R170-V$21)*W$22+Z$21)))*LookHere!B$11</f>
        <v>15101.249091776468</v>
      </c>
      <c r="AI170" s="3">
        <f t="shared" si="46"/>
        <v>1</v>
      </c>
    </row>
    <row r="171" spans="1:36" x14ac:dyDescent="0.2">
      <c r="A171">
        <f t="shared" si="37"/>
        <v>114</v>
      </c>
      <c r="B171">
        <f>IF(A171&lt;LookHere!$B$9,1,2)</f>
        <v>2</v>
      </c>
      <c r="C171">
        <f>IF(B171&lt;2,LookHere!F$10 - T170,0)</f>
        <v>0</v>
      </c>
      <c r="D171" s="3">
        <f>IF(B171=2,LookHere!$B$12,0)</f>
        <v>48600</v>
      </c>
      <c r="E171" s="3">
        <f>IF(A171&lt;LookHere!B$13,0,IF(A171&lt;LookHere!B$14,LookHere!C$13,LookHere!C$14))</f>
        <v>12000</v>
      </c>
      <c r="F171" s="3">
        <f>IF('SC1'!A171&lt;LookHere!D$15,0,LookHere!B$15)</f>
        <v>9000</v>
      </c>
      <c r="G171" s="3">
        <f>IF('SC1'!A171&lt;LookHere!D$16,0,LookHere!B$16)</f>
        <v>6612</v>
      </c>
      <c r="H171" s="3">
        <f t="shared" si="38"/>
        <v>36089.249091776466</v>
      </c>
      <c r="I171" s="35">
        <f t="shared" si="39"/>
        <v>0</v>
      </c>
      <c r="J171" s="3">
        <f>IF(I170&gt;0,IF(B171&lt;2,IF(C171&gt;5500*LookHere!B$11, 5500*LookHere!B$11, C171), IF(H171&gt;(M171+P170),-(H171-M171-P170),0)),0)</f>
        <v>0</v>
      </c>
      <c r="K171" s="35">
        <f t="shared" si="40"/>
        <v>0</v>
      </c>
      <c r="L171" s="35">
        <f t="shared" si="41"/>
        <v>1.1381580673354925E-54</v>
      </c>
      <c r="M171" s="35">
        <f t="shared" si="42"/>
        <v>2.0404411390023181E-53</v>
      </c>
      <c r="N171" s="35">
        <f t="shared" si="43"/>
        <v>1.4283087973016226E-53</v>
      </c>
      <c r="O171" s="35">
        <f t="shared" si="44"/>
        <v>-859333.29437681544</v>
      </c>
      <c r="P171" s="3">
        <f t="shared" si="45"/>
        <v>36089.249091776466</v>
      </c>
      <c r="Q171">
        <f t="shared" si="36"/>
        <v>0.2</v>
      </c>
      <c r="R171" s="3">
        <f>IF(B171&lt;2,K171*V$5+L171*0.4*V$6 - IF((C171-J171)&gt;0,IF((C171-J171)&gt;V$12,V$12,C171-J171)),P171+L171*($V$6)*0.4+K171*($V$5)+G171+F171+E171)/LookHere!B$11</f>
        <v>63701.249091776466</v>
      </c>
      <c r="S171" s="3">
        <f>(IF(G171&gt;0,IF(R171&gt;V$15,IF(0.15*(R171-V$15)&lt;G171,0.15*(R171-V$15),G171),0),0))*LookHere!B$11</f>
        <v>0</v>
      </c>
      <c r="T171" s="3">
        <f>(IF(R171&lt;V$16,W$16*R171,IF(R171&lt;V$17,Z$16+W$17*(R171-V$16),IF(R171&lt;V$18,W$18*(R171-V$18)+Z$17,(R171-V$18)*W$19+Z$18)))+S171 + IF(R171&lt;V$20,R171*W$20,IF(R171&lt;V$21,(R171-V$20)*W$21+Z$20,(R171-V$21)*W$22+Z$21)))*LookHere!B$11</f>
        <v>15101.24909208837</v>
      </c>
      <c r="AI171" s="3">
        <f t="shared" si="46"/>
        <v>1</v>
      </c>
    </row>
    <row r="172" spans="1:36" x14ac:dyDescent="0.2">
      <c r="A172">
        <f t="shared" si="37"/>
        <v>115</v>
      </c>
      <c r="B172">
        <f>IF(A172&lt;LookHere!$B$9,1,2)</f>
        <v>2</v>
      </c>
      <c r="C172">
        <f>IF(B172&lt;2,LookHere!F$10 - T171,0)</f>
        <v>0</v>
      </c>
      <c r="D172" s="3">
        <f>IF(B172=2,LookHere!$B$12,0)</f>
        <v>48600</v>
      </c>
      <c r="E172" s="3">
        <f>IF(A172&lt;LookHere!B$13,0,IF(A172&lt;LookHere!B$14,LookHere!C$13,LookHere!C$14))</f>
        <v>12000</v>
      </c>
      <c r="F172" s="3">
        <f>IF('SC1'!A172&lt;LookHere!D$15,0,LookHere!B$15)</f>
        <v>9000</v>
      </c>
      <c r="G172" s="3">
        <f>IF('SC1'!A172&lt;LookHere!D$16,0,LookHere!B$16)</f>
        <v>6612</v>
      </c>
      <c r="H172" s="3">
        <f t="shared" si="38"/>
        <v>36089.249092088372</v>
      </c>
      <c r="I172" s="35">
        <f t="shared" si="39"/>
        <v>0</v>
      </c>
      <c r="J172" s="3">
        <f>IF(I171&gt;0,IF(B172&lt;2,IF(C172&gt;5500*LookHere!B$11, 5500*LookHere!B$11, C172), IF(H172&gt;(M172+P171),-(H172-M172-P171),0)),0)</f>
        <v>0</v>
      </c>
      <c r="K172" s="35">
        <f t="shared" si="40"/>
        <v>0</v>
      </c>
      <c r="L172" s="35">
        <f t="shared" si="41"/>
        <v>6.3486456995973741E-56</v>
      </c>
      <c r="M172" s="35">
        <f t="shared" si="42"/>
        <v>1.1381580673354925E-54</v>
      </c>
      <c r="N172" s="35">
        <f t="shared" si="43"/>
        <v>7.9671064713484465E-55</v>
      </c>
      <c r="O172" s="35">
        <f t="shared" si="44"/>
        <v>-913279.48932574212</v>
      </c>
      <c r="P172" s="3">
        <f t="shared" si="45"/>
        <v>36089.249092088372</v>
      </c>
      <c r="Q172">
        <f t="shared" si="36"/>
        <v>0.2</v>
      </c>
      <c r="R172" s="3">
        <f>IF(B172&lt;2,K172*V$5+L172*0.4*V$6 - IF((C172-J172)&gt;0,IF((C172-J172)&gt;V$12,V$12,C172-J172)),P172+L172*($V$6)*0.4+K172*($V$5)+G172+F172+E172)/LookHere!B$11</f>
        <v>63701.249092088372</v>
      </c>
      <c r="S172" s="3">
        <f>(IF(G172&gt;0,IF(R172&gt;V$15,IF(0.15*(R172-V$15)&lt;G172,0.15*(R172-V$15),G172),0),0))*LookHere!B$11</f>
        <v>0</v>
      </c>
      <c r="T172" s="3">
        <f>(IF(R172&lt;V$16,W$16*R172,IF(R172&lt;V$17,Z$16+W$17*(R172-V$16),IF(R172&lt;V$18,W$18*(R172-V$18)+Z$17,(R172-V$18)*W$19+Z$18)))+S172 + IF(R172&lt;V$20,R172*W$20,IF(R172&lt;V$21,(R172-V$20)*W$21+Z$20,(R172-V$21)*W$22+Z$21)))*LookHere!B$11</f>
        <v>15101.249092185528</v>
      </c>
      <c r="AI172" s="3">
        <f t="shared" si="46"/>
        <v>1</v>
      </c>
      <c r="AJ172">
        <f>MATCH(1,AI92:AI172,0)+3</f>
        <v>62</v>
      </c>
    </row>
    <row r="173" spans="1:36" x14ac:dyDescent="0.2">
      <c r="AI173" s="3">
        <f t="shared" si="46"/>
        <v>0</v>
      </c>
      <c r="AJ173" t="str">
        <f>"A"&amp;AJ172</f>
        <v>A62</v>
      </c>
    </row>
    <row r="174" spans="1:36" x14ac:dyDescent="0.2">
      <c r="AJ174">
        <f ca="1">IF(AI172&gt;0,INDIRECT(AJ173),"past "&amp;A172)</f>
        <v>93</v>
      </c>
    </row>
    <row r="177" spans="1:35" x14ac:dyDescent="0.2">
      <c r="A177" s="66" t="s">
        <v>82</v>
      </c>
      <c r="B177" s="66"/>
      <c r="C177" s="66"/>
      <c r="D177" t="s">
        <v>0</v>
      </c>
    </row>
    <row r="178" spans="1:35" x14ac:dyDescent="0.2">
      <c r="A178" s="66"/>
      <c r="B178" s="66"/>
      <c r="C178" s="66"/>
      <c r="D178" s="1" t="s">
        <v>1</v>
      </c>
      <c r="E178" s="2" t="s">
        <v>2</v>
      </c>
      <c r="K178" t="s">
        <v>3</v>
      </c>
      <c r="L178" t="s">
        <v>3</v>
      </c>
      <c r="T178" t="s">
        <v>4</v>
      </c>
    </row>
    <row r="179" spans="1:35" x14ac:dyDescent="0.2">
      <c r="A179" s="2" t="s">
        <v>5</v>
      </c>
      <c r="B179" s="2" t="s">
        <v>59</v>
      </c>
      <c r="C179" s="2" t="s">
        <v>77</v>
      </c>
      <c r="D179" s="2" t="s">
        <v>6</v>
      </c>
      <c r="E179" t="s">
        <v>7</v>
      </c>
      <c r="F179" t="s">
        <v>8</v>
      </c>
      <c r="G179" t="s">
        <v>9</v>
      </c>
      <c r="H179" t="s">
        <v>10</v>
      </c>
      <c r="I179" t="s">
        <v>15</v>
      </c>
      <c r="J179" t="s">
        <v>76</v>
      </c>
      <c r="K179" t="s">
        <v>11</v>
      </c>
      <c r="L179" t="s">
        <v>12</v>
      </c>
      <c r="M179" t="s">
        <v>79</v>
      </c>
      <c r="N179" t="s">
        <v>81</v>
      </c>
      <c r="O179" t="s">
        <v>13</v>
      </c>
      <c r="P179" t="s">
        <v>14</v>
      </c>
      <c r="R179" t="s">
        <v>16</v>
      </c>
      <c r="S179" t="s">
        <v>60</v>
      </c>
      <c r="T179" t="s">
        <v>17</v>
      </c>
      <c r="W179" s="2" t="s">
        <v>18</v>
      </c>
      <c r="AG179" t="s">
        <v>19</v>
      </c>
      <c r="AI179" t="s">
        <v>25</v>
      </c>
    </row>
    <row r="180" spans="1:35" x14ac:dyDescent="0.2">
      <c r="A180">
        <f>LookHere!B$8</f>
        <v>35</v>
      </c>
      <c r="B180">
        <f>IF(A180&lt;LookHere!$B$9,1,2)</f>
        <v>1</v>
      </c>
      <c r="C180">
        <f>IF(B180&lt;2,LookHere!F$10,0)</f>
        <v>6000</v>
      </c>
      <c r="D180" s="3">
        <f>IF(B180=2,LookHere!$B$12,0)</f>
        <v>0</v>
      </c>
      <c r="E180" s="3">
        <f>IF(A180&lt;LookHere!B$13,0,IF(A180&lt;LookHere!B$14,LookHere!C$13,LookHere!C$14))</f>
        <v>0</v>
      </c>
      <c r="F180" s="3">
        <f>IF('SC1'!A180&lt;LookHere!D$15,0,LookHere!B$15)</f>
        <v>0</v>
      </c>
      <c r="G180" s="3">
        <f>IF('SC1'!A180&lt;LookHere!D$16,0,LookHere!B$16)</f>
        <v>0</v>
      </c>
      <c r="H180" s="3">
        <v>0</v>
      </c>
      <c r="I180" s="3">
        <f>LookHere!B27+J4</f>
        <v>55500</v>
      </c>
      <c r="J180" s="3">
        <f>IF(B180&lt;2,IF(C180&gt;5500*LookHere!B$11, 5500*LookHere!B$11, C180), IF(H180&gt;M180,-(H180-M180),0))</f>
        <v>5500</v>
      </c>
      <c r="K180" s="3">
        <f>LookHere!B$24*V183+IF($C180&gt;($J180+$V$12),$V$183*($C180-$J180-$V$12),0)</f>
        <v>12500</v>
      </c>
      <c r="L180" s="3">
        <f>LookHere!B$24*(1-V183)+IF($C180&gt;($J180+$V$12),(1-$V$183)*($C180-$J180-$V$12),0)</f>
        <v>37500</v>
      </c>
      <c r="M180" s="3"/>
      <c r="N180" s="3"/>
      <c r="O180" s="3">
        <f>LookHere!B$26+IF((C180-J180)&gt;0,IF((C180-J180)&gt;V$12,V$12,C180-J180),0)</f>
        <v>50500</v>
      </c>
      <c r="P180">
        <v>0</v>
      </c>
      <c r="Q180">
        <f>IF(B180&lt;2,0,VLOOKUP(A180,AG$5:AH$90,2))</f>
        <v>0</v>
      </c>
      <c r="R180" s="3">
        <f>IF(B180&lt;2,K180*V$5+L180*0.4*V$6 - IF((C180-J180)&gt;0,IF((C180-J180)&gt;V$12,V$12,C180-J180)),P180+L180*($V$6)*0.4+K180*($V$5)+G180+F180+E180)/LookHere!B$11</f>
        <v>958.95</v>
      </c>
      <c r="S180" s="3">
        <f>(IF(G180&gt;0,IF(R180&gt;V$15,IF(0.15*(R180-V$15)&lt;G180,0.15*(R180-V$15),G180),0),0))*LookHere!B$11</f>
        <v>0</v>
      </c>
      <c r="T180" s="3">
        <f>(IF(R180&lt;V$16,W$16*R180,IF(R180&lt;V$17,Z$16+W$17*(R180-V$16),IF(R180&lt;V$18,W$18*(R180-V$18)+Z$17,(R180-V$18)*W$19+Z$18)))+S180 + IF(R180&lt;V$20,R180*W$20,IF(R180&lt;V$21,(R180-V$20)*W$21+Z$20,(R180-V$21)*W$22+Z$21)))*LookHere!B$11</f>
        <v>191.79000000000002</v>
      </c>
      <c r="V180" s="4">
        <f>LookHere!B$19</f>
        <v>0.02</v>
      </c>
      <c r="W180" t="s">
        <v>63</v>
      </c>
      <c r="AG180">
        <v>60</v>
      </c>
      <c r="AH180" s="20">
        <v>0.04</v>
      </c>
      <c r="AI180" s="3">
        <f>IF(((K180+L180+O180+I180)-H180)&lt;H180,1,0)</f>
        <v>0</v>
      </c>
    </row>
    <row r="181" spans="1:35" x14ac:dyDescent="0.2">
      <c r="A181">
        <f>A180+1</f>
        <v>36</v>
      </c>
      <c r="B181">
        <f>IF(A181&lt;LookHere!$B$9,1,2)</f>
        <v>1</v>
      </c>
      <c r="C181">
        <f>IF(B181&lt;2,LookHere!F$10 - T180,0)</f>
        <v>5808.21</v>
      </c>
      <c r="D181" s="3">
        <f>IF(B181=2,LookHere!$B$12,0)</f>
        <v>0</v>
      </c>
      <c r="E181" s="3">
        <f>IF(A181&lt;LookHere!B$13,0,IF(A181&lt;LookHere!B$14,LookHere!C$13,LookHere!C$14))</f>
        <v>0</v>
      </c>
      <c r="F181" s="3">
        <f>IF('SC1'!A181&lt;LookHere!D$15,0,LookHere!B$15)</f>
        <v>0</v>
      </c>
      <c r="G181" s="3">
        <f>IF('SC1'!A181&lt;LookHere!D$16,0,LookHere!B$16)</f>
        <v>0</v>
      </c>
      <c r="H181" s="3">
        <f>IF(B181&lt;2,0,D181-E181-F181-G181+T180)</f>
        <v>0</v>
      </c>
      <c r="I181" s="35">
        <f>IF(I180&gt;0,IF(B181&lt;2,I180*(1+V$186),I180*(1+V$187)) + J181,0)</f>
        <v>63402.04</v>
      </c>
      <c r="J181" s="3">
        <f>IF(I180&gt;0,IF(B181&lt;2,IF(C181&gt;5500*LookHere!B$11, 5500*LookHere!B$11, C181), IF(H181&gt;(M181+P180),-(H181-M181-P180),0)),0)</f>
        <v>5500</v>
      </c>
      <c r="K181" s="35">
        <f>IF(B181&lt;2,K180*(1+$V$5-$V$4)+IF(C181&gt;($J181+$V$12),$V$183*($C181-$J181-$V$12),0), K180*(1+$V$5-$V$4)-$M181*$V$184)+N181</f>
        <v>12572.249999999998</v>
      </c>
      <c r="L181" s="35">
        <f>IF(B181&lt;2,L180*(1+$V$6-$V$4)+IF(C181&gt;($J181+$V$12),(1-$V$183)*($C180-$J181-$V$12),0), L180*(1+$V$6-$V$4)-$M181*(1-$V$184))-N181</f>
        <v>39591.75</v>
      </c>
      <c r="M181" s="35">
        <f>MIN(H181-P180,(K180+L180))</f>
        <v>0</v>
      </c>
      <c r="N181" s="35">
        <f>IF(B181&lt;2, IF(K180/(K180+L180)&lt;V$183, (V$183 - K180/(K180+L180))*(K180+L180),0),  IF(K180/(K180+L180)&lt;V$184, (V$184 - K180/(K180+L180))*(K180+L180),0))</f>
        <v>0</v>
      </c>
      <c r="O181" s="35">
        <f>IF(B181&lt;2,O180*(1+V$186) + IF((C181-J181)&gt;0,IF((C181-J181)&gt;V$12,V$12,C181-J181),0), O180*(1+V$187)-P180 )</f>
        <v>52993.85</v>
      </c>
      <c r="P181" s="3">
        <f>IF(B181&lt;2, 0, IF(H181&gt;(I181+K181+L181),H181-I181-K181-L181,  O181*Q181))</f>
        <v>0</v>
      </c>
      <c r="Q181">
        <f t="shared" ref="Q181:Q244" si="47">IF(B181&lt;2,0,VLOOKUP(A181,AG$5:AH$90,2))</f>
        <v>0</v>
      </c>
      <c r="R181" s="3">
        <f>IF(B181&lt;2,K181*V$5+L181*0.4*V$6 - IF((C181-J181)&gt;0,IF((C181-J181)&gt;V$12,V$12,C181-J181)),P181+L181*($V$6)*0.4+K181*($V$5)+G181+F181+E181)/LookHere!B$11</f>
        <v>1216.0077310000001</v>
      </c>
      <c r="S181" s="3">
        <f>(IF(G181&gt;0,IF(R181&gt;V$15,IF(0.15*(R181-V$15)&lt;G181,0.15*(R181-V$15),G181),0),0))*LookHere!B$11</f>
        <v>0</v>
      </c>
      <c r="T181" s="3">
        <f>(IF(R181&lt;V$16,W$16*R181,IF(R181&lt;V$17,Z$16+W$17*(R181-V$16),IF(R181&lt;V$18,W$18*(R181-V$18)+Z$17,(R181-V$18)*W$19+Z$18)))+S181 + IF(R181&lt;V$20,R181*W$20,IF(R181&lt;V$21,(R181-V$20)*W$21+Z$20,(R181-V$21)*W$22+Z$21)))*LookHere!B$11</f>
        <v>243.20154620000002</v>
      </c>
      <c r="V181" s="4">
        <f>LookHere!B$20-V185</f>
        <v>2.5779999999999997E-2</v>
      </c>
      <c r="W181" t="s">
        <v>21</v>
      </c>
      <c r="AG181">
        <f t="shared" ref="AG181:AG220" si="48">AG180+1</f>
        <v>61</v>
      </c>
      <c r="AH181" s="20">
        <v>0.04</v>
      </c>
      <c r="AI181" s="3">
        <f>IF(((K181+L181+O181+I181)-H181)&lt;H181,1,0)</f>
        <v>0</v>
      </c>
    </row>
    <row r="182" spans="1:35" x14ac:dyDescent="0.2">
      <c r="A182">
        <f t="shared" ref="A182:A245" si="49">A181+1</f>
        <v>37</v>
      </c>
      <c r="B182">
        <f>IF(A182&lt;LookHere!$B$9,1,2)</f>
        <v>1</v>
      </c>
      <c r="C182">
        <f>IF(B182&lt;2,LookHere!F$10 - T181,0)</f>
        <v>5756.7984538000001</v>
      </c>
      <c r="D182" s="3">
        <f>IF(B182=2,LookHere!$B$12,0)</f>
        <v>0</v>
      </c>
      <c r="E182" s="3">
        <f>IF(A182&lt;LookHere!B$13,0,IF(A182&lt;LookHere!B$14,LookHere!C$13,LookHere!C$14))</f>
        <v>0</v>
      </c>
      <c r="F182" s="3">
        <f>IF('SC1'!A182&lt;LookHere!D$15,0,LookHere!B$15)</f>
        <v>0</v>
      </c>
      <c r="G182" s="3">
        <f>IF('SC1'!A182&lt;LookHere!D$16,0,LookHere!B$16)</f>
        <v>0</v>
      </c>
      <c r="H182" s="3">
        <f t="shared" ref="H182:H245" si="50">IF(B182&lt;2,0,D182-E182-F182-G182+T181)</f>
        <v>0</v>
      </c>
      <c r="I182" s="35">
        <f t="shared" ref="I182:I245" si="51">IF(I181&gt;0,IF(B182&lt;2,I181*(1+V$186),I181*(1+V$187)) + J182,0)</f>
        <v>71646.080291200007</v>
      </c>
      <c r="J182" s="3">
        <f>IF(I181&gt;0,IF(B182&lt;2,IF(C182&gt;5500*LookHere!B$11, 5500*LookHere!B$11, C182), IF(H182&gt;(M182+P181),-(H182-M182-P181),0)),0)</f>
        <v>5500</v>
      </c>
      <c r="K182" s="35">
        <f t="shared" ref="K182:K245" si="52">IF(B182&lt;2,K181*(1+$V$5-$V$4)+IF(C182&gt;($J182+$V$12),$V$183*($C182-$J182-$V$12),0), K181*(1+$V$5-$V$4)-$M182*$V$184)+N182</f>
        <v>13113.667604999999</v>
      </c>
      <c r="L182" s="35">
        <f t="shared" ref="L182:L245" si="53">IF(B182&lt;2,L181*(1+$V$6-$V$4)+IF(C182&gt;($J182+$V$12),(1-$V$183)*($C181-$J182-$V$12),0), L181*(1+$V$6-$V$4)-$M182*(1-$V$184))-N182</f>
        <v>41331.427814999995</v>
      </c>
      <c r="M182" s="35">
        <f t="shared" ref="M182:M245" si="54">MIN(H182-P181,(K181+L181))</f>
        <v>0</v>
      </c>
      <c r="N182" s="35">
        <f t="shared" ref="N182:N245" si="55">IF(B182&lt;2, IF(K181/(K181+L181)&lt;V$183, (V$183 - K181/(K181+L181))*(K181+L181),0),  IF(K181/(K181+L181)&lt;V$184, (V$184 - K181/(K181+L181))*(K181+L181),0))</f>
        <v>468.75000000000148</v>
      </c>
      <c r="O182" s="35">
        <f t="shared" ref="O182:O245" si="56">IF(B182&lt;2,O181*(1+V$186) + IF((C182-J182)&gt;0,IF((C182-J182)&gt;V$12,V$12,C182-J182),0), O181*(1+V$187)-P181 )</f>
        <v>55544.222281800001</v>
      </c>
      <c r="P182" s="3">
        <f t="shared" ref="P182:P245" si="57">IF(B182&lt;2, 0, IF(H182&gt;(I182+K182+L182),H182-I182-K182-L182,  O182*Q182))</f>
        <v>0</v>
      </c>
      <c r="Q182">
        <f t="shared" si="47"/>
        <v>0</v>
      </c>
      <c r="R182" s="3">
        <f>IF(B182&lt;2,K182*V$5+L182*0.4*V$6 - IF((C182-J182)&gt;0,IF((C182-J182)&gt;V$12,V$12,C182-J182)),P182+L182*($V$6)*0.4+K182*($V$5)+G182+F182+E182)/LookHere!B$11</f>
        <v>1334.1101369851799</v>
      </c>
      <c r="S182" s="3">
        <f>(IF(G182&gt;0,IF(R182&gt;V$15,IF(0.15*(R182-V$15)&lt;G182,0.15*(R182-V$15),G182),0),0))*LookHere!B$11</f>
        <v>0</v>
      </c>
      <c r="T182" s="3">
        <f>(IF(R182&lt;V$16,W$16*R182,IF(R182&lt;V$17,Z$16+W$17*(R182-V$16),IF(R182&lt;V$18,W$18*(R182-V$18)+Z$17,(R182-V$18)*W$19+Z$18)))+S182 + IF(R182&lt;V$20,R182*W$20,IF(R182&lt;V$21,(R182-V$20)*W$21+Z$20,(R182-V$21)*W$22+Z$21)))*LookHere!B$11</f>
        <v>266.82202739703598</v>
      </c>
      <c r="V182" s="4">
        <f>LookHere!B$21-V185</f>
        <v>7.578E-2</v>
      </c>
      <c r="W182" t="s">
        <v>22</v>
      </c>
      <c r="AG182">
        <f t="shared" si="48"/>
        <v>62</v>
      </c>
      <c r="AH182" s="20">
        <v>0.04</v>
      </c>
      <c r="AI182" s="3">
        <f>IF(((K182+L182+O182+I182)-H182)&lt;H182,1,0)</f>
        <v>0</v>
      </c>
    </row>
    <row r="183" spans="1:35" x14ac:dyDescent="0.2">
      <c r="A183">
        <f t="shared" si="49"/>
        <v>38</v>
      </c>
      <c r="B183">
        <f>IF(A183&lt;LookHere!$B$9,1,2)</f>
        <v>1</v>
      </c>
      <c r="C183">
        <f>IF(B183&lt;2,LookHere!F$10 - T182,0)</f>
        <v>5733.1779726029636</v>
      </c>
      <c r="D183" s="3">
        <f>IF(B183=2,LookHere!$B$12,0)</f>
        <v>0</v>
      </c>
      <c r="E183" s="3">
        <f>IF(A183&lt;LookHere!B$13,0,IF(A183&lt;LookHere!B$14,LookHere!C$13,LookHere!C$14))</f>
        <v>0</v>
      </c>
      <c r="F183" s="3">
        <f>IF('SC1'!A183&lt;LookHere!D$15,0,LookHere!B$15)</f>
        <v>0</v>
      </c>
      <c r="G183" s="3">
        <f>IF('SC1'!A183&lt;LookHere!D$16,0,LookHere!B$16)</f>
        <v>0</v>
      </c>
      <c r="H183" s="3">
        <f t="shared" si="50"/>
        <v>0</v>
      </c>
      <c r="I183" s="35">
        <f t="shared" si="51"/>
        <v>80246.922646203137</v>
      </c>
      <c r="J183" s="3">
        <f>IF(I182&gt;0,IF(B183&lt;2,IF(C183&gt;5500*LookHere!B$11, 5500*LookHere!B$11, C183), IF(H183&gt;(M183+P182),-(H183-M183-P182),0)),0)</f>
        <v>5500</v>
      </c>
      <c r="K183" s="35">
        <f t="shared" si="52"/>
        <v>13687.070853756899</v>
      </c>
      <c r="L183" s="35">
        <f t="shared" si="53"/>
        <v>43139.288608520699</v>
      </c>
      <c r="M183" s="35">
        <f t="shared" si="54"/>
        <v>0</v>
      </c>
      <c r="N183" s="35">
        <f t="shared" si="55"/>
        <v>497.60625000000005</v>
      </c>
      <c r="O183" s="35">
        <f t="shared" si="56"/>
        <v>58181.354194759268</v>
      </c>
      <c r="P183" s="3">
        <f t="shared" si="57"/>
        <v>0</v>
      </c>
      <c r="Q183">
        <f t="shared" si="47"/>
        <v>0</v>
      </c>
      <c r="R183" s="3">
        <f>IF(B183&lt;2,K183*V$5+L183*0.4*V$6 - IF((C183-J183)&gt;0,IF((C183-J183)&gt;V$12,V$12,C183-J183)),P183+L183*($V$6)*0.4+K183*($V$5)+G183+F183+E183)/LookHere!B$11</f>
        <v>1427.3128303083686</v>
      </c>
      <c r="S183" s="3">
        <f>(IF(G183&gt;0,IF(R183&gt;V$15,IF(0.15*(R183-V$15)&lt;G183,0.15*(R183-V$15),G183),0),0))*LookHere!B$11</f>
        <v>0</v>
      </c>
      <c r="T183" s="3">
        <f>(IF(R183&lt;V$16,W$16*R183,IF(R183&lt;V$17,Z$16+W$17*(R183-V$16),IF(R183&lt;V$18,W$18*(R183-V$18)+Z$17,(R183-V$18)*W$19+Z$18)))+S183 + IF(R183&lt;V$20,R183*W$20,IF(R183&lt;V$21,(R183-V$20)*W$21+Z$20,(R183-V$21)*W$22+Z$21)))*LookHere!B$11</f>
        <v>285.46256606167373</v>
      </c>
      <c r="V183" s="4">
        <f>LookHere!F27</f>
        <v>0.25</v>
      </c>
      <c r="W183" t="s">
        <v>71</v>
      </c>
      <c r="AG183">
        <f t="shared" si="48"/>
        <v>63</v>
      </c>
      <c r="AH183" s="20">
        <v>0.04</v>
      </c>
      <c r="AI183" s="3">
        <f>IF(((K183+L183+O183+I183)-H183)&lt;H183,1,0)</f>
        <v>0</v>
      </c>
    </row>
    <row r="184" spans="1:35" x14ac:dyDescent="0.2">
      <c r="A184">
        <f t="shared" si="49"/>
        <v>39</v>
      </c>
      <c r="B184">
        <f>IF(A184&lt;LookHere!$B$9,1,2)</f>
        <v>1</v>
      </c>
      <c r="C184">
        <f>IF(B184&lt;2,LookHere!F$10 - T183,0)</f>
        <v>5714.5374339383261</v>
      </c>
      <c r="D184" s="3">
        <f>IF(B184=2,LookHere!$B$12,0)</f>
        <v>0</v>
      </c>
      <c r="E184" s="3">
        <f>IF(A184&lt;LookHere!B$13,0,IF(A184&lt;LookHere!B$14,LookHere!C$13,LookHere!C$14))</f>
        <v>0</v>
      </c>
      <c r="F184" s="3">
        <f>IF('SC1'!A184&lt;LookHere!D$15,0,LookHere!B$15)</f>
        <v>0</v>
      </c>
      <c r="G184" s="3">
        <f>IF('SC1'!A184&lt;LookHere!D$16,0,LookHere!B$16)</f>
        <v>0</v>
      </c>
      <c r="H184" s="3">
        <f t="shared" si="50"/>
        <v>0</v>
      </c>
      <c r="I184" s="35">
        <f t="shared" si="51"/>
        <v>89220.009458330809</v>
      </c>
      <c r="J184" s="3">
        <f>IF(I183&gt;0,IF(B184&lt;2,IF(C184&gt;5500*LookHere!B$11, 5500*LookHere!B$11, C184), IF(H184&gt;(M184+P183),-(H184-M184-P183),0)),0)</f>
        <v>5500</v>
      </c>
      <c r="K184" s="35">
        <f t="shared" si="52"/>
        <v>14285.701135104113</v>
      </c>
      <c r="L184" s="35">
        <f t="shared" si="53"/>
        <v>45026.079115291475</v>
      </c>
      <c r="M184" s="35">
        <f t="shared" si="54"/>
        <v>0</v>
      </c>
      <c r="N184" s="35">
        <f t="shared" si="55"/>
        <v>519.51901181250173</v>
      </c>
      <c r="O184" s="35">
        <f t="shared" si="56"/>
        <v>60913.980638246772</v>
      </c>
      <c r="P184" s="3">
        <f t="shared" si="57"/>
        <v>0</v>
      </c>
      <c r="Q184">
        <f t="shared" si="47"/>
        <v>0</v>
      </c>
      <c r="R184" s="3">
        <f>IF(B184&lt;2,K184*V$5+L184*0.4*V$6 - IF((C184-J184)&gt;0,IF((C184-J184)&gt;V$12,V$12,C184-J184)),P184+L184*($V$6)*0.4+K184*($V$5)+G184+F184+E184)/LookHere!B$11</f>
        <v>1518.578451467373</v>
      </c>
      <c r="S184" s="3">
        <f>(IF(G184&gt;0,IF(R184&gt;V$15,IF(0.15*(R184-V$15)&lt;G184,0.15*(R184-V$15),G184),0),0))*LookHere!B$11</f>
        <v>0</v>
      </c>
      <c r="T184" s="3">
        <f>(IF(R184&lt;V$16,W$16*R184,IF(R184&lt;V$17,Z$16+W$17*(R184-V$16),IF(R184&lt;V$18,W$18*(R184-V$18)+Z$17,(R184-V$18)*W$19+Z$18)))+S184 + IF(R184&lt;V$20,R184*W$20,IF(R184&lt;V$21,(R184-V$20)*W$21+Z$20,(R184-V$21)*W$22+Z$21)))*LookHere!B$11</f>
        <v>303.71569029347461</v>
      </c>
      <c r="V184" s="4">
        <f>LookHere!G27</f>
        <v>0.7</v>
      </c>
      <c r="W184" t="s">
        <v>72</v>
      </c>
      <c r="AG184">
        <f t="shared" si="48"/>
        <v>64</v>
      </c>
      <c r="AH184" s="20">
        <v>0.04</v>
      </c>
      <c r="AI184" s="3">
        <f>IF(((X207+Y207+O184+W207)-H184)&lt;H184,1,0)</f>
        <v>0</v>
      </c>
    </row>
    <row r="185" spans="1:35" x14ac:dyDescent="0.2">
      <c r="A185">
        <f t="shared" si="49"/>
        <v>40</v>
      </c>
      <c r="B185">
        <f>IF(A185&lt;LookHere!$B$9,1,2)</f>
        <v>1</v>
      </c>
      <c r="C185">
        <f>IF(B185&lt;2,LookHere!F$10 - T184,0)</f>
        <v>5696.2843097065252</v>
      </c>
      <c r="D185" s="3">
        <f>IF(B185=2,LookHere!$B$12,0)</f>
        <v>0</v>
      </c>
      <c r="E185" s="3">
        <f>IF(A185&lt;LookHere!B$13,0,IF(A185&lt;LookHere!B$14,LookHere!C$13,LookHere!C$14))</f>
        <v>0</v>
      </c>
      <c r="F185" s="3">
        <f>IF('SC1'!A185&lt;LookHere!D$15,0,LookHere!B$15)</f>
        <v>0</v>
      </c>
      <c r="G185" s="3">
        <f>IF('SC1'!A185&lt;LookHere!D$16,0,LookHere!B$16)</f>
        <v>0</v>
      </c>
      <c r="H185" s="3">
        <f t="shared" si="50"/>
        <v>0</v>
      </c>
      <c r="I185" s="35">
        <f t="shared" si="51"/>
        <v>98581.451467687366</v>
      </c>
      <c r="J185" s="3">
        <f>IF(I184&gt;0,IF(B185&lt;2,IF(C185&gt;5500*LookHere!B$11, 5500*LookHere!B$11, C185), IF(H185&gt;(M185+P184),-(H185-M185-P184),0)),0)</f>
        <v>5500</v>
      </c>
      <c r="K185" s="35">
        <f t="shared" si="52"/>
        <v>14910.516415159798</v>
      </c>
      <c r="L185" s="35">
        <f t="shared" si="53"/>
        <v>46995.389880847652</v>
      </c>
      <c r="M185" s="35">
        <f t="shared" si="54"/>
        <v>0</v>
      </c>
      <c r="N185" s="35">
        <f t="shared" si="55"/>
        <v>542.24392749478397</v>
      </c>
      <c r="O185" s="35">
        <f t="shared" si="56"/>
        <v>63746.622029976621</v>
      </c>
      <c r="P185" s="3">
        <f t="shared" si="57"/>
        <v>0</v>
      </c>
      <c r="Q185">
        <f t="shared" si="47"/>
        <v>0</v>
      </c>
      <c r="R185" s="3">
        <f>IF(B185&lt;2,K185*V$5+L185*0.4*V$6 - IF((C185-J185)&gt;0,IF((C185-J185)&gt;V$12,V$12,C185-J185)),P185+L185*($V$6)*0.4+K185*($V$5)+G185+F185+E185)/LookHere!B$11</f>
        <v>1612.6330615445486</v>
      </c>
      <c r="S185" s="3">
        <f>(IF(G185&gt;0,IF(R185&gt;V$15,IF(0.15*(R185-V$15)&lt;G185,0.15*(R185-V$15),G185),0),0))*LookHere!B$11</f>
        <v>0</v>
      </c>
      <c r="T185" s="3">
        <f>(IF(R185&lt;V$16,W$16*R185,IF(R185&lt;V$17,Z$16+W$17*(R185-V$16),IF(R185&lt;V$18,W$18*(R185-V$18)+Z$17,(R185-V$18)*W$19+Z$18)))+S185 + IF(R185&lt;V$20,R185*W$20,IF(R185&lt;V$21,(R185-V$20)*W$21+Z$20,(R185-V$21)*W$22+Z$21)))*LookHere!B$11</f>
        <v>322.52661230890971</v>
      </c>
      <c r="V185" s="34">
        <f>LookHere!B$28</f>
        <v>4.2199999999999998E-3</v>
      </c>
      <c r="W185" t="s">
        <v>73</v>
      </c>
      <c r="AG185">
        <f t="shared" si="48"/>
        <v>65</v>
      </c>
      <c r="AH185" s="20">
        <v>0.04</v>
      </c>
      <c r="AI185" s="3">
        <f>IF(((X208+Y208+O185+W208)-H185)&lt;H185,1,0)</f>
        <v>0</v>
      </c>
    </row>
    <row r="186" spans="1:35" x14ac:dyDescent="0.2">
      <c r="A186">
        <f t="shared" si="49"/>
        <v>41</v>
      </c>
      <c r="B186">
        <f>IF(A186&lt;LookHere!$B$9,1,2)</f>
        <v>1</v>
      </c>
      <c r="C186">
        <f>IF(B186&lt;2,LookHere!F$10 - T185,0)</f>
        <v>5677.4733876910905</v>
      </c>
      <c r="D186" s="3">
        <f>IF(B186=2,LookHere!$B$12,0)</f>
        <v>0</v>
      </c>
      <c r="E186" s="3">
        <f>IF(A186&lt;LookHere!B$13,0,IF(A186&lt;LookHere!B$14,LookHere!C$13,LookHere!C$14))</f>
        <v>0</v>
      </c>
      <c r="F186" s="3">
        <f>IF('SC1'!A186&lt;LookHere!D$15,0,LookHere!B$15)</f>
        <v>0</v>
      </c>
      <c r="G186" s="3">
        <f>IF('SC1'!A186&lt;LookHere!D$16,0,LookHere!B$16)</f>
        <v>0</v>
      </c>
      <c r="H186" s="3">
        <f t="shared" si="50"/>
        <v>0</v>
      </c>
      <c r="I186" s="35">
        <f t="shared" si="51"/>
        <v>108348.05668720887</v>
      </c>
      <c r="J186" s="3">
        <f>IF(I185&gt;0,IF(B186&lt;2,IF(C186&gt;5500*LookHere!B$11, 5500*LookHere!B$11, C186), IF(H186&gt;(M186+P185),-(H186-M186-P185),0)),0)</f>
        <v>5500</v>
      </c>
      <c r="K186" s="35">
        <f t="shared" si="52"/>
        <v>15562.659358881485</v>
      </c>
      <c r="L186" s="35">
        <f t="shared" si="53"/>
        <v>49050.832569559265</v>
      </c>
      <c r="M186" s="35">
        <f t="shared" si="54"/>
        <v>0</v>
      </c>
      <c r="N186" s="35">
        <f t="shared" si="55"/>
        <v>565.96015884206497</v>
      </c>
      <c r="O186" s="35">
        <f t="shared" si="56"/>
        <v>66683.049219125096</v>
      </c>
      <c r="P186" s="3">
        <f t="shared" si="57"/>
        <v>0</v>
      </c>
      <c r="Q186">
        <f t="shared" si="47"/>
        <v>0</v>
      </c>
      <c r="R186" s="3">
        <f>IF(B186&lt;2,K186*V$5+L186*0.4*V$6 - IF((C186-J186)&gt;0,IF((C186-J186)&gt;V$12,V$12,C186-J186)),P186+L186*($V$6)*0.4+K186*($V$5)+G186+F186+E186)/LookHere!B$11</f>
        <v>1710.560807429355</v>
      </c>
      <c r="S186" s="3">
        <f>(IF(G186&gt;0,IF(R186&gt;V$15,IF(0.15*(R186-V$15)&lt;G186,0.15*(R186-V$15),G186),0),0))*LookHere!B$11</f>
        <v>0</v>
      </c>
      <c r="T186" s="3">
        <f>(IF(R186&lt;V$16,W$16*R186,IF(R186&lt;V$17,Z$16+W$17*(R186-V$16),IF(R186&lt;V$18,W$18*(R186-V$18)+Z$17,(R186-V$18)*W$19+Z$18)))+S186 + IF(R186&lt;V$20,R186*W$20,IF(R186&lt;V$21,(R186-V$20)*W$21+Z$20,(R186-V$21)*W$22+Z$21)))*LookHere!B$11</f>
        <v>342.11216148587096</v>
      </c>
      <c r="V186" s="21">
        <f>V183*(V181-V180)+(1-V183)*(V182-V180)</f>
        <v>4.3279999999999999E-2</v>
      </c>
      <c r="W186" t="s">
        <v>74</v>
      </c>
      <c r="AG186">
        <f t="shared" si="48"/>
        <v>66</v>
      </c>
      <c r="AH186" s="20">
        <v>4.2000000000000003E-2</v>
      </c>
      <c r="AI186" s="3">
        <f>IF(((X209+Y209+O186+W209)-H186)&lt;H186,1,0)</f>
        <v>0</v>
      </c>
    </row>
    <row r="187" spans="1:35" x14ac:dyDescent="0.2">
      <c r="A187">
        <f t="shared" si="49"/>
        <v>42</v>
      </c>
      <c r="B187">
        <f>IF(A187&lt;LookHere!$B$9,1,2)</f>
        <v>1</v>
      </c>
      <c r="C187">
        <f>IF(B187&lt;2,LookHere!F$10 - T186,0)</f>
        <v>5657.8878385141288</v>
      </c>
      <c r="D187" s="3">
        <f>IF(B187=2,LookHere!$B$12,0)</f>
        <v>0</v>
      </c>
      <c r="E187" s="3">
        <f>IF(A187&lt;LookHere!B$13,0,IF(A187&lt;LookHere!B$14,LookHere!C$13,LookHere!C$14))</f>
        <v>0</v>
      </c>
      <c r="F187" s="3">
        <f>IF('SC1'!A187&lt;LookHere!D$15,0,LookHere!B$15)</f>
        <v>0</v>
      </c>
      <c r="G187" s="3">
        <f>IF('SC1'!A187&lt;LookHere!D$16,0,LookHere!B$16)</f>
        <v>0</v>
      </c>
      <c r="H187" s="3">
        <f t="shared" si="50"/>
        <v>0</v>
      </c>
      <c r="I187" s="35">
        <f t="shared" si="51"/>
        <v>118537.36058063127</v>
      </c>
      <c r="J187" s="3">
        <f>IF(I186&gt;0,IF(B187&lt;2,IF(C187&gt;5500*LookHere!B$11, 5500*LookHere!B$11, C187), IF(H187&gt;(M187+P186),-(H187-M187-P186),0)),0)</f>
        <v>5500</v>
      </c>
      <c r="K187" s="35">
        <f t="shared" si="52"/>
        <v>16243.325153204521</v>
      </c>
      <c r="L187" s="35">
        <f t="shared" si="53"/>
        <v>51196.174387060579</v>
      </c>
      <c r="M187" s="35">
        <f t="shared" si="54"/>
        <v>0</v>
      </c>
      <c r="N187" s="35">
        <f t="shared" si="55"/>
        <v>590.71362322870323</v>
      </c>
      <c r="O187" s="35">
        <f t="shared" si="56"/>
        <v>69726.979427842962</v>
      </c>
      <c r="P187" s="3">
        <f t="shared" si="57"/>
        <v>0</v>
      </c>
      <c r="Q187">
        <f t="shared" si="47"/>
        <v>0</v>
      </c>
      <c r="R187" s="3">
        <f>IF(B187&lt;2,K187*V$5+L187*0.4*V$6 - IF((C187-J187)&gt;0,IF((C187-J187)&gt;V$12,V$12,C187-J187)),P187+L187*($V$6)*0.4+K187*($V$5)+G187+F187+E187)/LookHere!B$11</f>
        <v>1812.7235219560641</v>
      </c>
      <c r="S187" s="3">
        <f>(IF(G187&gt;0,IF(R187&gt;V$15,IF(0.15*(R187-V$15)&lt;G187,0.15*(R187-V$15),G187),0),0))*LookHere!B$11</f>
        <v>0</v>
      </c>
      <c r="T187" s="3">
        <f>(IF(R187&lt;V$16,W$16*R187,IF(R187&lt;V$17,Z$16+W$17*(R187-V$16),IF(R187&lt;V$18,W$18*(R187-V$18)+Z$17,(R187-V$18)*W$19+Z$18)))+S187 + IF(R187&lt;V$20,R187*W$20,IF(R187&lt;V$21,(R187-V$20)*W$21+Z$20,(R187-V$21)*W$22+Z$21)))*LookHere!B$11</f>
        <v>362.54470439121286</v>
      </c>
      <c r="V187" s="21">
        <f>V184*(V181-V180)+(1-V184)*(V182-V180)</f>
        <v>2.078E-2</v>
      </c>
      <c r="W187" t="s">
        <v>75</v>
      </c>
      <c r="AG187">
        <f t="shared" si="48"/>
        <v>67</v>
      </c>
      <c r="AH187" s="20">
        <v>4.3999999999999997E-2</v>
      </c>
      <c r="AI187" s="3">
        <f>IF(((X210+Y210+O187+W210)-H187)&lt;H187,1,0)</f>
        <v>0</v>
      </c>
    </row>
    <row r="188" spans="1:35" x14ac:dyDescent="0.2">
      <c r="A188">
        <f t="shared" si="49"/>
        <v>43</v>
      </c>
      <c r="B188">
        <f>IF(A188&lt;LookHere!$B$9,1,2)</f>
        <v>1</v>
      </c>
      <c r="C188">
        <f>IF(B188&lt;2,LookHere!F$10 - T187,0)</f>
        <v>5637.4552956087873</v>
      </c>
      <c r="D188" s="3">
        <f>IF(B188=2,LookHere!$B$12,0)</f>
        <v>0</v>
      </c>
      <c r="E188" s="3">
        <f>IF(A188&lt;LookHere!B$13,0,IF(A188&lt;LookHere!B$14,LookHere!C$13,LookHere!C$14))</f>
        <v>0</v>
      </c>
      <c r="F188" s="3">
        <f>IF('SC1'!A188&lt;LookHere!D$15,0,LookHere!B$15)</f>
        <v>0</v>
      </c>
      <c r="G188" s="3">
        <f>IF('SC1'!A188&lt;LookHere!D$16,0,LookHere!B$16)</f>
        <v>0</v>
      </c>
      <c r="H188" s="3">
        <f t="shared" si="50"/>
        <v>0</v>
      </c>
      <c r="I188" s="35">
        <f t="shared" si="51"/>
        <v>129167.65754656099</v>
      </c>
      <c r="J188" s="3">
        <f>IF(I187&gt;0,IF(B188&lt;2,IF(C188&gt;5500*LookHere!B$11, 5500*LookHere!B$11, C188), IF(H188&gt;(M188+P187),-(H188-M188-P187),0)),0)</f>
        <v>5500</v>
      </c>
      <c r="K188" s="35">
        <f t="shared" si="52"/>
        <v>16953.761304451793</v>
      </c>
      <c r="L188" s="35">
        <f t="shared" si="53"/>
        <v>53435.347262509065</v>
      </c>
      <c r="M188" s="35">
        <f t="shared" si="54"/>
        <v>0</v>
      </c>
      <c r="N188" s="35">
        <f t="shared" si="55"/>
        <v>616.54973186175243</v>
      </c>
      <c r="O188" s="35">
        <f t="shared" si="56"/>
        <v>72882.218393088784</v>
      </c>
      <c r="P188" s="3">
        <f t="shared" si="57"/>
        <v>0</v>
      </c>
      <c r="Q188">
        <f t="shared" si="47"/>
        <v>0</v>
      </c>
      <c r="R188" s="3">
        <f>IF(B188&lt;2,K188*V$5+L188*0.4*V$6 - IF((C188-J188)&gt;0,IF((C188-J188)&gt;V$12,V$12,C188-J188)),P188+L188*($V$6)*0.4+K188*($V$5)+G188+F188+E188)/LookHere!B$11</f>
        <v>1919.3449170411545</v>
      </c>
      <c r="S188" s="3">
        <f>(IF(G188&gt;0,IF(R188&gt;V$15,IF(0.15*(R188-V$15)&lt;G188,0.15*(R188-V$15),G188),0),0))*LookHere!B$11</f>
        <v>0</v>
      </c>
      <c r="T188" s="3">
        <f>(IF(R188&lt;V$16,W$16*R188,IF(R188&lt;V$17,Z$16+W$17*(R188-V$16),IF(R188&lt;V$18,W$18*(R188-V$18)+Z$17,(R188-V$18)*W$19+Z$18)))+S188 + IF(R188&lt;V$20,R188*W$20,IF(R188&lt;V$21,(R188-V$20)*W$21+Z$20,(R188-V$21)*W$22+Z$21)))*LookHere!B$11</f>
        <v>383.86898340823086</v>
      </c>
      <c r="V188" s="23">
        <f>LookHere!F$8*0.15</f>
        <v>9000</v>
      </c>
      <c r="W188" t="s">
        <v>78</v>
      </c>
      <c r="AG188">
        <f t="shared" si="48"/>
        <v>68</v>
      </c>
      <c r="AH188" s="20">
        <v>4.5999999999999999E-2</v>
      </c>
      <c r="AI188" s="3">
        <f t="shared" ref="AI188:AI251" si="58">IF(((K188+L188+O188+I188)-H188)&lt;H188,1,0)</f>
        <v>0</v>
      </c>
    </row>
    <row r="189" spans="1:35" x14ac:dyDescent="0.2">
      <c r="A189">
        <f t="shared" si="49"/>
        <v>44</v>
      </c>
      <c r="B189">
        <f>IF(A189&lt;LookHere!$B$9,1,2)</f>
        <v>1</v>
      </c>
      <c r="C189">
        <f>IF(B189&lt;2,LookHere!F$10 - T188,0)</f>
        <v>5616.1310165917694</v>
      </c>
      <c r="D189" s="3">
        <f>IF(B189=2,LookHere!$B$12,0)</f>
        <v>0</v>
      </c>
      <c r="E189" s="3">
        <f>IF(A189&lt;LookHere!B$13,0,IF(A189&lt;LookHere!B$14,LookHere!C$13,LookHere!C$14))</f>
        <v>0</v>
      </c>
      <c r="F189" s="3">
        <f>IF('SC1'!A189&lt;LookHere!D$15,0,LookHere!B$15)</f>
        <v>0</v>
      </c>
      <c r="G189" s="3">
        <f>IF('SC1'!A189&lt;LookHere!D$16,0,LookHere!B$16)</f>
        <v>0</v>
      </c>
      <c r="H189" s="3">
        <f t="shared" si="50"/>
        <v>0</v>
      </c>
      <c r="I189" s="35">
        <f t="shared" si="51"/>
        <v>140258.03376517614</v>
      </c>
      <c r="J189" s="3">
        <f>IF(I188&gt;0,IF(B189&lt;2,IF(C189&gt;5500*LookHere!B$11, 5500*LookHere!B$11, C189), IF(H189&gt;(M189+P188),-(H189-M189-P188),0)),0)</f>
        <v>5500</v>
      </c>
      <c r="K189" s="35">
        <f t="shared" si="52"/>
        <v>17695.269882079945</v>
      </c>
      <c r="L189" s="35">
        <f t="shared" si="53"/>
        <v>55772.455095523401</v>
      </c>
      <c r="M189" s="35">
        <f t="shared" si="54"/>
        <v>0</v>
      </c>
      <c r="N189" s="35">
        <f t="shared" si="55"/>
        <v>643.51583728842149</v>
      </c>
      <c r="O189" s="35">
        <f t="shared" si="56"/>
        <v>76152.691821733431</v>
      </c>
      <c r="P189" s="3">
        <f t="shared" si="57"/>
        <v>0</v>
      </c>
      <c r="Q189">
        <f t="shared" si="47"/>
        <v>0</v>
      </c>
      <c r="R189" s="3">
        <f>IF(B189&lt;2,K189*V$5+L189*0.4*V$6 - IF((C189-J189)&gt;0,IF((C189-J189)&gt;V$12,V$12,C189-J189)),P189+L189*($V$6)*0.4+K189*($V$5)+G189+F189+E189)/LookHere!B$11</f>
        <v>2030.6276998237568</v>
      </c>
      <c r="S189" s="3">
        <f>(IF(G189&gt;0,IF(R189&gt;V$15,IF(0.15*(R189-V$15)&lt;G189,0.15*(R189-V$15),G189),0),0))*LookHere!B$11</f>
        <v>0</v>
      </c>
      <c r="T189" s="3">
        <f>(IF(R189&lt;V$16,W$16*R189,IF(R189&lt;V$17,Z$16+W$17*(R189-V$16),IF(R189&lt;V$18,W$18*(R189-V$18)+Z$17,(R189-V$18)*W$19+Z$18)))+S189 + IF(R189&lt;V$20,R189*W$20,IF(R189&lt;V$21,(R189-V$20)*W$21+Z$20,(R189-V$21)*W$22+Z$21)))*LookHere!B$11</f>
        <v>406.12553996475134</v>
      </c>
      <c r="W189" t="s">
        <v>20</v>
      </c>
      <c r="AG189">
        <f t="shared" si="48"/>
        <v>69</v>
      </c>
      <c r="AH189" s="20">
        <v>4.8000000000000001E-2</v>
      </c>
      <c r="AI189" s="3">
        <f t="shared" si="58"/>
        <v>0</v>
      </c>
    </row>
    <row r="190" spans="1:35" x14ac:dyDescent="0.2">
      <c r="A190">
        <f t="shared" si="49"/>
        <v>45</v>
      </c>
      <c r="B190">
        <f>IF(A190&lt;LookHere!$B$9,1,2)</f>
        <v>1</v>
      </c>
      <c r="C190">
        <f>IF(B190&lt;2,LookHere!F$10 - T189,0)</f>
        <v>5593.8744600352484</v>
      </c>
      <c r="D190" s="3">
        <f>IF(B190=2,LookHere!$B$12,0)</f>
        <v>0</v>
      </c>
      <c r="E190" s="3">
        <f>IF(A190&lt;LookHere!B$13,0,IF(A190&lt;LookHere!B$14,LookHere!C$13,LookHere!C$14))</f>
        <v>0</v>
      </c>
      <c r="F190" s="3">
        <f>IF('SC1'!A190&lt;LookHere!D$15,0,LookHere!B$15)</f>
        <v>0</v>
      </c>
      <c r="G190" s="3">
        <f>IF('SC1'!A190&lt;LookHere!D$16,0,LookHere!B$16)</f>
        <v>0</v>
      </c>
      <c r="H190" s="3">
        <f t="shared" si="50"/>
        <v>0</v>
      </c>
      <c r="I190" s="35">
        <f t="shared" si="51"/>
        <v>151828.40146653296</v>
      </c>
      <c r="J190" s="3">
        <f>IF(I189&gt;0,IF(B190&lt;2,IF(C190&gt;5500*LookHere!B$11, 5500*LookHere!B$11, C190), IF(H190&gt;(M190+P189),-(H190-M190-P189),0)),0)</f>
        <v>5500</v>
      </c>
      <c r="K190" s="35">
        <f t="shared" si="52"/>
        <v>18469.209904319257</v>
      </c>
      <c r="L190" s="35">
        <f t="shared" si="53"/>
        <v>58211.781278430804</v>
      </c>
      <c r="M190" s="35">
        <f t="shared" si="54"/>
        <v>0</v>
      </c>
      <c r="N190" s="35">
        <f t="shared" si="55"/>
        <v>671.66136232089104</v>
      </c>
      <c r="O190" s="35">
        <f t="shared" si="56"/>
        <v>79542.4547838133</v>
      </c>
      <c r="P190" s="3">
        <f t="shared" si="57"/>
        <v>0</v>
      </c>
      <c r="Q190">
        <f t="shared" si="47"/>
        <v>0</v>
      </c>
      <c r="R190" s="3">
        <f>IF(B190&lt;2,K190*V$5+L190*0.4*V$6 - IF((C190-J190)&gt;0,IF((C190-J190)&gt;V$12,V$12,C190-J190)),P190+L190*($V$6)*0.4+K190*($V$5)+G190+F190+E190)/LookHere!B$11</f>
        <v>2146.7772854098966</v>
      </c>
      <c r="S190" s="3">
        <f>(IF(G190&gt;0,IF(R190&gt;V$15,IF(0.15*(R190-V$15)&lt;G190,0.15*(R190-V$15),G190),0),0))*LookHere!B$11</f>
        <v>0</v>
      </c>
      <c r="T190" s="3">
        <f>(IF(R190&lt;V$16,W$16*R190,IF(R190&lt;V$17,Z$16+W$17*(R190-V$16),IF(R190&lt;V$18,W$18*(R190-V$18)+Z$17,(R190-V$18)*W$19+Z$18)))+S190 + IF(R190&lt;V$20,R190*W$20,IF(R190&lt;V$21,(R190-V$20)*W$21+Z$20,(R190-V$21)*W$22+Z$21)))*LookHere!B$11</f>
        <v>429.35545708197935</v>
      </c>
      <c r="AG190">
        <f t="shared" si="48"/>
        <v>70</v>
      </c>
      <c r="AH190" s="20">
        <v>0.05</v>
      </c>
      <c r="AI190" s="3">
        <f t="shared" si="58"/>
        <v>0</v>
      </c>
    </row>
    <row r="191" spans="1:35" x14ac:dyDescent="0.2">
      <c r="A191">
        <f t="shared" si="49"/>
        <v>46</v>
      </c>
      <c r="B191">
        <f>IF(A191&lt;LookHere!$B$9,1,2)</f>
        <v>1</v>
      </c>
      <c r="C191">
        <f>IF(B191&lt;2,LookHere!F$10 - T190,0)</f>
        <v>5570.6445429180203</v>
      </c>
      <c r="D191" s="3">
        <f>IF(B191=2,LookHere!$B$12,0)</f>
        <v>0</v>
      </c>
      <c r="E191" s="3">
        <f>IF(A191&lt;LookHere!B$13,0,IF(A191&lt;LookHere!B$14,LookHere!C$13,LookHere!C$14))</f>
        <v>0</v>
      </c>
      <c r="F191" s="3">
        <f>IF('SC1'!A191&lt;LookHere!D$15,0,LookHere!B$15)</f>
        <v>0</v>
      </c>
      <c r="G191" s="3">
        <f>IF('SC1'!A191&lt;LookHere!D$16,0,LookHere!B$16)</f>
        <v>0</v>
      </c>
      <c r="H191" s="3">
        <f t="shared" si="50"/>
        <v>0</v>
      </c>
      <c r="I191" s="35">
        <f t="shared" si="51"/>
        <v>163899.53468200451</v>
      </c>
      <c r="J191" s="3">
        <f>IF(I190&gt;0,IF(B191&lt;2,IF(C191&gt;5500*LookHere!B$11, 5500*LookHere!B$11, C191), IF(H191&gt;(M191+P190),-(H191-M191-P190),0)),0)</f>
        <v>5500</v>
      </c>
      <c r="K191" s="35">
        <f t="shared" si="52"/>
        <v>19276.99982893448</v>
      </c>
      <c r="L191" s="35">
        <f t="shared" si="53"/>
        <v>60757.79654677341</v>
      </c>
      <c r="M191" s="35">
        <f t="shared" si="54"/>
        <v>0</v>
      </c>
      <c r="N191" s="35">
        <f t="shared" si="55"/>
        <v>701.03789136825799</v>
      </c>
      <c r="O191" s="35">
        <f t="shared" si="56"/>
        <v>83055.69676977476</v>
      </c>
      <c r="P191" s="3">
        <f t="shared" si="57"/>
        <v>0</v>
      </c>
      <c r="Q191">
        <f t="shared" si="47"/>
        <v>0</v>
      </c>
      <c r="R191" s="3">
        <f>IF(B191&lt;2,K191*V$5+L191*0.4*V$6 - IF((C191-J191)&gt;0,IF((C191-J191)&gt;V$12,V$12,C191-J191)),P191+L191*($V$6)*0.4+K191*($V$5)+G191+F191+E191)/LookHere!B$11</f>
        <v>2268.0068415977062</v>
      </c>
      <c r="S191" s="3">
        <f>(IF(G191&gt;0,IF(R191&gt;V$15,IF(0.15*(R191-V$15)&lt;G191,0.15*(R191-V$15),G191),0),0))*LookHere!B$11</f>
        <v>0</v>
      </c>
      <c r="T191" s="3">
        <f>(IF(R191&lt;V$16,W$16*R191,IF(R191&lt;V$17,Z$16+W$17*(R191-V$16),IF(R191&lt;V$18,W$18*(R191-V$18)+Z$17,(R191-V$18)*W$19+Z$18)))+S191 + IF(R191&lt;V$20,R191*W$20,IF(R191&lt;V$21,(R191-V$20)*W$21+Z$20,(R191-V$21)*W$22+Z$21)))*LookHere!B$11</f>
        <v>453.60136831954122</v>
      </c>
      <c r="V191" s="29">
        <v>71592</v>
      </c>
      <c r="W191" t="s">
        <v>61</v>
      </c>
      <c r="AG191">
        <f t="shared" si="48"/>
        <v>71</v>
      </c>
      <c r="AH191" s="20">
        <v>7.3999999999999996E-2</v>
      </c>
      <c r="AI191" s="3">
        <f t="shared" si="58"/>
        <v>0</v>
      </c>
    </row>
    <row r="192" spans="1:35" x14ac:dyDescent="0.2">
      <c r="A192">
        <f t="shared" si="49"/>
        <v>47</v>
      </c>
      <c r="B192">
        <f>IF(A192&lt;LookHere!$B$9,1,2)</f>
        <v>1</v>
      </c>
      <c r="C192">
        <f>IF(B192&lt;2,LookHere!F$10 - T191,0)</f>
        <v>5546.3986316804585</v>
      </c>
      <c r="D192" s="3">
        <f>IF(B192=2,LookHere!$B$12,0)</f>
        <v>0</v>
      </c>
      <c r="E192" s="3">
        <f>IF(A192&lt;LookHere!B$13,0,IF(A192&lt;LookHere!B$14,LookHere!C$13,LookHere!C$14))</f>
        <v>0</v>
      </c>
      <c r="F192" s="3">
        <f>IF('SC1'!A192&lt;LookHere!D$15,0,LookHere!B$15)</f>
        <v>0</v>
      </c>
      <c r="G192" s="3">
        <f>IF('SC1'!A192&lt;LookHere!D$16,0,LookHere!B$16)</f>
        <v>0</v>
      </c>
      <c r="H192" s="3">
        <f t="shared" si="50"/>
        <v>0</v>
      </c>
      <c r="I192" s="35">
        <f t="shared" si="51"/>
        <v>176493.10654304165</v>
      </c>
      <c r="J192" s="3">
        <f>IF(I191&gt;0,IF(B192&lt;2,IF(C192&gt;5500*LookHere!B$11, 5500*LookHere!B$11, C192), IF(H192&gt;(M192+P191),-(H192-M192-P191),0)),0)</f>
        <v>5500</v>
      </c>
      <c r="K192" s="35">
        <f t="shared" si="52"/>
        <v>20120.120152938212</v>
      </c>
      <c r="L192" s="35">
        <f t="shared" si="53"/>
        <v>63415.167173159934</v>
      </c>
      <c r="M192" s="35">
        <f t="shared" si="54"/>
        <v>0</v>
      </c>
      <c r="N192" s="35">
        <f t="shared" si="55"/>
        <v>731.69926499249436</v>
      </c>
      <c r="O192" s="35">
        <f t="shared" si="56"/>
        <v>86696.745957651059</v>
      </c>
      <c r="P192" s="3">
        <f t="shared" si="57"/>
        <v>0</v>
      </c>
      <c r="Q192">
        <f t="shared" si="47"/>
        <v>0</v>
      </c>
      <c r="R192" s="3">
        <f>IF(B192&lt;2,K192*V$5+L192*0.4*V$6 - IF((C192-J192)&gt;0,IF((C192-J192)&gt;V$12,V$12,C192-J192)),P192+L192*($V$6)*0.4+K192*($V$5)+G192+F192+E192)/LookHere!B$11</f>
        <v>2394.5386132151125</v>
      </c>
      <c r="S192" s="3">
        <f>(IF(G192&gt;0,IF(R192&gt;V$15,IF(0.15*(R192-V$15)&lt;G192,0.15*(R192-V$15),G192),0),0))*LookHere!B$11</f>
        <v>0</v>
      </c>
      <c r="T192" s="3">
        <f>(IF(R192&lt;V$16,W$16*R192,IF(R192&lt;V$17,Z$16+W$17*(R192-V$16),IF(R192&lt;V$18,W$18*(R192-V$18)+Z$17,(R192-V$18)*W$19+Z$18)))+S192 + IF(R192&lt;V$20,R192*W$20,IF(R192&lt;V$21,(R192-V$20)*W$21+Z$20,(R192-V$21)*W$22+Z$21)))*LookHere!B$11</f>
        <v>478.90772264302245</v>
      </c>
      <c r="V192" s="29">
        <v>43953</v>
      </c>
      <c r="W192">
        <v>0.15</v>
      </c>
      <c r="X192" t="s">
        <v>64</v>
      </c>
      <c r="Z192" s="29">
        <f>V192*W192</f>
        <v>6592.95</v>
      </c>
      <c r="AG192">
        <f t="shared" si="48"/>
        <v>72</v>
      </c>
      <c r="AH192" s="20">
        <v>7.4999999999999997E-2</v>
      </c>
      <c r="AI192" s="3">
        <f t="shared" si="58"/>
        <v>0</v>
      </c>
    </row>
    <row r="193" spans="1:35" x14ac:dyDescent="0.2">
      <c r="A193">
        <f t="shared" si="49"/>
        <v>48</v>
      </c>
      <c r="B193">
        <f>IF(A193&lt;LookHere!$B$9,1,2)</f>
        <v>1</v>
      </c>
      <c r="C193">
        <f>IF(B193&lt;2,LookHere!F$10 - T192,0)</f>
        <v>5521.0922773569773</v>
      </c>
      <c r="D193" s="3">
        <f>IF(B193=2,LookHere!$B$12,0)</f>
        <v>0</v>
      </c>
      <c r="E193" s="3">
        <f>IF(A193&lt;LookHere!B$13,0,IF(A193&lt;LookHere!B$14,LookHere!C$13,LookHere!C$14))</f>
        <v>0</v>
      </c>
      <c r="F193" s="3">
        <f>IF('SC1'!A193&lt;LookHere!D$15,0,LookHere!B$15)</f>
        <v>0</v>
      </c>
      <c r="G193" s="3">
        <f>IF('SC1'!A193&lt;LookHere!D$16,0,LookHere!B$16)</f>
        <v>0</v>
      </c>
      <c r="H193" s="3">
        <f t="shared" si="50"/>
        <v>0</v>
      </c>
      <c r="I193" s="35">
        <f t="shared" si="51"/>
        <v>189631.7281942245</v>
      </c>
      <c r="J193" s="3">
        <f>IF(I192&gt;0,IF(B193&lt;2,IF(C193&gt;5500*LookHere!B$11, 5500*LookHere!B$11, C193), IF(H193&gt;(M193+P192),-(H193-M193-P192),0)),0)</f>
        <v>5500</v>
      </c>
      <c r="K193" s="35">
        <f t="shared" si="52"/>
        <v>21000.116126008517</v>
      </c>
      <c r="L193" s="35">
        <f t="shared" si="53"/>
        <v>66188.763519492466</v>
      </c>
      <c r="M193" s="35">
        <f t="shared" si="54"/>
        <v>0</v>
      </c>
      <c r="N193" s="35">
        <f t="shared" si="55"/>
        <v>763.7016785863226</v>
      </c>
      <c r="O193" s="35">
        <f t="shared" si="56"/>
        <v>90470.073400055175</v>
      </c>
      <c r="P193" s="3">
        <f t="shared" si="57"/>
        <v>0</v>
      </c>
      <c r="Q193">
        <f t="shared" si="47"/>
        <v>0</v>
      </c>
      <c r="R193" s="3">
        <f>IF(B193&lt;2,K193*V$5+L193*0.4*V$6 - IF((C193-J193)&gt;0,IF((C193-J193)&gt;V$12,V$12,C193-J193)),P193+L193*($V$6)*0.4+K193*($V$5)+G193+F193+E193)/LookHere!B$11</f>
        <v>2526.6045161743777</v>
      </c>
      <c r="S193" s="3">
        <f>(IF(G193&gt;0,IF(R193&gt;V$15,IF(0.15*(R193-V$15)&lt;G193,0.15*(R193-V$15),G193),0),0))*LookHere!B$11</f>
        <v>0</v>
      </c>
      <c r="T193" s="3">
        <f>(IF(R193&lt;V$16,W$16*R193,IF(R193&lt;V$17,Z$16+W$17*(R193-V$16),IF(R193&lt;V$18,W$18*(R193-V$18)+Z$17,(R193-V$18)*W$19+Z$18)))+S193 + IF(R193&lt;V$20,R193*W$20,IF(R193&lt;V$21,(R193-V$20)*W$21+Z$20,(R193-V$21)*W$22+Z$21)))*LookHere!B$11</f>
        <v>505.32090323487557</v>
      </c>
      <c r="V193" s="29">
        <v>87907</v>
      </c>
      <c r="W193">
        <v>0.22</v>
      </c>
      <c r="X193" t="s">
        <v>65</v>
      </c>
      <c r="Z193" s="29">
        <f>(V193-V192)*W193+Z192</f>
        <v>16262.829999999998</v>
      </c>
      <c r="AG193">
        <f t="shared" si="48"/>
        <v>73</v>
      </c>
      <c r="AH193" s="20">
        <v>7.5999999999999998E-2</v>
      </c>
      <c r="AI193" s="3">
        <f t="shared" si="58"/>
        <v>0</v>
      </c>
    </row>
    <row r="194" spans="1:35" x14ac:dyDescent="0.2">
      <c r="A194">
        <f t="shared" si="49"/>
        <v>49</v>
      </c>
      <c r="B194">
        <f>IF(A194&lt;LookHere!$B$9,1,2)</f>
        <v>1</v>
      </c>
      <c r="C194">
        <f>IF(B194&lt;2,LookHere!F$10 - T193,0)</f>
        <v>5494.6790967651241</v>
      </c>
      <c r="D194" s="3">
        <f>IF(B194=2,LookHere!$B$12,0)</f>
        <v>0</v>
      </c>
      <c r="E194" s="3">
        <f>IF(A194&lt;LookHere!B$13,0,IF(A194&lt;LookHere!B$14,LookHere!C$13,LookHere!C$14))</f>
        <v>0</v>
      </c>
      <c r="F194" s="3">
        <f>IF('SC1'!A194&lt;LookHere!D$15,0,LookHere!B$15)</f>
        <v>0</v>
      </c>
      <c r="G194" s="3">
        <f>IF('SC1'!A194&lt;LookHere!D$16,0,LookHere!B$16)</f>
        <v>0</v>
      </c>
      <c r="H194" s="3">
        <f t="shared" si="50"/>
        <v>0</v>
      </c>
      <c r="I194" s="35">
        <f t="shared" si="51"/>
        <v>203333.66848723564</v>
      </c>
      <c r="J194" s="3">
        <f>IF(I193&gt;0,IF(B194&lt;2,IF(C194&gt;5500*LookHere!B$11, 5500*LookHere!B$11, C194), IF(H194&gt;(M194+P193),-(H194-M194-P193),0)),0)</f>
        <v>5494.6790967651241</v>
      </c>
      <c r="K194" s="35">
        <f t="shared" si="52"/>
        <v>21918.600582583575</v>
      </c>
      <c r="L194" s="35">
        <f t="shared" si="53"/>
        <v>69083.668963243035</v>
      </c>
      <c r="M194" s="35">
        <f t="shared" si="54"/>
        <v>0</v>
      </c>
      <c r="N194" s="35">
        <f t="shared" si="55"/>
        <v>797.10378536672897</v>
      </c>
      <c r="O194" s="35">
        <f t="shared" si="56"/>
        <v>94385.618176809556</v>
      </c>
      <c r="P194" s="3">
        <f t="shared" si="57"/>
        <v>0</v>
      </c>
      <c r="Q194">
        <f t="shared" si="47"/>
        <v>0</v>
      </c>
      <c r="R194" s="3">
        <f>IF(B194&lt;2,K194*V$5+L194*0.4*V$6 - IF((C194-J194)&gt;0,IF((C194-J194)&gt;V$12,V$12,C194-J194)),P194+L194*($V$6)*0.4+K194*($V$5)+G194+F194+E194)/LookHere!B$11</f>
        <v>2659.1256966328274</v>
      </c>
      <c r="S194" s="3">
        <f>(IF(G194&gt;0,IF(R194&gt;V$15,IF(0.15*(R194-V$15)&lt;G194,0.15*(R194-V$15),G194),0),0))*LookHere!B$11</f>
        <v>0</v>
      </c>
      <c r="T194" s="3">
        <f>(IF(R194&lt;V$16,W$16*R194,IF(R194&lt;V$17,Z$16+W$17*(R194-V$16),IF(R194&lt;V$18,W$18*(R194-V$18)+Z$17,(R194-V$18)*W$19+Z$18)))+S194 + IF(R194&lt;V$20,R194*W$20,IF(R194&lt;V$21,(R194-V$20)*W$21+Z$20,(R194-V$21)*W$22+Z$21)))*LookHere!B$11</f>
        <v>531.82513932656548</v>
      </c>
      <c r="V194" s="29">
        <v>136270</v>
      </c>
      <c r="W194">
        <v>0.26</v>
      </c>
      <c r="X194" t="s">
        <v>66</v>
      </c>
      <c r="Z194" s="29">
        <f>(V194-V193)*W194+Z193</f>
        <v>28837.21</v>
      </c>
      <c r="AG194">
        <f t="shared" si="48"/>
        <v>74</v>
      </c>
      <c r="AH194" s="20">
        <v>7.6999999999999999E-2</v>
      </c>
      <c r="AI194" s="3">
        <f t="shared" si="58"/>
        <v>0</v>
      </c>
    </row>
    <row r="195" spans="1:35" x14ac:dyDescent="0.2">
      <c r="A195">
        <f t="shared" si="49"/>
        <v>50</v>
      </c>
      <c r="B195">
        <f>IF(A195&lt;LookHere!$B$9,1,2)</f>
        <v>1</v>
      </c>
      <c r="C195">
        <f>IF(B195&lt;2,LookHere!F$10 - T194,0)</f>
        <v>5468.1748606734345</v>
      </c>
      <c r="D195" s="3">
        <f>IF(B195=2,LookHere!$B$12,0)</f>
        <v>0</v>
      </c>
      <c r="E195" s="3">
        <f>IF(A195&lt;LookHere!B$13,0,IF(A195&lt;LookHere!B$14,LookHere!C$13,LookHere!C$14))</f>
        <v>0</v>
      </c>
      <c r="F195" s="3">
        <f>IF('SC1'!A195&lt;LookHere!D$15,0,LookHere!B$15)</f>
        <v>0</v>
      </c>
      <c r="G195" s="3">
        <f>IF('SC1'!A195&lt;LookHere!D$16,0,LookHere!B$16)</f>
        <v>0</v>
      </c>
      <c r="H195" s="3">
        <f t="shared" si="50"/>
        <v>0</v>
      </c>
      <c r="I195" s="35">
        <f t="shared" si="51"/>
        <v>217602.12452003662</v>
      </c>
      <c r="J195" s="3">
        <f>IF(I194&gt;0,IF(B195&lt;2,IF(C195&gt;5500*LookHere!B$11, 5500*LookHere!B$11, C195), IF(H195&gt;(M195+P194),-(H195-M195-P194),0)),0)</f>
        <v>5468.1748606734345</v>
      </c>
      <c r="K195" s="35">
        <f t="shared" si="52"/>
        <v>22877.256897823983</v>
      </c>
      <c r="L195" s="35">
        <f t="shared" si="53"/>
        <v>72105.189214139653</v>
      </c>
      <c r="M195" s="35">
        <f t="shared" si="54"/>
        <v>0</v>
      </c>
      <c r="N195" s="35">
        <f t="shared" si="55"/>
        <v>831.96680387307902</v>
      </c>
      <c r="O195" s="35">
        <f t="shared" si="56"/>
        <v>98470.627731501867</v>
      </c>
      <c r="P195" s="3">
        <f t="shared" si="57"/>
        <v>0</v>
      </c>
      <c r="Q195">
        <f t="shared" si="47"/>
        <v>0</v>
      </c>
      <c r="R195" s="3">
        <f>IF(B195&lt;2,K195*V$5+L195*0.4*V$6 - IF((C195-J195)&gt;0,IF((C195-J195)&gt;V$12,V$12,C195-J195)),P195+L195*($V$6)*0.4+K195*($V$5)+G195+F195+E195)/LookHere!B$11</f>
        <v>2775.4281782849034</v>
      </c>
      <c r="S195" s="3">
        <f>(IF(G195&gt;0,IF(R195&gt;V$15,IF(0.15*(R195-V$15)&lt;G195,0.15*(R195-V$15),G195),0),0))*LookHere!B$11</f>
        <v>0</v>
      </c>
      <c r="T195" s="3">
        <f>(IF(R195&lt;V$16,W$16*R195,IF(R195&lt;V$17,Z$16+W$17*(R195-V$16),IF(R195&lt;V$18,W$18*(R195-V$18)+Z$17,(R195-V$18)*W$19+Z$18)))+S195 + IF(R195&lt;V$20,R195*W$20,IF(R195&lt;V$21,(R195-V$20)*W$21+Z$20,(R195-V$21)*W$22+Z$21)))*LookHere!B$11</f>
        <v>555.08563565698068</v>
      </c>
      <c r="V195" s="29"/>
      <c r="W195">
        <v>0.28999999999999998</v>
      </c>
      <c r="X195" t="s">
        <v>67</v>
      </c>
      <c r="Z195" s="29"/>
      <c r="AG195">
        <f t="shared" si="48"/>
        <v>75</v>
      </c>
      <c r="AH195" s="20">
        <v>7.9000000000000001E-2</v>
      </c>
      <c r="AI195" s="3">
        <f t="shared" si="58"/>
        <v>0</v>
      </c>
    </row>
    <row r="196" spans="1:35" x14ac:dyDescent="0.2">
      <c r="A196">
        <f t="shared" si="49"/>
        <v>51</v>
      </c>
      <c r="B196">
        <f>IF(A196&lt;LookHere!$B$9,1,2)</f>
        <v>1</v>
      </c>
      <c r="C196">
        <f>IF(B196&lt;2,LookHere!F$10 - T195,0)</f>
        <v>5444.9143643430198</v>
      </c>
      <c r="D196" s="3">
        <f>IF(B196=2,LookHere!$B$12,0)</f>
        <v>0</v>
      </c>
      <c r="E196" s="3">
        <f>IF(A196&lt;LookHere!B$13,0,IF(A196&lt;LookHere!B$14,LookHere!C$13,LookHere!C$14))</f>
        <v>0</v>
      </c>
      <c r="F196" s="3">
        <f>IF('SC1'!A196&lt;LookHere!D$15,0,LookHere!B$15)</f>
        <v>0</v>
      </c>
      <c r="G196" s="3">
        <f>IF('SC1'!A196&lt;LookHere!D$16,0,LookHere!B$16)</f>
        <v>0</v>
      </c>
      <c r="H196" s="3">
        <f t="shared" si="50"/>
        <v>0</v>
      </c>
      <c r="I196" s="35">
        <f t="shared" si="51"/>
        <v>232464.85883360682</v>
      </c>
      <c r="J196" s="3">
        <f>IF(I195&gt;0,IF(B196&lt;2,IF(C196&gt;5500*LookHere!B$11, 5500*LookHere!B$11, C196), IF(H196&gt;(M196+P195),-(H196-M196-P195),0)),0)</f>
        <v>5444.9143643430198</v>
      </c>
      <c r="K196" s="35">
        <f t="shared" si="52"/>
        <v>23877.842072860331</v>
      </c>
      <c r="L196" s="35">
        <f t="shared" si="53"/>
        <v>75258.862038337436</v>
      </c>
      <c r="M196" s="35">
        <f t="shared" si="54"/>
        <v>0</v>
      </c>
      <c r="N196" s="35">
        <f t="shared" si="55"/>
        <v>868.35463016692779</v>
      </c>
      <c r="O196" s="35">
        <f t="shared" si="56"/>
        <v>102732.43649972127</v>
      </c>
      <c r="P196" s="3">
        <f t="shared" si="57"/>
        <v>0</v>
      </c>
      <c r="Q196">
        <f t="shared" si="47"/>
        <v>0</v>
      </c>
      <c r="R196" s="3">
        <f>IF(B196&lt;2,K196*V$5+L196*0.4*V$6 - IF((C196-J196)&gt;0,IF((C196-J196)&gt;V$12,V$12,C196-J196)),P196+L196*($V$6)*0.4+K196*($V$5)+G196+F196+E196)/LookHere!B$11</f>
        <v>2896.8173947444238</v>
      </c>
      <c r="S196" s="3">
        <f>(IF(G196&gt;0,IF(R196&gt;V$15,IF(0.15*(R196-V$15)&lt;G196,0.15*(R196-V$15),G196),0),0))*LookHere!B$11</f>
        <v>0</v>
      </c>
      <c r="T196" s="3">
        <f>(IF(R196&lt;V$16,W$16*R196,IF(R196&lt;V$17,Z$16+W$17*(R196-V$16),IF(R196&lt;V$18,W$18*(R196-V$18)+Z$17,(R196-V$18)*W$19+Z$18)))+S196 + IF(R196&lt;V$20,R196*W$20,IF(R196&lt;V$21,(R196-V$20)*W$21+Z$20,(R196-V$21)*W$22+Z$21)))*LookHere!B$11</f>
        <v>579.36347894888479</v>
      </c>
      <c r="V196" s="29">
        <v>40120</v>
      </c>
      <c r="W196">
        <v>0.05</v>
      </c>
      <c r="X196" t="s">
        <v>68</v>
      </c>
      <c r="Z196" s="29">
        <f>V196*W196</f>
        <v>2006</v>
      </c>
      <c r="AG196">
        <f t="shared" si="48"/>
        <v>76</v>
      </c>
      <c r="AH196" s="20">
        <v>0.08</v>
      </c>
      <c r="AI196" s="3">
        <f t="shared" si="58"/>
        <v>0</v>
      </c>
    </row>
    <row r="197" spans="1:35" x14ac:dyDescent="0.2">
      <c r="A197">
        <f t="shared" si="49"/>
        <v>52</v>
      </c>
      <c r="B197">
        <f>IF(A197&lt;LookHere!$B$9,1,2)</f>
        <v>1</v>
      </c>
      <c r="C197">
        <f>IF(B197&lt;2,LookHere!F$10 - T196,0)</f>
        <v>5420.6365210511149</v>
      </c>
      <c r="D197" s="3">
        <f>IF(B197=2,LookHere!$B$12,0)</f>
        <v>0</v>
      </c>
      <c r="E197" s="3">
        <f>IF(A197&lt;LookHere!B$13,0,IF(A197&lt;LookHere!B$14,LookHere!C$13,LookHere!C$14))</f>
        <v>0</v>
      </c>
      <c r="F197" s="3">
        <f>IF('SC1'!A197&lt;LookHere!D$15,0,LookHere!B$15)</f>
        <v>0</v>
      </c>
      <c r="G197" s="3">
        <f>IF('SC1'!A197&lt;LookHere!D$16,0,LookHere!B$16)</f>
        <v>0</v>
      </c>
      <c r="H197" s="3">
        <f t="shared" si="50"/>
        <v>0</v>
      </c>
      <c r="I197" s="35">
        <f t="shared" si="51"/>
        <v>247946.57444497643</v>
      </c>
      <c r="J197" s="3">
        <f>IF(I196&gt;0,IF(B197&lt;2,IF(C197&gt;5500*LookHere!B$11, 5500*LookHere!B$11, C197), IF(H197&gt;(M197+P196),-(H197-M197-P196),0)),0)</f>
        <v>5420.6365210511149</v>
      </c>
      <c r="K197" s="35">
        <f t="shared" si="52"/>
        <v>24922.189954980571</v>
      </c>
      <c r="L197" s="35">
        <f t="shared" si="53"/>
        <v>78550.46740789678</v>
      </c>
      <c r="M197" s="35">
        <f t="shared" si="54"/>
        <v>0</v>
      </c>
      <c r="N197" s="35">
        <f t="shared" si="55"/>
        <v>906.33395493910859</v>
      </c>
      <c r="O197" s="35">
        <f t="shared" si="56"/>
        <v>107178.6963514292</v>
      </c>
      <c r="P197" s="3">
        <f t="shared" si="57"/>
        <v>0</v>
      </c>
      <c r="Q197">
        <f t="shared" si="47"/>
        <v>0</v>
      </c>
      <c r="R197" s="3">
        <f>IF(B197&lt;2,K197*V$5+L197*0.4*V$6 - IF((C197-J197)&gt;0,IF((C197-J197)&gt;V$12,V$12,C197-J197)),P197+L197*($V$6)*0.4+K197*($V$5)+G197+F197+E197)/LookHere!B$11</f>
        <v>3023.5158251075663</v>
      </c>
      <c r="S197" s="3">
        <f>(IF(G197&gt;0,IF(R197&gt;V$15,IF(0.15*(R197-V$15)&lt;G197,0.15*(R197-V$15),G197),0),0))*LookHere!B$11</f>
        <v>0</v>
      </c>
      <c r="T197" s="3">
        <f>(IF(R197&lt;V$16,W$16*R197,IF(R197&lt;V$17,Z$16+W$17*(R197-V$16),IF(R197&lt;V$18,W$18*(R197-V$18)+Z$17,(R197-V$18)*W$19+Z$18)))+S197 + IF(R197&lt;V$20,R197*W$20,IF(R197&lt;V$21,(R197-V$20)*W$21+Z$20,(R197-V$21)*W$22+Z$21)))*LookHere!B$11</f>
        <v>604.70316502151331</v>
      </c>
      <c r="V197" s="29">
        <v>80242</v>
      </c>
      <c r="W197">
        <v>9.1499999999999998E-2</v>
      </c>
      <c r="X197" t="s">
        <v>69</v>
      </c>
      <c r="Z197" s="29">
        <f>(V197-V196)*W197+Z196</f>
        <v>5677.1630000000005</v>
      </c>
      <c r="AG197">
        <f t="shared" si="48"/>
        <v>77</v>
      </c>
      <c r="AH197" s="20">
        <v>8.2000000000000003E-2</v>
      </c>
      <c r="AI197" s="3">
        <f t="shared" si="58"/>
        <v>0</v>
      </c>
    </row>
    <row r="198" spans="1:35" x14ac:dyDescent="0.2">
      <c r="A198">
        <f t="shared" si="49"/>
        <v>53</v>
      </c>
      <c r="B198">
        <f>IF(A198&lt;LookHere!$B$9,1,2)</f>
        <v>1</v>
      </c>
      <c r="C198">
        <f>IF(B198&lt;2,LookHere!F$10 - T197,0)</f>
        <v>5395.2968349784869</v>
      </c>
      <c r="D198" s="3">
        <f>IF(B198=2,LookHere!$B$12,0)</f>
        <v>0</v>
      </c>
      <c r="E198" s="3">
        <f>IF(A198&lt;LookHere!B$13,0,IF(A198&lt;LookHere!B$14,LookHere!C$13,LookHere!C$14))</f>
        <v>0</v>
      </c>
      <c r="F198" s="3">
        <f>IF('SC1'!A198&lt;LookHere!D$15,0,LookHere!B$15)</f>
        <v>0</v>
      </c>
      <c r="G198" s="3">
        <f>IF('SC1'!A198&lt;LookHere!D$16,0,LookHere!B$16)</f>
        <v>0</v>
      </c>
      <c r="H198" s="3">
        <f t="shared" si="50"/>
        <v>0</v>
      </c>
      <c r="I198" s="35">
        <f t="shared" si="51"/>
        <v>264072.99902193347</v>
      </c>
      <c r="J198" s="3">
        <f>IF(I197&gt;0,IF(B198&lt;2,IF(C198&gt;5500*LookHere!B$11, 5500*LookHere!B$11, C198), IF(H198&gt;(M198+P197),-(H198-M198-P197),0)),0)</f>
        <v>5395.2968349784869</v>
      </c>
      <c r="K198" s="35">
        <f t="shared" si="52"/>
        <v>26012.21459865912</v>
      </c>
      <c r="L198" s="35">
        <f t="shared" si="53"/>
        <v>81986.038094170493</v>
      </c>
      <c r="M198" s="35">
        <f t="shared" si="54"/>
        <v>0</v>
      </c>
      <c r="N198" s="35">
        <f t="shared" si="55"/>
        <v>945.97438573876684</v>
      </c>
      <c r="O198" s="35">
        <f t="shared" si="56"/>
        <v>111817.39032951905</v>
      </c>
      <c r="P198" s="3">
        <f t="shared" si="57"/>
        <v>0</v>
      </c>
      <c r="Q198">
        <f t="shared" si="47"/>
        <v>0</v>
      </c>
      <c r="R198" s="3">
        <f>IF(B198&lt;2,K198*V$5+L198*0.4*V$6 - IF((C198-J198)&gt;0,IF((C198-J198)&gt;V$12,V$12,C198-J198)),P198+L198*($V$6)*0.4+K198*($V$5)+G198+F198+E198)/LookHere!B$11</f>
        <v>3155.7556790639278</v>
      </c>
      <c r="S198" s="3">
        <f>(IF(G198&gt;0,IF(R198&gt;V$15,IF(0.15*(R198-V$15)&lt;G198,0.15*(R198-V$15),G198),0),0))*LookHere!B$11</f>
        <v>0</v>
      </c>
      <c r="T198" s="3">
        <f>(IF(R198&lt;V$16,W$16*R198,IF(R198&lt;V$17,Z$16+W$17*(R198-V$16),IF(R198&lt;V$18,W$18*(R198-V$18)+Z$17,(R198-V$18)*W$19+Z$18)))+S198 + IF(R198&lt;V$20,R198*W$20,IF(R198&lt;V$21,(R198-V$20)*W$21+Z$20,(R198-V$21)*W$22+Z$21)))*LookHere!B$11</f>
        <v>631.15113581278558</v>
      </c>
      <c r="V198" s="29"/>
      <c r="W198">
        <v>0.1116</v>
      </c>
      <c r="X198" t="s">
        <v>70</v>
      </c>
      <c r="Z198" s="29"/>
      <c r="AG198">
        <f t="shared" si="48"/>
        <v>78</v>
      </c>
      <c r="AH198" s="20">
        <v>8.3000000000000004E-2</v>
      </c>
      <c r="AI198" s="3">
        <f t="shared" si="58"/>
        <v>0</v>
      </c>
    </row>
    <row r="199" spans="1:35" x14ac:dyDescent="0.2">
      <c r="A199">
        <f t="shared" si="49"/>
        <v>54</v>
      </c>
      <c r="B199">
        <f>IF(A199&lt;LookHere!$B$9,1,2)</f>
        <v>1</v>
      </c>
      <c r="C199">
        <f>IF(B199&lt;2,LookHere!F$10 - T198,0)</f>
        <v>5368.8488641872145</v>
      </c>
      <c r="D199" s="3">
        <f>IF(B199=2,LookHere!$B$12,0)</f>
        <v>0</v>
      </c>
      <c r="E199" s="3">
        <f>IF(A199&lt;LookHere!B$13,0,IF(A199&lt;LookHere!B$14,LookHere!C$13,LookHere!C$14))</f>
        <v>0</v>
      </c>
      <c r="F199" s="3">
        <f>IF('SC1'!A199&lt;LookHere!D$15,0,LookHere!B$15)</f>
        <v>0</v>
      </c>
      <c r="G199" s="3">
        <f>IF('SC1'!A199&lt;LookHere!D$16,0,LookHere!B$16)</f>
        <v>0</v>
      </c>
      <c r="H199" s="3">
        <f t="shared" si="50"/>
        <v>0</v>
      </c>
      <c r="I199" s="35">
        <f t="shared" si="51"/>
        <v>280870.92728378996</v>
      </c>
      <c r="J199" s="3">
        <f>IF(I198&gt;0,IF(B199&lt;2,IF(C199&gt;5500*LookHere!B$11, 5500*LookHere!B$11, C199), IF(H199&gt;(M199+P198),-(H199-M199-P198),0)),0)</f>
        <v>5368.8488641872145</v>
      </c>
      <c r="K199" s="35">
        <f t="shared" si="52"/>
        <v>27149.91377358765</v>
      </c>
      <c r="L199" s="35">
        <f t="shared" si="53"/>
        <v>85571.870724515029</v>
      </c>
      <c r="M199" s="35">
        <f t="shared" si="54"/>
        <v>0</v>
      </c>
      <c r="N199" s="35">
        <f t="shared" si="55"/>
        <v>987.34857454828375</v>
      </c>
      <c r="O199" s="35">
        <f t="shared" si="56"/>
        <v>116656.84698298064</v>
      </c>
      <c r="P199" s="3">
        <f t="shared" si="57"/>
        <v>0</v>
      </c>
      <c r="Q199">
        <f t="shared" si="47"/>
        <v>0</v>
      </c>
      <c r="R199" s="3">
        <f>IF(B199&lt;2,K199*V$5+L199*0.4*V$6 - IF((C199-J199)&gt;0,IF((C199-J199)&gt;V$12,V$12,C199-J199)),P199+L199*($V$6)*0.4+K199*($V$5)+G199+F199+E199)/LookHere!B$11</f>
        <v>3293.7793224845891</v>
      </c>
      <c r="S199" s="3">
        <f>(IF(G199&gt;0,IF(R199&gt;V$15,IF(0.15*(R199-V$15)&lt;G199,0.15*(R199-V$15),G199),0),0))*LookHere!B$11</f>
        <v>0</v>
      </c>
      <c r="T199" s="3">
        <f>(IF(R199&lt;V$16,W$16*R199,IF(R199&lt;V$17,Z$16+W$17*(R199-V$16),IF(R199&lt;V$18,W$18*(R199-V$18)+Z$17,(R199-V$18)*W$19+Z$18)))+S199 + IF(R199&lt;V$20,R199*W$20,IF(R199&lt;V$21,(R199-V$20)*W$21+Z$20,(R199-V$21)*W$22+Z$21)))*LookHere!B$11</f>
        <v>658.75586449691787</v>
      </c>
      <c r="V199" s="29"/>
      <c r="AG199">
        <f t="shared" si="48"/>
        <v>79</v>
      </c>
      <c r="AH199" s="20">
        <v>8.5000000000000006E-2</v>
      </c>
      <c r="AI199" s="3">
        <f t="shared" si="58"/>
        <v>0</v>
      </c>
    </row>
    <row r="200" spans="1:35" x14ac:dyDescent="0.2">
      <c r="A200">
        <f t="shared" si="49"/>
        <v>55</v>
      </c>
      <c r="B200">
        <f>IF(A200&lt;LookHere!$B$9,1,2)</f>
        <v>1</v>
      </c>
      <c r="C200">
        <f>IF(B200&lt;2,LookHere!F$10 - T199,0)</f>
        <v>5341.2441355030824</v>
      </c>
      <c r="D200" s="3">
        <f>IF(B200=2,LookHere!$B$12,0)</f>
        <v>0</v>
      </c>
      <c r="E200" s="3">
        <f>IF(A200&lt;LookHere!B$13,0,IF(A200&lt;LookHere!B$14,LookHere!C$13,LookHere!C$14))</f>
        <v>0</v>
      </c>
      <c r="F200" s="3">
        <f>IF('SC1'!A200&lt;LookHere!D$15,0,LookHere!B$15)</f>
        <v>0</v>
      </c>
      <c r="G200" s="3">
        <f>IF('SC1'!A200&lt;LookHere!D$16,0,LookHere!B$16)</f>
        <v>0</v>
      </c>
      <c r="H200" s="3">
        <f t="shared" si="50"/>
        <v>0</v>
      </c>
      <c r="I200" s="35">
        <f t="shared" si="51"/>
        <v>298368.26515213546</v>
      </c>
      <c r="J200" s="3">
        <f>IF(I199&gt;0,IF(B200&lt;2,IF(C200&gt;5500*LookHere!B$11, 5500*LookHere!B$11, C200), IF(H200&gt;(M200+P199),-(H200-M200-P199),0)),0)</f>
        <v>5341.2441355030824</v>
      </c>
      <c r="K200" s="35">
        <f t="shared" si="52"/>
        <v>28337.372626137003</v>
      </c>
      <c r="L200" s="35">
        <f t="shared" si="53"/>
        <v>89314.537322590448</v>
      </c>
      <c r="M200" s="35">
        <f t="shared" si="54"/>
        <v>0</v>
      </c>
      <c r="N200" s="35">
        <f t="shared" si="55"/>
        <v>1030.532350938018</v>
      </c>
      <c r="O200" s="35">
        <f t="shared" si="56"/>
        <v>121705.75532040405</v>
      </c>
      <c r="P200" s="3">
        <f t="shared" si="57"/>
        <v>0</v>
      </c>
      <c r="Q200">
        <f t="shared" si="47"/>
        <v>0</v>
      </c>
      <c r="R200" s="3">
        <f>IF(B200&lt;2,K200*V$5+L200*0.4*V$6 - IF((C200-J200)&gt;0,IF((C200-J200)&gt;V$12,V$12,C200-J200)),P200+L200*($V$6)*0.4+K200*($V$5)+G200+F200+E200)/LookHere!B$11</f>
        <v>3437.8397216241738</v>
      </c>
      <c r="S200" s="3">
        <f>(IF(G200&gt;0,IF(R200&gt;V$15,IF(0.15*(R200-V$15)&lt;G200,0.15*(R200-V$15),G200),0),0))*LookHere!B$11</f>
        <v>0</v>
      </c>
      <c r="T200" s="3">
        <f>(IF(R200&lt;V$16,W$16*R200,IF(R200&lt;V$17,Z$16+W$17*(R200-V$16),IF(R200&lt;V$18,W$18*(R200-V$18)+Z$17,(R200-V$18)*W$19+Z$18)))+S200 + IF(R200&lt;V$20,R200*W$20,IF(R200&lt;V$21,(R200-V$20)*W$21+Z$20,(R200-V$21)*W$22+Z$21)))*LookHere!B$11</f>
        <v>687.5679443248348</v>
      </c>
      <c r="AG200">
        <f t="shared" si="48"/>
        <v>80</v>
      </c>
      <c r="AH200" s="36">
        <v>8.7999999999999995E-2</v>
      </c>
      <c r="AI200" s="3">
        <f t="shared" si="58"/>
        <v>0</v>
      </c>
    </row>
    <row r="201" spans="1:35" x14ac:dyDescent="0.2">
      <c r="A201">
        <f t="shared" si="49"/>
        <v>56</v>
      </c>
      <c r="B201">
        <f>IF(A201&lt;LookHere!$B$9,1,2)</f>
        <v>1</v>
      </c>
      <c r="C201">
        <f>IF(B201&lt;2,LookHere!F$10 - T200,0)</f>
        <v>5312.4320556751654</v>
      </c>
      <c r="D201" s="3">
        <f>IF(B201=2,LookHere!$B$12,0)</f>
        <v>0</v>
      </c>
      <c r="E201" s="3">
        <f>IF(A201&lt;LookHere!B$13,0,IF(A201&lt;LookHere!B$14,LookHere!C$13,LookHere!C$14))</f>
        <v>0</v>
      </c>
      <c r="F201" s="3">
        <f>IF('SC1'!A201&lt;LookHere!D$15,0,LookHere!B$15)</f>
        <v>0</v>
      </c>
      <c r="G201" s="3">
        <f>IF('SC1'!A201&lt;LookHere!D$16,0,LookHere!B$16)</f>
        <v>0</v>
      </c>
      <c r="H201" s="3">
        <f t="shared" si="50"/>
        <v>0</v>
      </c>
      <c r="I201" s="35">
        <f t="shared" si="51"/>
        <v>316594.07572359504</v>
      </c>
      <c r="J201" s="3">
        <f>IF(I200&gt;0,IF(B201&lt;2,IF(C201&gt;5500*LookHere!B$11, 5500*LookHere!B$11, C201), IF(H201&gt;(M201+P200),-(H201-M201-P200),0)),0)</f>
        <v>5312.4320556751654</v>
      </c>
      <c r="K201" s="35">
        <f t="shared" si="52"/>
        <v>29576.76750096093</v>
      </c>
      <c r="L201" s="35">
        <f t="shared" si="53"/>
        <v>93220.897353399676</v>
      </c>
      <c r="M201" s="35">
        <f t="shared" si="54"/>
        <v>0</v>
      </c>
      <c r="N201" s="35">
        <f t="shared" si="55"/>
        <v>1075.6048610448606</v>
      </c>
      <c r="O201" s="35">
        <f t="shared" si="56"/>
        <v>126973.18041067114</v>
      </c>
      <c r="P201" s="3">
        <f t="shared" si="57"/>
        <v>0</v>
      </c>
      <c r="Q201">
        <f t="shared" si="47"/>
        <v>0</v>
      </c>
      <c r="R201" s="3">
        <f>IF(B201&lt;2,K201*V$5+L201*0.4*V$6 - IF((C201-J201)&gt;0,IF((C201-J201)&gt;V$12,V$12,C201-J201)),P201+L201*($V$6)*0.4+K201*($V$5)+G201+F201+E201)/LookHere!B$11</f>
        <v>3588.2009067510239</v>
      </c>
      <c r="S201" s="3">
        <f>(IF(G201&gt;0,IF(R201&gt;V$15,IF(0.15*(R201-V$15)&lt;G201,0.15*(R201-V$15),G201),0),0))*LookHere!B$11</f>
        <v>0</v>
      </c>
      <c r="T201" s="3">
        <f>(IF(R201&lt;V$16,W$16*R201,IF(R201&lt;V$17,Z$16+W$17*(R201-V$16),IF(R201&lt;V$18,W$18*(R201-V$18)+Z$17,(R201-V$18)*W$19+Z$18)))+S201 + IF(R201&lt;V$20,R201*W$20,IF(R201&lt;V$21,(R201-V$20)*W$21+Z$20,(R201-V$21)*W$22+Z$21)))*LookHere!B$11</f>
        <v>717.64018135020478</v>
      </c>
      <c r="AG201">
        <f t="shared" si="48"/>
        <v>81</v>
      </c>
      <c r="AH201" s="36">
        <v>0.09</v>
      </c>
      <c r="AI201" s="3">
        <f t="shared" si="58"/>
        <v>0</v>
      </c>
    </row>
    <row r="202" spans="1:35" x14ac:dyDescent="0.2">
      <c r="A202">
        <f t="shared" si="49"/>
        <v>57</v>
      </c>
      <c r="B202">
        <f>IF(A202&lt;LookHere!$B$9,1,2)</f>
        <v>1</v>
      </c>
      <c r="C202">
        <f>IF(B202&lt;2,LookHere!F$10 - T201,0)</f>
        <v>5282.3598186497948</v>
      </c>
      <c r="D202" s="3">
        <f>IF(B202=2,LookHere!$B$12,0)</f>
        <v>0</v>
      </c>
      <c r="E202" s="3">
        <f>IF(A202&lt;LookHere!B$13,0,IF(A202&lt;LookHere!B$14,LookHere!C$13,LookHere!C$14))</f>
        <v>0</v>
      </c>
      <c r="F202" s="3">
        <f>IF('SC1'!A202&lt;LookHere!D$15,0,LookHere!B$15)</f>
        <v>0</v>
      </c>
      <c r="G202" s="3">
        <f>IF('SC1'!A202&lt;LookHere!D$16,0,LookHere!B$16)</f>
        <v>0</v>
      </c>
      <c r="H202" s="3">
        <f t="shared" si="50"/>
        <v>0</v>
      </c>
      <c r="I202" s="35">
        <f t="shared" si="51"/>
        <v>335578.62713956198</v>
      </c>
      <c r="J202" s="3">
        <f>IF(I201&gt;0,IF(B202&lt;2,IF(C202&gt;5500*LookHere!B$11, 5500*LookHere!B$11, C202), IF(H202&gt;(M202+P201),-(H202-M202-P201),0)),0)</f>
        <v>5282.3598186497948</v>
      </c>
      <c r="K202" s="35">
        <f t="shared" si="52"/>
        <v>30870.369929745702</v>
      </c>
      <c r="L202" s="35">
        <f t="shared" si="53"/>
        <v>97298.11029514308</v>
      </c>
      <c r="M202" s="35">
        <f t="shared" si="54"/>
        <v>0</v>
      </c>
      <c r="N202" s="35">
        <f t="shared" si="55"/>
        <v>1122.6487126292209</v>
      </c>
      <c r="O202" s="35">
        <f t="shared" si="56"/>
        <v>132468.57965884497</v>
      </c>
      <c r="P202" s="3">
        <f t="shared" si="57"/>
        <v>0</v>
      </c>
      <c r="Q202">
        <f t="shared" si="47"/>
        <v>0</v>
      </c>
      <c r="R202" s="3">
        <f>IF(B202&lt;2,K202*V$5+L202*0.4*V$6 - IF((C202-J202)&gt;0,IF((C202-J202)&gt;V$12,V$12,C202-J202)),P202+L202*($V$6)*0.4+K202*($V$5)+G202+F202+E202)/LookHere!B$11</f>
        <v>3745.1384560552215</v>
      </c>
      <c r="S202" s="3">
        <f>(IF(G202&gt;0,IF(R202&gt;V$15,IF(0.15*(R202-V$15)&lt;G202,0.15*(R202-V$15),G202),0),0))*LookHere!B$11</f>
        <v>0</v>
      </c>
      <c r="T202" s="3">
        <f>(IF(R202&lt;V$16,W$16*R202,IF(R202&lt;V$17,Z$16+W$17*(R202-V$16),IF(R202&lt;V$18,W$18*(R202-V$18)+Z$17,(R202-V$18)*W$19+Z$18)))+S202 + IF(R202&lt;V$20,R202*W$20,IF(R202&lt;V$21,(R202-V$20)*W$21+Z$20,(R202-V$21)*W$22+Z$21)))*LookHere!B$11</f>
        <v>749.02769121104427</v>
      </c>
      <c r="AG202">
        <f t="shared" si="48"/>
        <v>82</v>
      </c>
      <c r="AH202" s="36">
        <v>9.2999999999999999E-2</v>
      </c>
      <c r="AI202" s="3">
        <f t="shared" si="58"/>
        <v>0</v>
      </c>
    </row>
    <row r="203" spans="1:35" x14ac:dyDescent="0.2">
      <c r="A203">
        <f t="shared" si="49"/>
        <v>58</v>
      </c>
      <c r="B203">
        <f>IF(A203&lt;LookHere!$B$9,1,2)</f>
        <v>1</v>
      </c>
      <c r="C203">
        <f>IF(B203&lt;2,LookHere!F$10 - T202,0)</f>
        <v>5250.9723087889561</v>
      </c>
      <c r="D203" s="3">
        <f>IF(B203=2,LookHere!$B$12,0)</f>
        <v>0</v>
      </c>
      <c r="E203" s="3">
        <f>IF(A203&lt;LookHere!B$13,0,IF(A203&lt;LookHere!B$14,LookHere!C$13,LookHere!C$14))</f>
        <v>0</v>
      </c>
      <c r="F203" s="3">
        <f>IF('SC1'!A203&lt;LookHere!D$15,0,LookHere!B$15)</f>
        <v>0</v>
      </c>
      <c r="G203" s="3">
        <f>IF('SC1'!A203&lt;LookHere!D$16,0,LookHere!B$16)</f>
        <v>0</v>
      </c>
      <c r="H203" s="3">
        <f t="shared" si="50"/>
        <v>0</v>
      </c>
      <c r="I203" s="35">
        <f t="shared" si="51"/>
        <v>355353.44243095117</v>
      </c>
      <c r="J203" s="3">
        <f>IF(I202&gt;0,IF(B203&lt;2,IF(C203&gt;5500*LookHere!B$11, 5500*LookHere!B$11, C203), IF(H203&gt;(M203+P202),-(H203-M203-P202),0)),0)</f>
        <v>5250.9723087889561</v>
      </c>
      <c r="K203" s="35">
        <f t="shared" si="52"/>
        <v>32220.550794416122</v>
      </c>
      <c r="L203" s="35">
        <f t="shared" si="53"/>
        <v>101553.64876092967</v>
      </c>
      <c r="M203" s="35">
        <f t="shared" si="54"/>
        <v>0</v>
      </c>
      <c r="N203" s="35">
        <f t="shared" si="55"/>
        <v>1171.750126476494</v>
      </c>
      <c r="O203" s="35">
        <f t="shared" si="56"/>
        <v>138201.81978647978</v>
      </c>
      <c r="P203" s="3">
        <f t="shared" si="57"/>
        <v>0</v>
      </c>
      <c r="Q203">
        <f t="shared" si="47"/>
        <v>0</v>
      </c>
      <c r="R203" s="3">
        <f>IF(B203&lt;2,K203*V$5+L203*0.4*V$6 - IF((C203-J203)&gt;0,IF((C203-J203)&gt;V$12,V$12,C203-J203)),P203+L203*($V$6)*0.4+K203*($V$5)+G203+F203+E203)/LookHere!B$11</f>
        <v>3908.940000721348</v>
      </c>
      <c r="S203" s="3">
        <f>(IF(G203&gt;0,IF(R203&gt;V$15,IF(0.15*(R203-V$15)&lt;G203,0.15*(R203-V$15),G203),0),0))*LookHere!B$11</f>
        <v>0</v>
      </c>
      <c r="T203" s="3">
        <f>(IF(R203&lt;V$16,W$16*R203,IF(R203&lt;V$17,Z$16+W$17*(R203-V$16),IF(R203&lt;V$18,W$18*(R203-V$18)+Z$17,(R203-V$18)*W$19+Z$18)))+S203 + IF(R203&lt;V$20,R203*W$20,IF(R203&lt;V$21,(R203-V$20)*W$21+Z$20,(R203-V$21)*W$22+Z$21)))*LookHere!B$11</f>
        <v>781.78800014426952</v>
      </c>
      <c r="AG203">
        <f t="shared" si="48"/>
        <v>83</v>
      </c>
      <c r="AH203" s="36">
        <v>9.6000000000000002E-2</v>
      </c>
      <c r="AI203" s="3">
        <f t="shared" si="58"/>
        <v>0</v>
      </c>
    </row>
    <row r="204" spans="1:35" x14ac:dyDescent="0.2">
      <c r="A204">
        <f t="shared" si="49"/>
        <v>59</v>
      </c>
      <c r="B204">
        <f>IF(A204&lt;LookHere!$B$9,1,2)</f>
        <v>1</v>
      </c>
      <c r="C204">
        <f>IF(B204&lt;2,LookHere!F$10 - T203,0)</f>
        <v>5218.21199985573</v>
      </c>
      <c r="D204" s="3">
        <f>IF(B204=2,LookHere!$B$12,0)</f>
        <v>0</v>
      </c>
      <c r="E204" s="3">
        <f>IF(A204&lt;LookHere!B$13,0,IF(A204&lt;LookHere!B$14,LookHere!C$13,LookHere!C$14))</f>
        <v>0</v>
      </c>
      <c r="F204" s="3">
        <f>IF('SC1'!A204&lt;LookHere!D$15,0,LookHere!B$15)</f>
        <v>0</v>
      </c>
      <c r="G204" s="3">
        <f>IF('SC1'!A204&lt;LookHere!D$16,0,LookHere!B$16)</f>
        <v>0</v>
      </c>
      <c r="H204" s="3">
        <f t="shared" si="50"/>
        <v>0</v>
      </c>
      <c r="I204" s="35">
        <f t="shared" si="51"/>
        <v>375951.35141921841</v>
      </c>
      <c r="J204" s="3">
        <f>IF(I203&gt;0,IF(B204&lt;2,IF(C204&gt;5500*LookHere!B$11, 5500*LookHere!B$11, C204), IF(H204&gt;(M204+P203),-(H204-M204-P203),0)),0)</f>
        <v>5218.21199985573</v>
      </c>
      <c r="K204" s="35">
        <f t="shared" si="52"/>
        <v>33629.784672428177</v>
      </c>
      <c r="L204" s="35">
        <f t="shared" si="53"/>
        <v>105995.31219439399</v>
      </c>
      <c r="M204" s="35">
        <f t="shared" si="54"/>
        <v>0</v>
      </c>
      <c r="N204" s="35">
        <f t="shared" si="55"/>
        <v>1222.9990944203314</v>
      </c>
      <c r="O204" s="35">
        <f t="shared" si="56"/>
        <v>144183.19454683864</v>
      </c>
      <c r="P204" s="3">
        <f t="shared" si="57"/>
        <v>0</v>
      </c>
      <c r="Q204">
        <f t="shared" si="47"/>
        <v>0</v>
      </c>
      <c r="R204" s="3">
        <f>IF(B204&lt;2,K204*V$5+L204*0.4*V$6 - IF((C204-J204)&gt;0,IF((C204-J204)&gt;V$12,V$12,C204-J204)),P204+L204*($V$6)*0.4+K204*($V$5)+G204+F204+E204)/LookHere!B$11</f>
        <v>4079.905752091669</v>
      </c>
      <c r="S204" s="3">
        <f>(IF(G204&gt;0,IF(R204&gt;V$15,IF(0.15*(R204-V$15)&lt;G204,0.15*(R204-V$15),G204),0),0))*LookHere!B$11</f>
        <v>0</v>
      </c>
      <c r="T204" s="3">
        <f>(IF(R204&lt;V$16,W$16*R204,IF(R204&lt;V$17,Z$16+W$17*(R204-V$16),IF(R204&lt;V$18,W$18*(R204-V$18)+Z$17,(R204-V$18)*W$19+Z$18)))+S204 + IF(R204&lt;V$20,R204*W$20,IF(R204&lt;V$21,(R204-V$20)*W$21+Z$20,(R204-V$21)*W$22+Z$21)))*LookHere!B$11</f>
        <v>815.98115041833387</v>
      </c>
      <c r="AG204">
        <f t="shared" si="48"/>
        <v>84</v>
      </c>
      <c r="AH204" s="36">
        <v>9.9000000000000005E-2</v>
      </c>
      <c r="AI204" s="3">
        <f t="shared" si="58"/>
        <v>0</v>
      </c>
    </row>
    <row r="205" spans="1:35" x14ac:dyDescent="0.2">
      <c r="A205">
        <f t="shared" si="49"/>
        <v>60</v>
      </c>
      <c r="B205">
        <f>IF(A205&lt;LookHere!$B$9,1,2)</f>
        <v>1</v>
      </c>
      <c r="C205">
        <f>IF(B205&lt;2,LookHere!F$10 - T204,0)</f>
        <v>5184.0188495816665</v>
      </c>
      <c r="D205" s="3">
        <f>IF(B205=2,LookHere!$B$12,0)</f>
        <v>0</v>
      </c>
      <c r="E205" s="3">
        <f>IF(A205&lt;LookHere!B$13,0,IF(A205&lt;LookHere!B$14,LookHere!C$13,LookHere!C$14))</f>
        <v>0</v>
      </c>
      <c r="F205" s="3">
        <f>IF('SC1'!A205&lt;LookHere!D$15,0,LookHere!B$15)</f>
        <v>0</v>
      </c>
      <c r="G205" s="3">
        <f>IF('SC1'!A205&lt;LookHere!D$16,0,LookHere!B$16)</f>
        <v>0</v>
      </c>
      <c r="H205" s="3">
        <f t="shared" si="50"/>
        <v>0</v>
      </c>
      <c r="I205" s="35">
        <f t="shared" si="51"/>
        <v>397406.54475822381</v>
      </c>
      <c r="J205" s="3">
        <f>IF(I204&gt;0,IF(B205&lt;2,IF(C205&gt;5500*LookHere!B$11, 5500*LookHere!B$11, C205), IF(H205&gt;(M205+P204),-(H205-M205-P204),0)),0)</f>
        <v>5184.0188495816665</v>
      </c>
      <c r="K205" s="35">
        <f t="shared" si="52"/>
        <v>35100.654372112171</v>
      </c>
      <c r="L205" s="35">
        <f t="shared" si="53"/>
        <v>110631.24116431992</v>
      </c>
      <c r="M205" s="35">
        <f t="shared" si="54"/>
        <v>0</v>
      </c>
      <c r="N205" s="35">
        <f t="shared" si="55"/>
        <v>1276.4895442773638</v>
      </c>
      <c r="O205" s="35">
        <f t="shared" si="56"/>
        <v>150423.44320682582</v>
      </c>
      <c r="P205" s="3">
        <f t="shared" si="57"/>
        <v>0</v>
      </c>
      <c r="Q205">
        <f t="shared" si="47"/>
        <v>0</v>
      </c>
      <c r="R205" s="3">
        <f>IF(B205&lt;2,K205*V$5+L205*0.4*V$6 - IF((C205-J205)&gt;0,IF((C205-J205)&gt;V$12,V$12,C205-J205)),P205+L205*($V$6)*0.4+K205*($V$5)+G205+F205+E205)/LookHere!B$11</f>
        <v>4258.3490518859171</v>
      </c>
      <c r="S205" s="3">
        <f>(IF(G205&gt;0,IF(R205&gt;V$15,IF(0.15*(R205-V$15)&lt;G205,0.15*(R205-V$15),G205),0),0))*LookHere!B$11</f>
        <v>0</v>
      </c>
      <c r="T205" s="3">
        <f>(IF(R205&lt;V$16,W$16*R205,IF(R205&lt;V$17,Z$16+W$17*(R205-V$16),IF(R205&lt;V$18,W$18*(R205-V$18)+Z$17,(R205-V$18)*W$19+Z$18)))+S205 + IF(R205&lt;V$20,R205*W$20,IF(R205&lt;V$21,(R205-V$20)*W$21+Z$20,(R205-V$21)*W$22+Z$21)))*LookHere!B$11</f>
        <v>851.66981037718347</v>
      </c>
      <c r="AG205">
        <f t="shared" si="48"/>
        <v>85</v>
      </c>
      <c r="AH205" s="20">
        <v>0.10299999999999999</v>
      </c>
      <c r="AI205" s="3">
        <f t="shared" si="58"/>
        <v>0</v>
      </c>
    </row>
    <row r="206" spans="1:35" x14ac:dyDescent="0.2">
      <c r="A206">
        <f t="shared" si="49"/>
        <v>61</v>
      </c>
      <c r="B206">
        <f>IF(A206&lt;LookHere!$B$9,1,2)</f>
        <v>1</v>
      </c>
      <c r="C206">
        <f>IF(B206&lt;2,LookHere!F$10 - T205,0)</f>
        <v>5148.3301896228168</v>
      </c>
      <c r="D206" s="3">
        <f>IF(B206=2,LookHere!$B$12,0)</f>
        <v>0</v>
      </c>
      <c r="E206" s="3">
        <f>IF(A206&lt;LookHere!B$13,0,IF(A206&lt;LookHere!B$14,LookHere!C$13,LookHere!C$14))</f>
        <v>0</v>
      </c>
      <c r="F206" s="3">
        <f>IF('SC1'!A206&lt;LookHere!D$15,0,LookHere!B$15)</f>
        <v>0</v>
      </c>
      <c r="G206" s="3">
        <f>IF('SC1'!A206&lt;LookHere!D$16,0,LookHere!B$16)</f>
        <v>0</v>
      </c>
      <c r="H206" s="3">
        <f t="shared" si="50"/>
        <v>0</v>
      </c>
      <c r="I206" s="35">
        <f t="shared" si="51"/>
        <v>419754.63020498253</v>
      </c>
      <c r="J206" s="3">
        <f>IF(I205&gt;0,IF(B206&lt;2,IF(C206&gt;5500*LookHere!B$11, 5500*LookHere!B$11, C206), IF(H206&gt;(M206+P205),-(H206-M206-P205),0)),0)</f>
        <v>5148.3301896228168</v>
      </c>
      <c r="K206" s="35">
        <f t="shared" si="52"/>
        <v>36635.855666378833</v>
      </c>
      <c r="L206" s="35">
        <f t="shared" si="53"/>
        <v>115469.93228446982</v>
      </c>
      <c r="M206" s="35">
        <f t="shared" si="54"/>
        <v>0</v>
      </c>
      <c r="N206" s="35">
        <f t="shared" si="55"/>
        <v>1332.3195119958536</v>
      </c>
      <c r="O206" s="35">
        <f t="shared" si="56"/>
        <v>156933.76982881723</v>
      </c>
      <c r="P206" s="3">
        <f t="shared" si="57"/>
        <v>0</v>
      </c>
      <c r="Q206">
        <f t="shared" si="47"/>
        <v>0</v>
      </c>
      <c r="R206" s="3">
        <f>IF(B206&lt;2,K206*V$5+L206*0.4*V$6 - IF((C206-J206)&gt;0,IF((C206-J206)&gt;V$12,V$12,C206-J206)),P206+L206*($V$6)*0.4+K206*($V$5)+G206+F206+E206)/LookHere!B$11</f>
        <v>4444.5969464860955</v>
      </c>
      <c r="S206" s="3">
        <f>(IF(G206&gt;0,IF(R206&gt;V$15,IF(0.15*(R206-V$15)&lt;G206,0.15*(R206-V$15),G206),0),0))*LookHere!B$11</f>
        <v>0</v>
      </c>
      <c r="T206" s="3">
        <f>(IF(R206&lt;V$16,W$16*R206,IF(R206&lt;V$17,Z$16+W$17*(R206-V$16),IF(R206&lt;V$18,W$18*(R206-V$18)+Z$17,(R206-V$18)*W$19+Z$18)))+S206 + IF(R206&lt;V$20,R206*W$20,IF(R206&lt;V$21,(R206-V$20)*W$21+Z$20,(R206-V$21)*W$22+Z$21)))*LookHere!B$11</f>
        <v>888.91938929721914</v>
      </c>
      <c r="AG206">
        <f t="shared" si="48"/>
        <v>86</v>
      </c>
      <c r="AH206" s="20">
        <v>0.108</v>
      </c>
      <c r="AI206" s="3">
        <f t="shared" si="58"/>
        <v>0</v>
      </c>
    </row>
    <row r="207" spans="1:35" x14ac:dyDescent="0.2">
      <c r="A207">
        <f t="shared" si="49"/>
        <v>62</v>
      </c>
      <c r="B207">
        <f>IF(A207&lt;LookHere!$B$9,1,2)</f>
        <v>1</v>
      </c>
      <c r="C207">
        <f>IF(B207&lt;2,LookHere!F$10 - T206,0)</f>
        <v>5111.0806107027811</v>
      </c>
      <c r="D207" s="3">
        <f>IF(B207=2,LookHere!$B$12,0)</f>
        <v>0</v>
      </c>
      <c r="E207" s="3">
        <f>IF(A207&lt;LookHere!B$13,0,IF(A207&lt;LookHere!B$14,LookHere!C$13,LookHere!C$14))</f>
        <v>0</v>
      </c>
      <c r="F207" s="3">
        <f>IF('SC1'!A207&lt;LookHere!D$15,0,LookHere!B$15)</f>
        <v>0</v>
      </c>
      <c r="G207" s="3">
        <f>IF('SC1'!A207&lt;LookHere!D$16,0,LookHere!B$16)</f>
        <v>0</v>
      </c>
      <c r="H207" s="3">
        <f t="shared" si="50"/>
        <v>0</v>
      </c>
      <c r="I207" s="35">
        <f t="shared" si="51"/>
        <v>443032.69121095695</v>
      </c>
      <c r="J207" s="3">
        <f>IF(I206&gt;0,IF(B207&lt;2,IF(C207&gt;5500*LookHere!B$11, 5500*LookHere!B$11, C207), IF(H207&gt;(M207+P206),-(H207-M207-P206),0)),0)</f>
        <v>5111.0806107027811</v>
      </c>
      <c r="K207" s="35">
        <f t="shared" si="52"/>
        <v>38238.202233463824</v>
      </c>
      <c r="L207" s="35">
        <f t="shared" si="53"/>
        <v>120520.25378596422</v>
      </c>
      <c r="M207" s="35">
        <f t="shared" si="54"/>
        <v>0</v>
      </c>
      <c r="N207" s="35">
        <f t="shared" si="55"/>
        <v>1390.5913213333276</v>
      </c>
      <c r="O207" s="35">
        <f t="shared" si="56"/>
        <v>163725.86338700843</v>
      </c>
      <c r="P207" s="3">
        <f t="shared" si="57"/>
        <v>0</v>
      </c>
      <c r="Q207">
        <f t="shared" si="47"/>
        <v>0</v>
      </c>
      <c r="R207" s="3">
        <f>IF(B207&lt;2,K207*V$5+L207*0.4*V$6 - IF((C207-J207)&gt;0,IF((C207-J207)&gt;V$12,V$12,C207-J207)),P207+L207*($V$6)*0.4+K207*($V$5)+G207+F207+E207)/LookHere!B$11</f>
        <v>4638.9907863388453</v>
      </c>
      <c r="S207" s="3">
        <f>(IF(G207&gt;0,IF(R207&gt;V$15,IF(0.15*(R207-V$15)&lt;G207,0.15*(R207-V$15),G207),0),0))*LookHere!B$11</f>
        <v>0</v>
      </c>
      <c r="T207" s="3">
        <f>(IF(R207&lt;V$16,W$16*R207,IF(R207&lt;V$17,Z$16+W$17*(R207-V$16),IF(R207&lt;V$18,W$18*(R207-V$18)+Z$17,(R207-V$18)*W$19+Z$18)))+S207 + IF(R207&lt;V$20,R207*W$20,IF(R207&lt;V$21,(R207-V$20)*W$21+Z$20,(R207-V$21)*W$22+Z$21)))*LookHere!B$11</f>
        <v>927.79815726776906</v>
      </c>
      <c r="W207" s="3"/>
      <c r="X207" s="3"/>
      <c r="Y207" s="3"/>
      <c r="AG207">
        <f t="shared" si="48"/>
        <v>87</v>
      </c>
      <c r="AH207" s="20">
        <v>0.113</v>
      </c>
      <c r="AI207" s="3">
        <f t="shared" si="58"/>
        <v>0</v>
      </c>
    </row>
    <row r="208" spans="1:35" x14ac:dyDescent="0.2">
      <c r="A208">
        <f t="shared" si="49"/>
        <v>63</v>
      </c>
      <c r="B208">
        <f>IF(A208&lt;LookHere!$B$9,1,2)</f>
        <v>1</v>
      </c>
      <c r="C208">
        <f>IF(B208&lt;2,LookHere!F$10 - T207,0)</f>
        <v>5072.2018427322309</v>
      </c>
      <c r="D208" s="3">
        <f>IF(B208=2,LookHere!$B$12,0)</f>
        <v>0</v>
      </c>
      <c r="E208" s="3">
        <f>IF(A208&lt;LookHere!B$13,0,IF(A208&lt;LookHere!B$14,LookHere!C$13,LookHere!C$14))</f>
        <v>0</v>
      </c>
      <c r="F208" s="3">
        <f>IF('SC1'!A208&lt;LookHere!D$15,0,LookHere!B$15)</f>
        <v>0</v>
      </c>
      <c r="G208" s="3">
        <f>IF('SC1'!A208&lt;LookHere!D$16,0,LookHere!B$16)</f>
        <v>0</v>
      </c>
      <c r="H208" s="3">
        <f t="shared" si="50"/>
        <v>0</v>
      </c>
      <c r="I208" s="35">
        <f t="shared" si="51"/>
        <v>467279.34792929934</v>
      </c>
      <c r="J208" s="3">
        <f>IF(I207&gt;0,IF(B208&lt;2,IF(C208&gt;5500*LookHere!B$11, 5500*LookHere!B$11, C208), IF(H208&gt;(M208+P207),-(H208-M208-P207),0)),0)</f>
        <v>5072.2018427322309</v>
      </c>
      <c r="K208" s="35">
        <f t="shared" si="52"/>
        <v>39910.630813766424</v>
      </c>
      <c r="L208" s="35">
        <f t="shared" si="53"/>
        <v>125791.46177075211</v>
      </c>
      <c r="M208" s="35">
        <f t="shared" si="54"/>
        <v>0</v>
      </c>
      <c r="N208" s="35">
        <f t="shared" si="55"/>
        <v>1451.4117713931853</v>
      </c>
      <c r="O208" s="35">
        <f t="shared" si="56"/>
        <v>170811.91875439815</v>
      </c>
      <c r="P208" s="3">
        <f t="shared" si="57"/>
        <v>0</v>
      </c>
      <c r="Q208">
        <f t="shared" si="47"/>
        <v>0</v>
      </c>
      <c r="R208" s="3">
        <f>IF(B208&lt;2,K208*V$5+L208*0.4*V$6 - IF((C208-J208)&gt;0,IF((C208-J208)&gt;V$12,V$12,C208-J208)),P208+L208*($V$6)*0.4+K208*($V$5)+G208+F208+E208)/LookHere!B$11</f>
        <v>4841.8868515739368</v>
      </c>
      <c r="S208" s="3">
        <f>(IF(G208&gt;0,IF(R208&gt;V$15,IF(0.15*(R208-V$15)&lt;G208,0.15*(R208-V$15),G208),0),0))*LookHere!B$11</f>
        <v>0</v>
      </c>
      <c r="T208" s="3">
        <f>(IF(R208&lt;V$16,W$16*R208,IF(R208&lt;V$17,Z$16+W$17*(R208-V$16),IF(R208&lt;V$18,W$18*(R208-V$18)+Z$17,(R208-V$18)*W$19+Z$18)))+S208 + IF(R208&lt;V$20,R208*W$20,IF(R208&lt;V$21,(R208-V$20)*W$21+Z$20,(R208-V$21)*W$22+Z$21)))*LookHere!B$11</f>
        <v>968.37737031478741</v>
      </c>
      <c r="W208" s="3"/>
      <c r="X208" s="3"/>
      <c r="Y208" s="3"/>
      <c r="AG208">
        <f t="shared" si="48"/>
        <v>88</v>
      </c>
      <c r="AH208" s="20">
        <v>0.11899999999999999</v>
      </c>
      <c r="AI208" s="3">
        <f t="shared" si="58"/>
        <v>0</v>
      </c>
    </row>
    <row r="209" spans="1:35" x14ac:dyDescent="0.2">
      <c r="A209">
        <f t="shared" si="49"/>
        <v>64</v>
      </c>
      <c r="B209">
        <f>IF(A209&lt;LookHere!$B$9,1,2)</f>
        <v>1</v>
      </c>
      <c r="C209">
        <f>IF(B209&lt;2,LookHere!F$10 - T208,0)</f>
        <v>5031.6226296852128</v>
      </c>
      <c r="D209" s="3">
        <f>IF(B209=2,LookHere!$B$12,0)</f>
        <v>0</v>
      </c>
      <c r="E209" s="3">
        <f>IF(A209&lt;LookHere!B$13,0,IF(A209&lt;LookHere!B$14,LookHere!C$13,LookHere!C$14))</f>
        <v>0</v>
      </c>
      <c r="F209" s="3">
        <f>IF('SC1'!A209&lt;LookHere!D$15,0,LookHere!B$15)</f>
        <v>0</v>
      </c>
      <c r="G209" s="3">
        <f>IF('SC1'!A209&lt;LookHere!D$16,0,LookHere!B$16)</f>
        <v>0</v>
      </c>
      <c r="H209" s="3">
        <f t="shared" si="50"/>
        <v>0</v>
      </c>
      <c r="I209" s="35">
        <f t="shared" si="51"/>
        <v>492534.82073736464</v>
      </c>
      <c r="J209" s="3">
        <f>IF(I208&gt;0,IF(B209&lt;2,IF(C209&gt;5500*LookHere!B$11, 5500*LookHere!B$11, C209), IF(H209&gt;(M209+P208),-(H209-M209-P208),0)),0)</f>
        <v>5031.6226296852128</v>
      </c>
      <c r="K209" s="35">
        <f t="shared" si="52"/>
        <v>41656.206592233204</v>
      </c>
      <c r="L209" s="35">
        <f t="shared" si="53"/>
        <v>131293.21717596144</v>
      </c>
      <c r="M209" s="35">
        <f t="shared" si="54"/>
        <v>0</v>
      </c>
      <c r="N209" s="35">
        <f t="shared" si="55"/>
        <v>1514.8923323632114</v>
      </c>
      <c r="O209" s="35">
        <f t="shared" si="56"/>
        <v>178204.65859808851</v>
      </c>
      <c r="P209" s="3">
        <f t="shared" si="57"/>
        <v>0</v>
      </c>
      <c r="Q209">
        <f t="shared" si="47"/>
        <v>0</v>
      </c>
      <c r="R209" s="3">
        <f>IF(B209&lt;2,K209*V$5+L209*0.4*V$6 - IF((C209-J209)&gt;0,IF((C209-J209)&gt;V$12,V$12,C209-J209)),P209+L209*($V$6)*0.4+K209*($V$5)+G209+F209+E209)/LookHere!B$11</f>
        <v>5053.6570049855154</v>
      </c>
      <c r="S209" s="3">
        <f>(IF(G209&gt;0,IF(R209&gt;V$15,IF(0.15*(R209-V$15)&lt;G209,0.15*(R209-V$15),G209),0),0))*LookHere!B$11</f>
        <v>0</v>
      </c>
      <c r="T209" s="3">
        <f>(IF(R209&lt;V$16,W$16*R209,IF(R209&lt;V$17,Z$16+W$17*(R209-V$16),IF(R209&lt;V$18,W$18*(R209-V$18)+Z$17,(R209-V$18)*W$19+Z$18)))+S209 + IF(R209&lt;V$20,R209*W$20,IF(R209&lt;V$21,(R209-V$20)*W$21+Z$20,(R209-V$21)*W$22+Z$21)))*LookHere!B$11</f>
        <v>1010.7314009971032</v>
      </c>
      <c r="W209" s="3"/>
      <c r="X209" s="3"/>
      <c r="Y209" s="3"/>
      <c r="AG209">
        <f t="shared" si="48"/>
        <v>89</v>
      </c>
      <c r="AH209" s="20">
        <v>0.127</v>
      </c>
      <c r="AI209" s="3">
        <f t="shared" si="58"/>
        <v>0</v>
      </c>
    </row>
    <row r="210" spans="1:35" x14ac:dyDescent="0.2">
      <c r="A210">
        <f t="shared" si="49"/>
        <v>65</v>
      </c>
      <c r="B210">
        <f>IF(A210&lt;LookHere!$B$9,1,2)</f>
        <v>2</v>
      </c>
      <c r="C210">
        <f>IF(B210&lt;2,LookHere!F$10 - T209,0)</f>
        <v>0</v>
      </c>
      <c r="D210" s="3">
        <f>IF(B210=2,LookHere!$B$12,0)</f>
        <v>48600</v>
      </c>
      <c r="E210" s="3">
        <f>IF(A210&lt;LookHere!B$13,0,IF(A210&lt;LookHere!B$14,LookHere!C$13,LookHere!C$14))</f>
        <v>12000</v>
      </c>
      <c r="F210" s="3">
        <f>IF('SC1'!A210&lt;LookHere!D$15,0,LookHere!B$15)</f>
        <v>0</v>
      </c>
      <c r="G210" s="3">
        <f>IF('SC1'!A210&lt;LookHere!D$16,0,LookHere!B$16)</f>
        <v>0</v>
      </c>
      <c r="H210" s="3">
        <f t="shared" si="50"/>
        <v>37610.731400997101</v>
      </c>
      <c r="I210" s="35">
        <f t="shared" si="51"/>
        <v>502769.69431228709</v>
      </c>
      <c r="J210" s="3">
        <f>IF(I209&gt;0,IF(B210&lt;2,IF(C210&gt;5500*LookHere!B$11, 5500*LookHere!B$11, C210), IF(H210&gt;(M210+P209),-(H210-M210-P209),0)),0)</f>
        <v>0</v>
      </c>
      <c r="K210" s="35">
        <f t="shared" si="52"/>
        <v>94977.857531141373</v>
      </c>
      <c r="L210" s="35">
        <f t="shared" si="53"/>
        <v>47925.143364234391</v>
      </c>
      <c r="M210" s="35">
        <f t="shared" si="54"/>
        <v>37610.731400997101</v>
      </c>
      <c r="N210" s="35">
        <f t="shared" si="55"/>
        <v>79408.390045503038</v>
      </c>
      <c r="O210" s="35">
        <f t="shared" si="56"/>
        <v>181907.75140375679</v>
      </c>
      <c r="P210" s="3">
        <f t="shared" si="57"/>
        <v>7276.3100561502715</v>
      </c>
      <c r="Q210">
        <f t="shared" si="47"/>
        <v>0.04</v>
      </c>
      <c r="R210" s="3">
        <f>IF(B210&lt;2,K210*V$5+L210*0.4*V$6 - IF((C210-J210)&gt;0,IF((C210-J210)&gt;V$12,V$12,C210-J210)),P210+L210*($V$6)*0.4+K210*($V$5)+G210+F210+E210)/LookHere!B$11</f>
        <v>23177.546168959769</v>
      </c>
      <c r="S210" s="3">
        <f>(IF(G210&gt;0,IF(R210&gt;V$15,IF(0.15*(R210-V$15)&lt;G210,0.15*(R210-V$15),G210),0),0))*LookHere!B$11</f>
        <v>0</v>
      </c>
      <c r="T210" s="3">
        <f>(IF(R210&lt;V$16,W$16*R210,IF(R210&lt;V$17,Z$16+W$17*(R210-V$16),IF(R210&lt;V$18,W$18*(R210-V$18)+Z$17,(R210-V$18)*W$19+Z$18)))+S210 + IF(R210&lt;V$20,R210*W$20,IF(R210&lt;V$21,(R210-V$20)*W$21+Z$20,(R210-V$21)*W$22+Z$21)))*LookHere!B$11</f>
        <v>4635.5092337919541</v>
      </c>
      <c r="W210" s="3"/>
      <c r="X210" s="3"/>
      <c r="Y210" s="3"/>
      <c r="AG210">
        <f t="shared" si="48"/>
        <v>90</v>
      </c>
      <c r="AH210" s="20">
        <v>0.13600000000000001</v>
      </c>
      <c r="AI210" s="3">
        <f t="shared" si="58"/>
        <v>0</v>
      </c>
    </row>
    <row r="211" spans="1:35" x14ac:dyDescent="0.2">
      <c r="A211">
        <f t="shared" si="49"/>
        <v>66</v>
      </c>
      <c r="B211">
        <f>IF(A211&lt;LookHere!$B$9,1,2)</f>
        <v>2</v>
      </c>
      <c r="C211">
        <f>IF(B211&lt;2,LookHere!F$10 - T210,0)</f>
        <v>0</v>
      </c>
      <c r="D211" s="3">
        <f>IF(B211=2,LookHere!$B$12,0)</f>
        <v>48600</v>
      </c>
      <c r="E211" s="3">
        <f>IF(A211&lt;LookHere!B$13,0,IF(A211&lt;LookHere!B$14,LookHere!C$13,LookHere!C$14))</f>
        <v>12000</v>
      </c>
      <c r="F211" s="3">
        <f>IF('SC1'!A211&lt;LookHere!D$15,0,LookHere!B$15)</f>
        <v>0</v>
      </c>
      <c r="G211" s="3">
        <f>IF('SC1'!A211&lt;LookHere!D$16,0,LookHere!B$16)</f>
        <v>0</v>
      </c>
      <c r="H211" s="3">
        <f t="shared" si="50"/>
        <v>41235.509233791956</v>
      </c>
      <c r="I211" s="35">
        <f t="shared" si="51"/>
        <v>513217.24856009643</v>
      </c>
      <c r="J211" s="3">
        <f>IF(I210&gt;0,IF(B211&lt;2,IF(C211&gt;5500*LookHere!B$11, 5500*LookHere!B$11, C211), IF(H211&gt;(M211+P210),-(H211-M211-P210),0)),0)</f>
        <v>0</v>
      </c>
      <c r="K211" s="35">
        <f t="shared" si="52"/>
        <v>76809.633218943825</v>
      </c>
      <c r="L211" s="35">
        <f t="shared" si="53"/>
        <v>35356.405012177223</v>
      </c>
      <c r="M211" s="35">
        <f t="shared" si="54"/>
        <v>33959.199177641683</v>
      </c>
      <c r="N211" s="35">
        <f t="shared" si="55"/>
        <v>5054.2430956216576</v>
      </c>
      <c r="O211" s="35">
        <f t="shared" si="56"/>
        <v>178411.48442177658</v>
      </c>
      <c r="P211" s="3">
        <f t="shared" si="57"/>
        <v>7493.2823457146169</v>
      </c>
      <c r="Q211">
        <f t="shared" si="47"/>
        <v>4.2000000000000003E-2</v>
      </c>
      <c r="R211" s="3">
        <f>IF(B211&lt;2,K211*V$5+L211*0.4*V$6 - IF((C211-J211)&gt;0,IF((C211-J211)&gt;V$12,V$12,C211-J211)),P211+L211*($V$6)*0.4+K211*($V$5)+G211+F211+E211)/LookHere!B$11</f>
        <v>22545.158038828104</v>
      </c>
      <c r="S211" s="3">
        <f>(IF(G211&gt;0,IF(R211&gt;V$15,IF(0.15*(R211-V$15)&lt;G211,0.15*(R211-V$15),G211),0),0))*LookHere!B$11</f>
        <v>0</v>
      </c>
      <c r="T211" s="3">
        <f>(IF(R211&lt;V$16,W$16*R211,IF(R211&lt;V$17,Z$16+W$17*(R211-V$16),IF(R211&lt;V$18,W$18*(R211-V$18)+Z$17,(R211-V$18)*W$19+Z$18)))+S211 + IF(R211&lt;V$20,R211*W$20,IF(R211&lt;V$21,(R211-V$20)*W$21+Z$20,(R211-V$21)*W$22+Z$21)))*LookHere!B$11</f>
        <v>4509.0316077656207</v>
      </c>
      <c r="AG211">
        <f t="shared" si="48"/>
        <v>91</v>
      </c>
      <c r="AH211" s="20">
        <v>0.14699999999999999</v>
      </c>
      <c r="AI211" s="3">
        <f t="shared" si="58"/>
        <v>0</v>
      </c>
    </row>
    <row r="212" spans="1:35" x14ac:dyDescent="0.2">
      <c r="A212">
        <f t="shared" si="49"/>
        <v>67</v>
      </c>
      <c r="B212">
        <f>IF(A212&lt;LookHere!$B$9,1,2)</f>
        <v>2</v>
      </c>
      <c r="C212">
        <f>IF(B212&lt;2,LookHere!F$10 - T211,0)</f>
        <v>0</v>
      </c>
      <c r="D212" s="3">
        <f>IF(B212=2,LookHere!$B$12,0)</f>
        <v>48600</v>
      </c>
      <c r="E212" s="3">
        <f>IF(A212&lt;LookHere!B$13,0,IF(A212&lt;LookHere!B$14,LookHere!C$13,LookHere!C$14))</f>
        <v>12000</v>
      </c>
      <c r="F212" s="3">
        <f>IF('SC1'!A212&lt;LookHere!D$15,0,LookHere!B$15)</f>
        <v>9000</v>
      </c>
      <c r="G212" s="3">
        <f>IF('SC1'!A212&lt;LookHere!D$16,0,LookHere!B$16)</f>
        <v>6612</v>
      </c>
      <c r="H212" s="3">
        <f t="shared" si="50"/>
        <v>25497.031607765621</v>
      </c>
      <c r="I212" s="35">
        <f t="shared" si="51"/>
        <v>523881.90298517526</v>
      </c>
      <c r="J212" s="3">
        <f>IF(I211&gt;0,IF(B212&lt;2,IF(C212&gt;5500*LookHere!B$11, 5500*LookHere!B$11, C212), IF(H212&gt;(M212+P211),-(H212-M212-P211),0)),0)</f>
        <v>0</v>
      </c>
      <c r="K212" s="35">
        <f t="shared" si="52"/>
        <v>66357.561958354519</v>
      </c>
      <c r="L212" s="35">
        <f t="shared" si="53"/>
        <v>30220.86696230025</v>
      </c>
      <c r="M212" s="35">
        <f t="shared" si="54"/>
        <v>18003.749262051002</v>
      </c>
      <c r="N212" s="35">
        <f t="shared" si="55"/>
        <v>1706.5935428409121</v>
      </c>
      <c r="O212" s="35">
        <f t="shared" si="56"/>
        <v>174625.59272234648</v>
      </c>
      <c r="P212" s="3">
        <f t="shared" si="57"/>
        <v>7683.5260797832452</v>
      </c>
      <c r="Q212">
        <f t="shared" si="47"/>
        <v>4.3999999999999997E-2</v>
      </c>
      <c r="R212" s="3">
        <f>IF(B212&lt;2,K212*V$5+L212*0.4*V$6 - IF((C212-J212)&gt;0,IF((C212-J212)&gt;V$12,V$12,C212-J212)),P212+L212*($V$6)*0.4+K212*($V$5)+G212+F212+E212)/LookHere!B$11</f>
        <v>37922.278946430873</v>
      </c>
      <c r="S212" s="3">
        <f>(IF(G212&gt;0,IF(R212&gt;V$15,IF(0.15*(R212-V$15)&lt;G212,0.15*(R212-V$15),G212),0),0))*LookHere!B$11</f>
        <v>0</v>
      </c>
      <c r="T212" s="3">
        <f>(IF(R212&lt;V$16,W$16*R212,IF(R212&lt;V$17,Z$16+W$17*(R212-V$16),IF(R212&lt;V$18,W$18*(R212-V$18)+Z$17,(R212-V$18)*W$19+Z$18)))+S212 + IF(R212&lt;V$20,R212*W$20,IF(R212&lt;V$21,(R212-V$20)*W$21+Z$20,(R212-V$21)*W$22+Z$21)))*LookHere!B$11</f>
        <v>7584.455789286174</v>
      </c>
      <c r="AG212">
        <f t="shared" si="48"/>
        <v>92</v>
      </c>
      <c r="AH212" s="20">
        <v>0.161</v>
      </c>
      <c r="AI212" s="3">
        <f t="shared" si="58"/>
        <v>0</v>
      </c>
    </row>
    <row r="213" spans="1:35" x14ac:dyDescent="0.2">
      <c r="A213">
        <f t="shared" si="49"/>
        <v>68</v>
      </c>
      <c r="B213">
        <f>IF(A213&lt;LookHere!$B$9,1,2)</f>
        <v>2</v>
      </c>
      <c r="C213">
        <f>IF(B213&lt;2,LookHere!F$10 - T212,0)</f>
        <v>0</v>
      </c>
      <c r="D213" s="3">
        <f>IF(B213=2,LookHere!$B$12,0)</f>
        <v>48600</v>
      </c>
      <c r="E213" s="3">
        <f>IF(A213&lt;LookHere!B$13,0,IF(A213&lt;LookHere!B$14,LookHere!C$13,LookHere!C$14))</f>
        <v>12000</v>
      </c>
      <c r="F213" s="3">
        <f>IF('SC1'!A213&lt;LookHere!D$15,0,LookHere!B$15)</f>
        <v>9000</v>
      </c>
      <c r="G213" s="3">
        <f>IF('SC1'!A213&lt;LookHere!D$16,0,LookHere!B$16)</f>
        <v>6612</v>
      </c>
      <c r="H213" s="3">
        <f t="shared" si="50"/>
        <v>28572.455789286174</v>
      </c>
      <c r="I213" s="35">
        <f t="shared" si="51"/>
        <v>534768.16892920726</v>
      </c>
      <c r="J213" s="3">
        <f>IF(I212&gt;0,IF(B213&lt;2,IF(C213&gt;5500*LookHere!B$11, 5500*LookHere!B$11, C213), IF(H213&gt;(M213+P212),-(H213-M213-P212),0)),0)</f>
        <v>0</v>
      </c>
      <c r="K213" s="35">
        <f t="shared" si="52"/>
        <v>53366.196155925558</v>
      </c>
      <c r="L213" s="35">
        <f t="shared" si="53"/>
        <v>24392.569722502663</v>
      </c>
      <c r="M213" s="35">
        <f t="shared" si="54"/>
        <v>20888.929709502929</v>
      </c>
      <c r="N213" s="35">
        <f t="shared" si="55"/>
        <v>1247.3382861038153</v>
      </c>
      <c r="O213" s="35">
        <f t="shared" si="56"/>
        <v>170570.78645933361</v>
      </c>
      <c r="P213" s="3">
        <f t="shared" si="57"/>
        <v>7846.2561771293458</v>
      </c>
      <c r="Q213">
        <f t="shared" si="47"/>
        <v>4.5999999999999999E-2</v>
      </c>
      <c r="R213" s="3">
        <f>IF(B213&lt;2,K213*V$5+L213*0.4*V$6 - IF((C213-J213)&gt;0,IF((C213-J213)&gt;V$12,V$12,C213-J213)),P213+L213*($V$6)*0.4+K213*($V$5)+G213+F213+E213)/LookHere!B$11</f>
        <v>37573.424287457608</v>
      </c>
      <c r="S213" s="3">
        <f>(IF(G213&gt;0,IF(R213&gt;V$15,IF(0.15*(R213-V$15)&lt;G213,0.15*(R213-V$15),G213),0),0))*LookHere!B$11</f>
        <v>0</v>
      </c>
      <c r="T213" s="3">
        <f>(IF(R213&lt;V$16,W$16*R213,IF(R213&lt;V$17,Z$16+W$17*(R213-V$16),IF(R213&lt;V$18,W$18*(R213-V$18)+Z$17,(R213-V$18)*W$19+Z$18)))+S213 + IF(R213&lt;V$20,R213*W$20,IF(R213&lt;V$21,(R213-V$20)*W$21+Z$20,(R213-V$21)*W$22+Z$21)))*LookHere!B$11</f>
        <v>7514.6848574915221</v>
      </c>
      <c r="AG213">
        <f t="shared" si="48"/>
        <v>93</v>
      </c>
      <c r="AH213" s="20">
        <v>0.18</v>
      </c>
      <c r="AI213" s="3">
        <f t="shared" si="58"/>
        <v>0</v>
      </c>
    </row>
    <row r="214" spans="1:35" x14ac:dyDescent="0.2">
      <c r="A214">
        <f t="shared" si="49"/>
        <v>69</v>
      </c>
      <c r="B214">
        <f>IF(A214&lt;LookHere!$B$9,1,2)</f>
        <v>2</v>
      </c>
      <c r="C214">
        <f>IF(B214&lt;2,LookHere!F$10 - T213,0)</f>
        <v>0</v>
      </c>
      <c r="D214" s="3">
        <f>IF(B214=2,LookHere!$B$12,0)</f>
        <v>48600</v>
      </c>
      <c r="E214" s="3">
        <f>IF(A214&lt;LookHere!B$13,0,IF(A214&lt;LookHere!B$14,LookHere!C$13,LookHere!C$14))</f>
        <v>12000</v>
      </c>
      <c r="F214" s="3">
        <f>IF('SC1'!A214&lt;LookHere!D$15,0,LookHere!B$15)</f>
        <v>9000</v>
      </c>
      <c r="G214" s="3">
        <f>IF('SC1'!A214&lt;LookHere!D$16,0,LookHere!B$16)</f>
        <v>6612</v>
      </c>
      <c r="H214" s="3">
        <f t="shared" si="50"/>
        <v>28502.68485749152</v>
      </c>
      <c r="I214" s="35">
        <f t="shared" si="51"/>
        <v>545880.65147955623</v>
      </c>
      <c r="J214" s="3">
        <f>IF(I213&gt;0,IF(B214&lt;2,IF(C214&gt;5500*LookHere!B$11, 5500*LookHere!B$11, C214), IF(H214&gt;(M214+P213),-(H214-M214-P213),0)),0)</f>
        <v>0</v>
      </c>
      <c r="K214" s="35">
        <f t="shared" si="52"/>
        <v>40280.092652427476</v>
      </c>
      <c r="L214" s="35">
        <f t="shared" si="53"/>
        <v>18491.31869854101</v>
      </c>
      <c r="M214" s="35">
        <f t="shared" si="54"/>
        <v>20656.428680362173</v>
      </c>
      <c r="N214" s="35">
        <f t="shared" si="55"/>
        <v>1064.9399589741972</v>
      </c>
      <c r="O214" s="35">
        <f t="shared" si="56"/>
        <v>166268.99122482922</v>
      </c>
      <c r="P214" s="3">
        <f t="shared" si="57"/>
        <v>7980.9115787918026</v>
      </c>
      <c r="Q214">
        <f t="shared" si="47"/>
        <v>4.8000000000000001E-2</v>
      </c>
      <c r="R214" s="3">
        <f>IF(B214&lt;2,K214*V$5+L214*0.4*V$6 - IF((C214-J214)&gt;0,IF((C214-J214)&gt;V$12,V$12,C214-J214)),P214+L214*($V$6)*0.4+K214*($V$5)+G214+F214+E214)/LookHere!B$11</f>
        <v>37191.841219761554</v>
      </c>
      <c r="S214" s="3">
        <f>(IF(G214&gt;0,IF(R214&gt;V$15,IF(0.15*(R214-V$15)&lt;G214,0.15*(R214-V$15),G214),0),0))*LookHere!B$11</f>
        <v>0</v>
      </c>
      <c r="T214" s="3">
        <f>(IF(R214&lt;V$16,W$16*R214,IF(R214&lt;V$17,Z$16+W$17*(R214-V$16),IF(R214&lt;V$18,W$18*(R214-V$18)+Z$17,(R214-V$18)*W$19+Z$18)))+S214 + IF(R214&lt;V$20,R214*W$20,IF(R214&lt;V$21,(R214-V$20)*W$21+Z$20,(R214-V$21)*W$22+Z$21)))*LookHere!B$11</f>
        <v>7438.3682439523109</v>
      </c>
      <c r="AG214">
        <f t="shared" si="48"/>
        <v>94</v>
      </c>
      <c r="AH214" s="20">
        <v>0.2</v>
      </c>
      <c r="AI214" s="3">
        <f t="shared" si="58"/>
        <v>0</v>
      </c>
    </row>
    <row r="215" spans="1:35" x14ac:dyDescent="0.2">
      <c r="A215">
        <f t="shared" si="49"/>
        <v>70</v>
      </c>
      <c r="B215">
        <f>IF(A215&lt;LookHere!$B$9,1,2)</f>
        <v>2</v>
      </c>
      <c r="C215">
        <f>IF(B215&lt;2,LookHere!F$10 - T214,0)</f>
        <v>0</v>
      </c>
      <c r="D215" s="3">
        <f>IF(B215=2,LookHere!$B$12,0)</f>
        <v>48600</v>
      </c>
      <c r="E215" s="3">
        <f>IF(A215&lt;LookHere!B$13,0,IF(A215&lt;LookHere!B$14,LookHere!C$13,LookHere!C$14))</f>
        <v>12000</v>
      </c>
      <c r="F215" s="3">
        <f>IF('SC1'!A215&lt;LookHere!D$15,0,LookHere!B$15)</f>
        <v>9000</v>
      </c>
      <c r="G215" s="3">
        <f>IF('SC1'!A215&lt;LookHere!D$16,0,LookHere!B$16)</f>
        <v>6612</v>
      </c>
      <c r="H215" s="3">
        <f t="shared" si="50"/>
        <v>28426.368243952311</v>
      </c>
      <c r="I215" s="35">
        <f t="shared" si="51"/>
        <v>557224.05141730141</v>
      </c>
      <c r="J215" s="3">
        <f>IF(I214&gt;0,IF(B215&lt;2,IF(C215&gt;5500*LookHere!B$11, 5500*LookHere!B$11, C215), IF(H215&gt;(M215+P214),-(H215-M215-P214),0)),0)</f>
        <v>0</v>
      </c>
      <c r="K215" s="35">
        <f t="shared" si="52"/>
        <v>27060.987215596608</v>
      </c>
      <c r="L215" s="35">
        <f t="shared" si="53"/>
        <v>12529.232162747012</v>
      </c>
      <c r="M215" s="35">
        <f t="shared" si="54"/>
        <v>20445.456665160509</v>
      </c>
      <c r="N215" s="35">
        <f t="shared" si="55"/>
        <v>859.89529325046237</v>
      </c>
      <c r="O215" s="35">
        <f t="shared" si="56"/>
        <v>161743.14928368939</v>
      </c>
      <c r="P215" s="3">
        <f t="shared" si="57"/>
        <v>8087.15746418447</v>
      </c>
      <c r="Q215">
        <f t="shared" si="47"/>
        <v>0.05</v>
      </c>
      <c r="R215" s="3">
        <f>IF(B215&lt;2,K215*V$5+L215*0.4*V$6 - IF((C215-J215)&gt;0,IF((C215-J215)&gt;V$12,V$12,C215-J215)),P215+L215*($V$6)*0.4+K215*($V$5)+G215+F215+E215)/LookHere!B$11</f>
        <v>36776.575799919738</v>
      </c>
      <c r="S215" s="3">
        <f>(IF(G215&gt;0,IF(R215&gt;V$15,IF(0.15*(R215-V$15)&lt;G215,0.15*(R215-V$15),G215),0),0))*LookHere!B$11</f>
        <v>0</v>
      </c>
      <c r="T215" s="3">
        <f>(IF(R215&lt;V$16,W$16*R215,IF(R215&lt;V$17,Z$16+W$17*(R215-V$16),IF(R215&lt;V$18,W$18*(R215-V$18)+Z$17,(R215-V$18)*W$19+Z$18)))+S215 + IF(R215&lt;V$20,R215*W$20,IF(R215&lt;V$21,(R215-V$20)*W$21+Z$20,(R215-V$21)*W$22+Z$21)))*LookHere!B$11</f>
        <v>7355.3151599839475</v>
      </c>
      <c r="AG215">
        <f t="shared" si="48"/>
        <v>95</v>
      </c>
      <c r="AH215" s="20">
        <v>0.2</v>
      </c>
      <c r="AI215" s="3">
        <f t="shared" si="58"/>
        <v>0</v>
      </c>
    </row>
    <row r="216" spans="1:35" x14ac:dyDescent="0.2">
      <c r="A216">
        <f t="shared" si="49"/>
        <v>71</v>
      </c>
      <c r="B216">
        <f>IF(A216&lt;LookHere!$B$9,1,2)</f>
        <v>2</v>
      </c>
      <c r="C216">
        <f>IF(B216&lt;2,LookHere!F$10 - T215,0)</f>
        <v>0</v>
      </c>
      <c r="D216" s="3">
        <f>IF(B216=2,LookHere!$B$12,0)</f>
        <v>48600</v>
      </c>
      <c r="E216" s="3">
        <f>IF(A216&lt;LookHere!B$13,0,IF(A216&lt;LookHere!B$14,LookHere!C$13,LookHere!C$14))</f>
        <v>12000</v>
      </c>
      <c r="F216" s="3">
        <f>IF('SC1'!A216&lt;LookHere!D$15,0,LookHere!B$15)</f>
        <v>9000</v>
      </c>
      <c r="G216" s="3">
        <f>IF('SC1'!A216&lt;LookHere!D$16,0,LookHere!B$16)</f>
        <v>6612</v>
      </c>
      <c r="H216" s="3">
        <f t="shared" si="50"/>
        <v>28343.315159983948</v>
      </c>
      <c r="I216" s="35">
        <f t="shared" si="51"/>
        <v>568803.16720575292</v>
      </c>
      <c r="J216" s="3">
        <f>IF(I215&gt;0,IF(B216&lt;2,IF(C216&gt;5500*LookHere!B$11, 5500*LookHere!B$11, C216), IF(H216&gt;(M216+P215),-(H216-M216-P215),0)),0)</f>
        <v>0</v>
      </c>
      <c r="K216" s="35">
        <f t="shared" si="52"/>
        <v>13690.255683887046</v>
      </c>
      <c r="L216" s="35">
        <f t="shared" si="53"/>
        <v>6499.0990748012691</v>
      </c>
      <c r="M216" s="35">
        <f t="shared" si="54"/>
        <v>20256.157695799477</v>
      </c>
      <c r="N216" s="35">
        <f t="shared" si="55"/>
        <v>652.16634924392554</v>
      </c>
      <c r="O216" s="35">
        <f t="shared" si="56"/>
        <v>157017.01446161998</v>
      </c>
      <c r="P216" s="3">
        <f t="shared" si="57"/>
        <v>11619.259070159878</v>
      </c>
      <c r="Q216">
        <f t="shared" si="47"/>
        <v>7.3999999999999996E-2</v>
      </c>
      <c r="R216" s="3">
        <f>IF(B216&lt;2,K216*V$5+L216*0.4*V$6 - IF((C216-J216)&gt;0,IF((C216-J216)&gt;V$12,V$12,C216-J216)),P216+L216*($V$6)*0.4+K216*($V$5)+G216+F216+E216)/LookHere!B$11</f>
        <v>39781.19455284586</v>
      </c>
      <c r="S216" s="3">
        <f>(IF(G216&gt;0,IF(R216&gt;V$15,IF(0.15*(R216-V$15)&lt;G216,0.15*(R216-V$15),G216),0),0))*LookHere!B$11</f>
        <v>0</v>
      </c>
      <c r="T216" s="3">
        <f>(IF(R216&lt;V$16,W$16*R216,IF(R216&lt;V$17,Z$16+W$17*(R216-V$16),IF(R216&lt;V$18,W$18*(R216-V$18)+Z$17,(R216-V$18)*W$19+Z$18)))+S216 + IF(R216&lt;V$20,R216*W$20,IF(R216&lt;V$21,(R216-V$20)*W$21+Z$20,(R216-V$21)*W$22+Z$21)))*LookHere!B$11</f>
        <v>7956.2389105691718</v>
      </c>
      <c r="AG216">
        <f t="shared" si="48"/>
        <v>96</v>
      </c>
      <c r="AH216" s="20">
        <v>0.2</v>
      </c>
      <c r="AI216" s="3">
        <f t="shared" si="58"/>
        <v>0</v>
      </c>
    </row>
    <row r="217" spans="1:35" x14ac:dyDescent="0.2">
      <c r="A217">
        <f t="shared" si="49"/>
        <v>72</v>
      </c>
      <c r="B217">
        <f>IF(A217&lt;LookHere!$B$9,1,2)</f>
        <v>2</v>
      </c>
      <c r="C217">
        <f>IF(B217&lt;2,LookHere!F$10 - T216,0)</f>
        <v>0</v>
      </c>
      <c r="D217" s="3">
        <f>IF(B217=2,LookHere!$B$12,0)</f>
        <v>48600</v>
      </c>
      <c r="E217" s="3">
        <f>IF(A217&lt;LookHere!B$13,0,IF(A217&lt;LookHere!B$14,LookHere!C$13,LookHere!C$14))</f>
        <v>12000</v>
      </c>
      <c r="F217" s="3">
        <f>IF('SC1'!A217&lt;LookHere!D$15,0,LookHere!B$15)</f>
        <v>9000</v>
      </c>
      <c r="G217" s="3">
        <f>IF('SC1'!A217&lt;LookHere!D$16,0,LookHere!B$16)</f>
        <v>6612</v>
      </c>
      <c r="H217" s="3">
        <f t="shared" si="50"/>
        <v>28944.238910569173</v>
      </c>
      <c r="I217" s="35">
        <f t="shared" si="51"/>
        <v>580622.89702028851</v>
      </c>
      <c r="J217" s="3">
        <f>IF(I216&gt;0,IF(B217&lt;2,IF(C217&gt;5500*LookHere!B$11, 5500*LookHere!B$11, C217), IF(H217&gt;(M217+P216),-(H217-M217-P216),0)),0)</f>
        <v>0</v>
      </c>
      <c r="K217" s="35">
        <f t="shared" si="52"/>
        <v>2084.1921206481802</v>
      </c>
      <c r="L217" s="35">
        <f t="shared" si="53"/>
        <v>1221.8322218761205</v>
      </c>
      <c r="M217" s="35">
        <f t="shared" si="54"/>
        <v>17324.979840409294</v>
      </c>
      <c r="N217" s="35">
        <f t="shared" si="55"/>
        <v>442.29264719477391</v>
      </c>
      <c r="O217" s="35">
        <f t="shared" si="56"/>
        <v>148660.56895197259</v>
      </c>
      <c r="P217" s="3">
        <f t="shared" si="57"/>
        <v>11149.542671397943</v>
      </c>
      <c r="Q217">
        <f t="shared" si="47"/>
        <v>7.4999999999999997E-2</v>
      </c>
      <c r="R217" s="3">
        <f>IF(B217&lt;2,K217*V$5+L217*0.4*V$6 - IF((C217-J217)&gt;0,IF((C217-J217)&gt;V$12,V$12,C217-J217)),P217+L217*($V$6)*0.4+K217*($V$5)+G217+F217+E217)/LookHere!B$11</f>
        <v>38852.309322577763</v>
      </c>
      <c r="S217" s="3">
        <f>(IF(G217&gt;0,IF(R217&gt;V$15,IF(0.15*(R217-V$15)&lt;G217,0.15*(R217-V$15),G217),0),0))*LookHere!B$11</f>
        <v>0</v>
      </c>
      <c r="T217" s="3">
        <f>(IF(R217&lt;V$16,W$16*R217,IF(R217&lt;V$17,Z$16+W$17*(R217-V$16),IF(R217&lt;V$18,W$18*(R217-V$18)+Z$17,(R217-V$18)*W$19+Z$18)))+S217 + IF(R217&lt;V$20,R217*W$20,IF(R217&lt;V$21,(R217-V$20)*W$21+Z$20,(R217-V$21)*W$22+Z$21)))*LookHere!B$11</f>
        <v>7770.4618645155524</v>
      </c>
      <c r="AG217">
        <f t="shared" si="48"/>
        <v>97</v>
      </c>
      <c r="AH217" s="20">
        <v>0.2</v>
      </c>
      <c r="AI217" s="3">
        <f t="shared" si="58"/>
        <v>0</v>
      </c>
    </row>
    <row r="218" spans="1:35" x14ac:dyDescent="0.2">
      <c r="A218">
        <f t="shared" si="49"/>
        <v>73</v>
      </c>
      <c r="B218">
        <f>IF(A218&lt;LookHere!$B$9,1,2)</f>
        <v>2</v>
      </c>
      <c r="C218">
        <f>IF(B218&lt;2,LookHere!F$10 - T217,0)</f>
        <v>0</v>
      </c>
      <c r="D218" s="3">
        <f>IF(B218=2,LookHere!$B$12,0)</f>
        <v>48600</v>
      </c>
      <c r="E218" s="3">
        <f>IF(A218&lt;LookHere!B$13,0,IF(A218&lt;LookHere!B$14,LookHere!C$13,LookHere!C$14))</f>
        <v>12000</v>
      </c>
      <c r="F218" s="3">
        <f>IF('SC1'!A218&lt;LookHere!D$15,0,LookHere!B$15)</f>
        <v>9000</v>
      </c>
      <c r="G218" s="3">
        <f>IF('SC1'!A218&lt;LookHere!D$16,0,LookHere!B$16)</f>
        <v>6612</v>
      </c>
      <c r="H218" s="3">
        <f t="shared" si="50"/>
        <v>28758.461864515553</v>
      </c>
      <c r="I218" s="35">
        <f t="shared" si="51"/>
        <v>578385.34596977686</v>
      </c>
      <c r="J218" s="3">
        <f>IF(I217&gt;0,IF(B218&lt;2,IF(C218&gt;5500*LookHere!B$11, 5500*LookHere!B$11, C218), IF(H218&gt;(M218+P217),-(H218-M218-P217),0)),0)</f>
        <v>-14302.894850593311</v>
      </c>
      <c r="K218" s="35">
        <f t="shared" si="52"/>
        <v>12.04663045734614</v>
      </c>
      <c r="L218" s="35">
        <f t="shared" si="53"/>
        <v>68.153801336249927</v>
      </c>
      <c r="M218" s="35">
        <f t="shared" si="54"/>
        <v>3306.0243425243007</v>
      </c>
      <c r="N218" s="35">
        <f t="shared" si="55"/>
        <v>230.02491911883007</v>
      </c>
      <c r="O218" s="35">
        <f t="shared" si="56"/>
        <v>140600.19290339664</v>
      </c>
      <c r="P218" s="3">
        <f t="shared" si="57"/>
        <v>10685.614660658144</v>
      </c>
      <c r="Q218">
        <f t="shared" si="47"/>
        <v>7.5999999999999998E-2</v>
      </c>
      <c r="R218" s="3">
        <f>IF(B218&lt;2,K218*V$5+L218*0.4*V$6 - IF((C218-J218)&gt;0,IF((C218-J218)&gt;V$12,V$12,C218-J218)),P218+L218*($V$6)*0.4+K218*($V$5)+G218+F218+E218)/LookHere!B$11</f>
        <v>38299.991100817439</v>
      </c>
      <c r="S218" s="3">
        <f>(IF(G218&gt;0,IF(R218&gt;V$15,IF(0.15*(R218-V$15)&lt;G218,0.15*(R218-V$15),G218),0),0))*LookHere!B$11</f>
        <v>0</v>
      </c>
      <c r="T218" s="3">
        <f>(IF(R218&lt;V$16,W$16*R218,IF(R218&lt;V$17,Z$16+W$17*(R218-V$16),IF(R218&lt;V$18,W$18*(R218-V$18)+Z$17,(R218-V$18)*W$19+Z$18)))+S218 + IF(R218&lt;V$20,R218*W$20,IF(R218&lt;V$21,(R218-V$20)*W$21+Z$20,(R218-V$21)*W$22+Z$21)))*LookHere!B$11</f>
        <v>7659.9982201634875</v>
      </c>
      <c r="AG218">
        <f t="shared" si="48"/>
        <v>98</v>
      </c>
      <c r="AH218" s="20">
        <v>0.2</v>
      </c>
      <c r="AI218" s="3">
        <f t="shared" si="58"/>
        <v>0</v>
      </c>
    </row>
    <row r="219" spans="1:35" x14ac:dyDescent="0.2">
      <c r="A219">
        <f t="shared" si="49"/>
        <v>74</v>
      </c>
      <c r="B219">
        <f>IF(A219&lt;LookHere!$B$9,1,2)</f>
        <v>2</v>
      </c>
      <c r="C219">
        <f>IF(B219&lt;2,LookHere!F$10 - T218,0)</f>
        <v>0</v>
      </c>
      <c r="D219" s="3">
        <f>IF(B219=2,LookHere!$B$12,0)</f>
        <v>48600</v>
      </c>
      <c r="E219" s="3">
        <f>IF(A219&lt;LookHere!B$13,0,IF(A219&lt;LookHere!B$14,LookHere!C$13,LookHere!C$14))</f>
        <v>12000</v>
      </c>
      <c r="F219" s="3">
        <f>IF('SC1'!A219&lt;LookHere!D$15,0,LookHere!B$15)</f>
        <v>9000</v>
      </c>
      <c r="G219" s="3">
        <f>IF('SC1'!A219&lt;LookHere!D$16,0,LookHere!B$16)</f>
        <v>6612</v>
      </c>
      <c r="H219" s="3">
        <f t="shared" si="50"/>
        <v>28647.998220163488</v>
      </c>
      <c r="I219" s="35">
        <f t="shared" si="51"/>
        <v>572522.01033131708</v>
      </c>
      <c r="J219" s="3">
        <f>IF(I218&gt;0,IF(B219&lt;2,IF(C219&gt;5500*LookHere!B$11, 5500*LookHere!B$11, C219), IF(H219&gt;(M219+P218),-(H219-M219-P218),0)),0)</f>
        <v>-17882.183127711745</v>
      </c>
      <c r="K219" s="35">
        <f t="shared" si="52"/>
        <v>6.9629524043463675E-2</v>
      </c>
      <c r="L219" s="35">
        <f t="shared" si="53"/>
        <v>3.8016190385360176</v>
      </c>
      <c r="M219" s="35">
        <f t="shared" si="54"/>
        <v>80.200431793596067</v>
      </c>
      <c r="N219" s="35">
        <f t="shared" si="55"/>
        <v>44.093671798171101</v>
      </c>
      <c r="O219" s="35">
        <f t="shared" si="56"/>
        <v>132836.25025127109</v>
      </c>
      <c r="P219" s="3">
        <f t="shared" si="57"/>
        <v>10228.391269347874</v>
      </c>
      <c r="Q219">
        <f t="shared" si="47"/>
        <v>7.6999999999999999E-2</v>
      </c>
      <c r="R219" s="3">
        <f>IF(B219&lt;2,K219*V$5+L219*0.4*V$6 - IF((C219-J219)&gt;0,IF((C219-J219)&gt;V$12,V$12,C219-J219)),P219+L219*($V$6)*0.4+K219*($V$5)+G219+F219+E219)/LookHere!B$11</f>
        <v>37840.508299073299</v>
      </c>
      <c r="S219" s="3">
        <f>(IF(G219&gt;0,IF(R219&gt;V$15,IF(0.15*(R219-V$15)&lt;G219,0.15*(R219-V$15),G219),0),0))*LookHere!B$11</f>
        <v>0</v>
      </c>
      <c r="T219" s="3">
        <f>(IF(R219&lt;V$16,W$16*R219,IF(R219&lt;V$17,Z$16+W$17*(R219-V$16),IF(R219&lt;V$18,W$18*(R219-V$18)+Z$17,(R219-V$18)*W$19+Z$18)))+S219 + IF(R219&lt;V$20,R219*W$20,IF(R219&lt;V$21,(R219-V$20)*W$21+Z$20,(R219-V$21)*W$22+Z$21)))*LookHere!B$11</f>
        <v>7568.1016598146598</v>
      </c>
      <c r="AG219">
        <f t="shared" si="48"/>
        <v>99</v>
      </c>
      <c r="AH219" s="20">
        <v>0.2</v>
      </c>
      <c r="AI219" s="3">
        <f t="shared" si="58"/>
        <v>0</v>
      </c>
    </row>
    <row r="220" spans="1:35" x14ac:dyDescent="0.2">
      <c r="A220">
        <f t="shared" si="49"/>
        <v>75</v>
      </c>
      <c r="B220">
        <f>IF(A220&lt;LookHere!$B$9,1,2)</f>
        <v>2</v>
      </c>
      <c r="C220">
        <f>IF(B220&lt;2,LookHere!F$10 - T219,0)</f>
        <v>0</v>
      </c>
      <c r="D220" s="3">
        <f>IF(B220=2,LookHere!$B$12,0)</f>
        <v>48600</v>
      </c>
      <c r="E220" s="3">
        <f>IF(A220&lt;LookHere!B$13,0,IF(A220&lt;LookHere!B$14,LookHere!C$13,LookHere!C$14))</f>
        <v>12000</v>
      </c>
      <c r="F220" s="3">
        <f>IF('SC1'!A220&lt;LookHere!D$15,0,LookHere!B$15)</f>
        <v>9000</v>
      </c>
      <c r="G220" s="3">
        <f>IF('SC1'!A220&lt;LookHere!D$16,0,LookHere!B$16)</f>
        <v>6612</v>
      </c>
      <c r="H220" s="3">
        <f t="shared" si="50"/>
        <v>28556.10165981466</v>
      </c>
      <c r="I220" s="35">
        <f t="shared" si="51"/>
        <v>566095.17856409762</v>
      </c>
      <c r="J220" s="3">
        <f>IF(I219&gt;0,IF(B220&lt;2,IF(C220&gt;5500*LookHere!B$11, 5500*LookHere!B$11, C220), IF(H220&gt;(M220+P219),-(H220-M220-P219),0)),0)</f>
        <v>-18323.839141904205</v>
      </c>
      <c r="K220" s="35">
        <f t="shared" si="52"/>
        <v>4.02458648971038E-4</v>
      </c>
      <c r="L220" s="35">
        <f t="shared" si="53"/>
        <v>0.21205430996953911</v>
      </c>
      <c r="M220" s="35">
        <f t="shared" si="54"/>
        <v>3.8712485625794812</v>
      </c>
      <c r="N220" s="35">
        <f t="shared" si="55"/>
        <v>2.6402444697621732</v>
      </c>
      <c r="O220" s="35">
        <f t="shared" si="56"/>
        <v>125368.19626214464</v>
      </c>
      <c r="P220" s="3">
        <f t="shared" si="57"/>
        <v>9904.0875047094269</v>
      </c>
      <c r="Q220">
        <f t="shared" si="47"/>
        <v>7.9000000000000001E-2</v>
      </c>
      <c r="R220" s="3">
        <f>IF(B220&lt;2,K220*V$5+L220*0.4*V$6 - IF((C220-J220)&gt;0,IF((C220-J220)&gt;V$12,V$12,C220-J220)),P220+L220*($V$6)*0.4+K220*($V$5)+G220+F220+E220)/LookHere!B$11</f>
        <v>37516.093942875057</v>
      </c>
      <c r="S220" s="3">
        <f>(IF(G220&gt;0,IF(R220&gt;V$15,IF(0.15*(R220-V$15)&lt;G220,0.15*(R220-V$15),G220),0),0))*LookHere!B$11</f>
        <v>0</v>
      </c>
      <c r="T220" s="3">
        <f>(IF(R220&lt;V$16,W$16*R220,IF(R220&lt;V$17,Z$16+W$17*(R220-V$16),IF(R220&lt;V$18,W$18*(R220-V$18)+Z$17,(R220-V$18)*W$19+Z$18)))+S220 + IF(R220&lt;V$20,R220*W$20,IF(R220&lt;V$21,(R220-V$20)*W$21+Z$20,(R220-V$21)*W$22+Z$21)))*LookHere!B$11</f>
        <v>7503.2187885750118</v>
      </c>
      <c r="AG220">
        <f t="shared" si="48"/>
        <v>100</v>
      </c>
      <c r="AH220" s="20">
        <v>0.2</v>
      </c>
      <c r="AI220" s="3">
        <f t="shared" si="58"/>
        <v>0</v>
      </c>
    </row>
    <row r="221" spans="1:35" x14ac:dyDescent="0.2">
      <c r="A221">
        <f t="shared" si="49"/>
        <v>76</v>
      </c>
      <c r="B221">
        <f>IF(A221&lt;LookHere!$B$9,1,2)</f>
        <v>2</v>
      </c>
      <c r="C221">
        <f>IF(B221&lt;2,LookHere!F$10 - T220,0)</f>
        <v>0</v>
      </c>
      <c r="D221" s="3">
        <f>IF(B221=2,LookHere!$B$12,0)</f>
        <v>48600</v>
      </c>
      <c r="E221" s="3">
        <f>IF(A221&lt;LookHere!B$13,0,IF(A221&lt;LookHere!B$14,LookHere!C$13,LookHere!C$14))</f>
        <v>12000</v>
      </c>
      <c r="F221" s="3">
        <f>IF('SC1'!A221&lt;LookHere!D$15,0,LookHere!B$15)</f>
        <v>9000</v>
      </c>
      <c r="G221" s="3">
        <f>IF('SC1'!A221&lt;LookHere!D$16,0,LookHere!B$16)</f>
        <v>6612</v>
      </c>
      <c r="H221" s="3">
        <f t="shared" si="50"/>
        <v>28491.21878857501</v>
      </c>
      <c r="I221" s="35">
        <f t="shared" si="51"/>
        <v>559271.71754756267</v>
      </c>
      <c r="J221" s="3">
        <f>IF(I220&gt;0,IF(B221&lt;2,IF(C221&gt;5500*LookHere!B$11, 5500*LookHere!B$11, C221), IF(H221&gt;(M221+P220),-(H221-M221-P220),0)),0)</f>
        <v>-18586.918827096964</v>
      </c>
      <c r="K221" s="35">
        <f t="shared" si="52"/>
        <v>2.3262109910549E-6</v>
      </c>
      <c r="L221" s="35">
        <f t="shared" si="53"/>
        <v>1.1828389410100892E-2</v>
      </c>
      <c r="M221" s="35">
        <f t="shared" si="54"/>
        <v>0.21245676861851015</v>
      </c>
      <c r="N221" s="35">
        <f t="shared" si="55"/>
        <v>0.14831727938398606</v>
      </c>
      <c r="O221" s="35">
        <f t="shared" si="56"/>
        <v>118069.25987576258</v>
      </c>
      <c r="P221" s="3">
        <f t="shared" si="57"/>
        <v>9445.5407900610062</v>
      </c>
      <c r="Q221">
        <f t="shared" si="47"/>
        <v>0.08</v>
      </c>
      <c r="R221" s="3">
        <f>IF(B221&lt;2,K221*V$5+L221*0.4*V$6 - IF((C221-J221)&gt;0,IF((C221-J221)&gt;V$12,V$12,C221-J221)),P221+L221*($V$6)*0.4+K221*($V$5)+G221+F221+E221)/LookHere!B$11</f>
        <v>37057.54114866312</v>
      </c>
      <c r="S221" s="3">
        <f>(IF(G221&gt;0,IF(R221&gt;V$15,IF(0.15*(R221-V$15)&lt;G221,0.15*(R221-V$15),G221),0),0))*LookHere!B$11</f>
        <v>0</v>
      </c>
      <c r="T221" s="3">
        <f>(IF(R221&lt;V$16,W$16*R221,IF(R221&lt;V$17,Z$16+W$17*(R221-V$16),IF(R221&lt;V$18,W$18*(R221-V$18)+Z$17,(R221-V$18)*W$19+Z$18)))+S221 + IF(R221&lt;V$20,R221*W$20,IF(R221&lt;V$21,(R221-V$20)*W$21+Z$20,(R221-V$21)*W$22+Z$21)))*LookHere!B$11</f>
        <v>7411.5082297326244</v>
      </c>
      <c r="AI221" s="3">
        <f t="shared" si="58"/>
        <v>0</v>
      </c>
    </row>
    <row r="222" spans="1:35" x14ac:dyDescent="0.2">
      <c r="A222">
        <f t="shared" si="49"/>
        <v>77</v>
      </c>
      <c r="B222">
        <f>IF(A222&lt;LookHere!$B$9,1,2)</f>
        <v>2</v>
      </c>
      <c r="C222">
        <f>IF(B222&lt;2,LookHere!F$10 - T221,0)</f>
        <v>0</v>
      </c>
      <c r="D222" s="3">
        <f>IF(B222=2,LookHere!$B$12,0)</f>
        <v>48600</v>
      </c>
      <c r="E222" s="3">
        <f>IF(A222&lt;LookHere!B$13,0,IF(A222&lt;LookHere!B$14,LookHere!C$13,LookHere!C$14))</f>
        <v>12000</v>
      </c>
      <c r="F222" s="3">
        <f>IF('SC1'!A222&lt;LookHere!D$15,0,LookHere!B$15)</f>
        <v>9000</v>
      </c>
      <c r="G222" s="3">
        <f>IF('SC1'!A222&lt;LookHere!D$16,0,LookHere!B$16)</f>
        <v>6612</v>
      </c>
      <c r="H222" s="3">
        <f t="shared" si="50"/>
        <v>28399.508229732623</v>
      </c>
      <c r="I222" s="35">
        <f t="shared" si="51"/>
        <v>551939.42822924512</v>
      </c>
      <c r="J222" s="3">
        <f>IF(I221&gt;0,IF(B222&lt;2,IF(C222&gt;5500*LookHere!B$11, 5500*LookHere!B$11, C222), IF(H222&gt;(M222+P221),-(H222-M222-P221),0)),0)</f>
        <v>-18953.955608955992</v>
      </c>
      <c r="K222" s="35">
        <f t="shared" si="52"/>
        <v>1.3445499527989235E-8</v>
      </c>
      <c r="L222" s="35">
        <f t="shared" si="53"/>
        <v>6.5978756129542702E-4</v>
      </c>
      <c r="M222" s="35">
        <f t="shared" si="54"/>
        <v>1.1830715621091947E-2</v>
      </c>
      <c r="N222" s="35">
        <f t="shared" si="55"/>
        <v>8.2791747237733072E-3</v>
      </c>
      <c r="O222" s="35">
        <f t="shared" si="56"/>
        <v>111077.19830591993</v>
      </c>
      <c r="P222" s="3">
        <f t="shared" si="57"/>
        <v>9108.3302610854334</v>
      </c>
      <c r="Q222">
        <f t="shared" si="47"/>
        <v>8.2000000000000003E-2</v>
      </c>
      <c r="R222" s="3">
        <f>IF(B222&lt;2,K222*V$5+L222*0.4*V$6 - IF((C222-J222)&gt;0,IF((C222-J222)&gt;V$12,V$12,C222-J222)),P222+L222*($V$6)*0.4+K222*($V$5)+G222+F222+E222)/LookHere!B$11</f>
        <v>36720.330281085262</v>
      </c>
      <c r="S222" s="3">
        <f>(IF(G222&gt;0,IF(R222&gt;V$15,IF(0.15*(R222-V$15)&lt;G222,0.15*(R222-V$15),G222),0),0))*LookHere!B$11</f>
        <v>0</v>
      </c>
      <c r="T222" s="3">
        <f>(IF(R222&lt;V$16,W$16*R222,IF(R222&lt;V$17,Z$16+W$17*(R222-V$16),IF(R222&lt;V$18,W$18*(R222-V$18)+Z$17,(R222-V$18)*W$19+Z$18)))+S222 + IF(R222&lt;V$20,R222*W$20,IF(R222&lt;V$21,(R222-V$20)*W$21+Z$20,(R222-V$21)*W$22+Z$21)))*LookHere!B$11</f>
        <v>7344.0660562170524</v>
      </c>
      <c r="AI222" s="3">
        <f t="shared" si="58"/>
        <v>0</v>
      </c>
    </row>
    <row r="223" spans="1:35" x14ac:dyDescent="0.2">
      <c r="A223">
        <f t="shared" si="49"/>
        <v>78</v>
      </c>
      <c r="B223">
        <f>IF(A223&lt;LookHere!$B$9,1,2)</f>
        <v>2</v>
      </c>
      <c r="C223">
        <f>IF(B223&lt;2,LookHere!F$10 - T222,0)</f>
        <v>0</v>
      </c>
      <c r="D223" s="3">
        <f>IF(B223=2,LookHere!$B$12,0)</f>
        <v>48600</v>
      </c>
      <c r="E223" s="3">
        <f>IF(A223&lt;LookHere!B$13,0,IF(A223&lt;LookHere!B$14,LookHere!C$13,LookHere!C$14))</f>
        <v>12000</v>
      </c>
      <c r="F223" s="3">
        <f>IF('SC1'!A223&lt;LookHere!D$15,0,LookHere!B$15)</f>
        <v>9000</v>
      </c>
      <c r="G223" s="3">
        <f>IF('SC1'!A223&lt;LookHere!D$16,0,LookHere!B$16)</f>
        <v>6612</v>
      </c>
      <c r="H223" s="3">
        <f t="shared" si="50"/>
        <v>28332.066056217052</v>
      </c>
      <c r="I223" s="35">
        <f t="shared" si="51"/>
        <v>544184.99441251822</v>
      </c>
      <c r="J223" s="3">
        <f>IF(I222&gt;0,IF(B223&lt;2,IF(C223&gt;5500*LookHere!B$11, 5500*LookHere!B$11, C223), IF(H223&gt;(M223+P222),-(H223-M223-P222),0)),0)</f>
        <v>-19223.735135330611</v>
      </c>
      <c r="K223" s="35">
        <f t="shared" si="52"/>
        <v>7.7714987277519715E-11</v>
      </c>
      <c r="L223" s="35">
        <f t="shared" si="53"/>
        <v>3.6802950169058835E-5</v>
      </c>
      <c r="M223" s="35">
        <f t="shared" si="54"/>
        <v>6.5980100679495501E-4</v>
      </c>
      <c r="N223" s="35">
        <f t="shared" si="55"/>
        <v>4.618472592569405E-4</v>
      </c>
      <c r="O223" s="35">
        <f t="shared" si="56"/>
        <v>104277.05222563152</v>
      </c>
      <c r="P223" s="3">
        <f t="shared" si="57"/>
        <v>8654.9953347274168</v>
      </c>
      <c r="Q223">
        <f t="shared" si="47"/>
        <v>8.3000000000000004E-2</v>
      </c>
      <c r="R223" s="3">
        <f>IF(B223&lt;2,K223*V$5+L223*0.4*V$6 - IF((C223-J223)&gt;0,IF((C223-J223)&gt;V$12,V$12,C223-J223)),P223+L223*($V$6)*0.4+K223*($V$5)+G223+F223+E223)/LookHere!B$11</f>
        <v>36266.995335842992</v>
      </c>
      <c r="S223" s="3">
        <f>(IF(G223&gt;0,IF(R223&gt;V$15,IF(0.15*(R223-V$15)&lt;G223,0.15*(R223-V$15),G223),0),0))*LookHere!B$11</f>
        <v>0</v>
      </c>
      <c r="T223" s="3">
        <f>(IF(R223&lt;V$16,W$16*R223,IF(R223&lt;V$17,Z$16+W$17*(R223-V$16),IF(R223&lt;V$18,W$18*(R223-V$18)+Z$17,(R223-V$18)*W$19+Z$18)))+S223 + IF(R223&lt;V$20,R223*W$20,IF(R223&lt;V$21,(R223-V$20)*W$21+Z$20,(R223-V$21)*W$22+Z$21)))*LookHere!B$11</f>
        <v>7253.3990671685988</v>
      </c>
      <c r="AI223" s="3">
        <f t="shared" si="58"/>
        <v>0</v>
      </c>
    </row>
    <row r="224" spans="1:35" x14ac:dyDescent="0.2">
      <c r="A224">
        <f t="shared" si="49"/>
        <v>79</v>
      </c>
      <c r="B224">
        <f>IF(A224&lt;LookHere!$B$9,1,2)</f>
        <v>2</v>
      </c>
      <c r="C224">
        <f>IF(B224&lt;2,LookHere!F$10 - T223,0)</f>
        <v>0</v>
      </c>
      <c r="D224" s="3">
        <f>IF(B224=2,LookHere!$B$12,0)</f>
        <v>48600</v>
      </c>
      <c r="E224" s="3">
        <f>IF(A224&lt;LookHere!B$13,0,IF(A224&lt;LookHere!B$14,LookHere!C$13,LookHere!C$14))</f>
        <v>12000</v>
      </c>
      <c r="F224" s="3">
        <f>IF('SC1'!A224&lt;LookHere!D$15,0,LookHere!B$15)</f>
        <v>9000</v>
      </c>
      <c r="G224" s="3">
        <f>IF('SC1'!A224&lt;LookHere!D$16,0,LookHere!B$16)</f>
        <v>6612</v>
      </c>
      <c r="H224" s="3">
        <f t="shared" si="50"/>
        <v>28241.399067168597</v>
      </c>
      <c r="I224" s="35">
        <f t="shared" si="51"/>
        <v>535906.75490077224</v>
      </c>
      <c r="J224" s="3">
        <f>IF(I223&gt;0,IF(B224&lt;2,IF(C224&gt;5500*LookHere!B$11, 5500*LookHere!B$11, C224), IF(H224&gt;(M224+P223),-(H224-M224-P223),0)),0)</f>
        <v>-19586.403695638153</v>
      </c>
      <c r="K224" s="35">
        <f t="shared" si="52"/>
        <v>4.4919262740298303E-13</v>
      </c>
      <c r="L224" s="35">
        <f t="shared" si="53"/>
        <v>2.052868560430101E-6</v>
      </c>
      <c r="M224" s="35">
        <f t="shared" si="54"/>
        <v>3.6803027884046112E-5</v>
      </c>
      <c r="N224" s="35">
        <f t="shared" si="55"/>
        <v>2.5762041803845001E-5</v>
      </c>
      <c r="O224" s="35">
        <f t="shared" si="56"/>
        <v>97788.934036152728</v>
      </c>
      <c r="P224" s="3">
        <f t="shared" si="57"/>
        <v>8312.0593930729829</v>
      </c>
      <c r="Q224">
        <f t="shared" si="47"/>
        <v>8.5000000000000006E-2</v>
      </c>
      <c r="R224" s="3">
        <f>IF(B224&lt;2,K224*V$5+L224*0.4*V$6 - IF((C224-J224)&gt;0,IF((C224-J224)&gt;V$12,V$12,C224-J224)),P224+L224*($V$6)*0.4+K224*($V$5)+G224+F224+E224)/LookHere!B$11</f>
        <v>35924.059393135205</v>
      </c>
      <c r="S224" s="3">
        <f>(IF(G224&gt;0,IF(R224&gt;V$15,IF(0.15*(R224-V$15)&lt;G224,0.15*(R224-V$15),G224),0),0))*LookHere!B$11</f>
        <v>0</v>
      </c>
      <c r="T224" s="3">
        <f>(IF(R224&lt;V$16,W$16*R224,IF(R224&lt;V$17,Z$16+W$17*(R224-V$16),IF(R224&lt;V$18,W$18*(R224-V$18)+Z$17,(R224-V$18)*W$19+Z$18)))+S224 + IF(R224&lt;V$20,R224*W$20,IF(R224&lt;V$21,(R224-V$20)*W$21+Z$20,(R224-V$21)*W$22+Z$21)))*LookHere!B$11</f>
        <v>7184.8118786270416</v>
      </c>
      <c r="AI224" s="3">
        <f t="shared" si="58"/>
        <v>0</v>
      </c>
    </row>
    <row r="225" spans="1:35" x14ac:dyDescent="0.2">
      <c r="A225">
        <f t="shared" si="49"/>
        <v>80</v>
      </c>
      <c r="B225">
        <f>IF(A225&lt;LookHere!$B$9,1,2)</f>
        <v>2</v>
      </c>
      <c r="C225">
        <f>IF(B225&lt;2,LookHere!F$10 - T224,0)</f>
        <v>0</v>
      </c>
      <c r="D225" s="3">
        <f>IF(B225=2,LookHere!$B$12,0)</f>
        <v>48600</v>
      </c>
      <c r="E225" s="3">
        <f>IF(A225&lt;LookHere!B$13,0,IF(A225&lt;LookHere!B$14,LookHere!C$13,LookHere!C$14))</f>
        <v>12000</v>
      </c>
      <c r="F225" s="3">
        <f>IF('SC1'!A225&lt;LookHere!D$15,0,LookHere!B$15)</f>
        <v>9000</v>
      </c>
      <c r="G225" s="3">
        <f>IF('SC1'!A225&lt;LookHere!D$16,0,LookHere!B$16)</f>
        <v>6612</v>
      </c>
      <c r="H225" s="3">
        <f t="shared" si="50"/>
        <v>28172.811878627042</v>
      </c>
      <c r="I225" s="35">
        <f t="shared" si="51"/>
        <v>527182.14478410908</v>
      </c>
      <c r="J225" s="3">
        <f>IF(I224&gt;0,IF(B225&lt;2,IF(C225&gt;5500*LookHere!B$11, 5500*LookHere!B$11, C225), IF(H225&gt;(M225+P224),-(H225-M225-P224),0)),0)</f>
        <v>-19860.752483501194</v>
      </c>
      <c r="K225" s="35">
        <f t="shared" si="52"/>
        <v>2.5963334367368803E-15</v>
      </c>
      <c r="L225" s="35">
        <f t="shared" si="53"/>
        <v>1.1450900830079113E-7</v>
      </c>
      <c r="M225" s="35">
        <f t="shared" si="54"/>
        <v>2.0528690096227284E-6</v>
      </c>
      <c r="N225" s="35">
        <f t="shared" si="55"/>
        <v>1.4370078575432825E-6</v>
      </c>
      <c r="O225" s="35">
        <f t="shared" si="56"/>
        <v>91508.928692351008</v>
      </c>
      <c r="P225" s="3">
        <f t="shared" si="57"/>
        <v>8052.7857249268882</v>
      </c>
      <c r="Q225">
        <f t="shared" si="47"/>
        <v>8.7999999999999995E-2</v>
      </c>
      <c r="R225" s="3">
        <f>IF(B225&lt;2,K225*V$5+L225*0.4*V$6 - IF((C225-J225)&gt;0,IF((C225-J225)&gt;V$12,V$12,C225-J225)),P225+L225*($V$6)*0.4+K225*($V$5)+G225+F225+E225)/LookHere!B$11</f>
        <v>35664.785724930363</v>
      </c>
      <c r="S225" s="3">
        <f>(IF(G225&gt;0,IF(R225&gt;V$15,IF(0.15*(R225-V$15)&lt;G225,0.15*(R225-V$15),G225),0),0))*LookHere!B$11</f>
        <v>0</v>
      </c>
      <c r="T225" s="3">
        <f>(IF(R225&lt;V$16,W$16*R225,IF(R225&lt;V$17,Z$16+W$17*(R225-V$16),IF(R225&lt;V$18,W$18*(R225-V$18)+Z$17,(R225-V$18)*W$19+Z$18)))+S225 + IF(R225&lt;V$20,R225*W$20,IF(R225&lt;V$21,(R225-V$20)*W$21+Z$20,(R225-V$21)*W$22+Z$21)))*LookHere!B$11</f>
        <v>7132.9571449860732</v>
      </c>
      <c r="AI225" s="3">
        <f t="shared" si="58"/>
        <v>0</v>
      </c>
    </row>
    <row r="226" spans="1:35" x14ac:dyDescent="0.2">
      <c r="A226">
        <f t="shared" si="49"/>
        <v>81</v>
      </c>
      <c r="B226">
        <f>IF(A226&lt;LookHere!$B$9,1,2)</f>
        <v>2</v>
      </c>
      <c r="C226">
        <f>IF(B226&lt;2,LookHere!F$10 - T225,0)</f>
        <v>0</v>
      </c>
      <c r="D226" s="3">
        <f>IF(B226=2,LookHere!$B$12,0)</f>
        <v>48600</v>
      </c>
      <c r="E226" s="3">
        <f>IF(A226&lt;LookHere!B$13,0,IF(A226&lt;LookHere!B$14,LookHere!C$13,LookHere!C$14))</f>
        <v>12000</v>
      </c>
      <c r="F226" s="3">
        <f>IF('SC1'!A226&lt;LookHere!D$15,0,LookHere!B$15)</f>
        <v>9000</v>
      </c>
      <c r="G226" s="3">
        <f>IF('SC1'!A226&lt;LookHere!D$16,0,LookHere!B$16)</f>
        <v>6612</v>
      </c>
      <c r="H226" s="3">
        <f t="shared" si="50"/>
        <v>28120.957144986074</v>
      </c>
      <c r="I226" s="35">
        <f t="shared" si="51"/>
        <v>518068.81833277823</v>
      </c>
      <c r="J226" s="3">
        <f>IF(I225&gt;0,IF(B226&lt;2,IF(C226&gt;5500*LookHere!B$11, 5500*LookHere!B$11, C226), IF(H226&gt;(M226+P225),-(H226-M226-P225),0)),0)</f>
        <v>-20068.171419944676</v>
      </c>
      <c r="K226" s="35">
        <f t="shared" si="52"/>
        <v>1.5006790082275833E-17</v>
      </c>
      <c r="L226" s="35">
        <f t="shared" si="53"/>
        <v>6.3873124830181259E-9</v>
      </c>
      <c r="M226" s="35">
        <f t="shared" si="54"/>
        <v>1.1450901089712456E-7</v>
      </c>
      <c r="N226" s="35">
        <f t="shared" si="55"/>
        <v>8.0156305031653742E-8</v>
      </c>
      <c r="O226" s="35">
        <f t="shared" si="56"/>
        <v>85357.698505651177</v>
      </c>
      <c r="P226" s="3">
        <f t="shared" si="57"/>
        <v>7682.1928655086058</v>
      </c>
      <c r="Q226">
        <f t="shared" si="47"/>
        <v>0.09</v>
      </c>
      <c r="R226" s="3">
        <f>IF(B226&lt;2,K226*V$5+L226*0.4*V$6 - IF((C226-J226)&gt;0,IF((C226-J226)&gt;V$12,V$12,C226-J226)),P226+L226*($V$6)*0.4+K226*($V$5)+G226+F226+E226)/LookHere!B$11</f>
        <v>35294.192865508798</v>
      </c>
      <c r="S226" s="3">
        <f>(IF(G226&gt;0,IF(R226&gt;V$15,IF(0.15*(R226-V$15)&lt;G226,0.15*(R226-V$15),G226),0),0))*LookHere!B$11</f>
        <v>0</v>
      </c>
      <c r="T226" s="3">
        <f>(IF(R226&lt;V$16,W$16*R226,IF(R226&lt;V$17,Z$16+W$17*(R226-V$16),IF(R226&lt;V$18,W$18*(R226-V$18)+Z$17,(R226-V$18)*W$19+Z$18)))+S226 + IF(R226&lt;V$20,R226*W$20,IF(R226&lt;V$21,(R226-V$20)*W$21+Z$20,(R226-V$21)*W$22+Z$21)))*LookHere!B$11</f>
        <v>7058.8385731017588</v>
      </c>
      <c r="AI226" s="3">
        <f t="shared" si="58"/>
        <v>0</v>
      </c>
    </row>
    <row r="227" spans="1:35" x14ac:dyDescent="0.2">
      <c r="A227">
        <f t="shared" si="49"/>
        <v>82</v>
      </c>
      <c r="B227">
        <f>IF(A227&lt;LookHere!$B$9,1,2)</f>
        <v>2</v>
      </c>
      <c r="C227">
        <f>IF(B227&lt;2,LookHere!F$10 - T226,0)</f>
        <v>0</v>
      </c>
      <c r="D227" s="3">
        <f>IF(B227=2,LookHere!$B$12,0)</f>
        <v>48600</v>
      </c>
      <c r="E227" s="3">
        <f>IF(A227&lt;LookHere!B$13,0,IF(A227&lt;LookHere!B$14,LookHere!C$13,LookHere!C$14))</f>
        <v>12000</v>
      </c>
      <c r="F227" s="3">
        <f>IF('SC1'!A227&lt;LookHere!D$15,0,LookHere!B$15)</f>
        <v>9000</v>
      </c>
      <c r="G227" s="3">
        <f>IF('SC1'!A227&lt;LookHere!D$16,0,LookHere!B$16)</f>
        <v>6612</v>
      </c>
      <c r="H227" s="3">
        <f t="shared" si="50"/>
        <v>28046.838573101759</v>
      </c>
      <c r="I227" s="35">
        <f t="shared" si="51"/>
        <v>508469.64267014654</v>
      </c>
      <c r="J227" s="3">
        <f>IF(I226&gt;0,IF(B227&lt;2,IF(C227&gt;5500*LookHere!B$11, 5500*LookHere!B$11, C227), IF(H227&gt;(M227+P226),-(H227-M227-P226),0)),0)</f>
        <v>-20364.645707586766</v>
      </c>
      <c r="K227" s="35">
        <f t="shared" si="52"/>
        <v>8.6738986212923035E-20</v>
      </c>
      <c r="L227" s="35">
        <f t="shared" si="53"/>
        <v>3.562842903027504E-10</v>
      </c>
      <c r="M227" s="35">
        <f t="shared" si="54"/>
        <v>6.3873124980249159E-9</v>
      </c>
      <c r="N227" s="35">
        <f t="shared" si="55"/>
        <v>4.4711187336106509E-9</v>
      </c>
      <c r="O227" s="35">
        <f t="shared" si="56"/>
        <v>79449.238615089998</v>
      </c>
      <c r="P227" s="3">
        <f t="shared" si="57"/>
        <v>7388.7791912033699</v>
      </c>
      <c r="Q227">
        <f t="shared" si="47"/>
        <v>9.2999999999999999E-2</v>
      </c>
      <c r="R227" s="3">
        <f>IF(B227&lt;2,K227*V$5+L227*0.4*V$6 - IF((C227-J227)&gt;0,IF((C227-J227)&gt;V$12,V$12,C227-J227)),P227+L227*($V$6)*0.4+K227*($V$5)+G227+F227+E227)/LookHere!B$11</f>
        <v>35000.779191203379</v>
      </c>
      <c r="S227" s="3">
        <f>(IF(G227&gt;0,IF(R227&gt;V$15,IF(0.15*(R227-V$15)&lt;G227,0.15*(R227-V$15),G227),0),0))*LookHere!B$11</f>
        <v>0</v>
      </c>
      <c r="T227" s="3">
        <f>(IF(R227&lt;V$16,W$16*R227,IF(R227&lt;V$17,Z$16+W$17*(R227-V$16),IF(R227&lt;V$18,W$18*(R227-V$18)+Z$17,(R227-V$18)*W$19+Z$18)))+S227 + IF(R227&lt;V$20,R227*W$20,IF(R227&lt;V$21,(R227-V$20)*W$21+Z$20,(R227-V$21)*W$22+Z$21)))*LookHere!B$11</f>
        <v>7000.1558382406756</v>
      </c>
      <c r="AI227" s="3">
        <f t="shared" si="58"/>
        <v>0</v>
      </c>
    </row>
    <row r="228" spans="1:35" x14ac:dyDescent="0.2">
      <c r="A228">
        <f t="shared" si="49"/>
        <v>83</v>
      </c>
      <c r="B228">
        <f>IF(A228&lt;LookHere!$B$9,1,2)</f>
        <v>2</v>
      </c>
      <c r="C228">
        <f>IF(B228&lt;2,LookHere!F$10 - T227,0)</f>
        <v>0</v>
      </c>
      <c r="D228" s="3">
        <f>IF(B228=2,LookHere!$B$12,0)</f>
        <v>48600</v>
      </c>
      <c r="E228" s="3">
        <f>IF(A228&lt;LookHere!B$13,0,IF(A228&lt;LookHere!B$14,LookHere!C$13,LookHere!C$14))</f>
        <v>12000</v>
      </c>
      <c r="F228" s="3">
        <f>IF('SC1'!A228&lt;LookHere!D$15,0,LookHere!B$15)</f>
        <v>9000</v>
      </c>
      <c r="G228" s="3">
        <f>IF('SC1'!A228&lt;LookHere!D$16,0,LookHere!B$16)</f>
        <v>6612</v>
      </c>
      <c r="H228" s="3">
        <f t="shared" si="50"/>
        <v>27988.155838240677</v>
      </c>
      <c r="I228" s="35">
        <f t="shared" si="51"/>
        <v>498436.26519779529</v>
      </c>
      <c r="J228" s="3">
        <f>IF(I227&gt;0,IF(B228&lt;2,IF(C228&gt;5500*LookHere!B$11, 5500*LookHere!B$11, C228), IF(H228&gt;(M228+P227),-(H228-M228-P227),0)),0)</f>
        <v>-20599.376647036952</v>
      </c>
      <c r="K228" s="35">
        <f t="shared" si="52"/>
        <v>5.013748487837039E-22</v>
      </c>
      <c r="L228" s="35">
        <f t="shared" si="53"/>
        <v>1.9873537713087408E-11</v>
      </c>
      <c r="M228" s="35">
        <f t="shared" si="54"/>
        <v>3.5628429038948938E-10</v>
      </c>
      <c r="N228" s="35">
        <f t="shared" si="55"/>
        <v>2.4939900318590358E-10</v>
      </c>
      <c r="O228" s="35">
        <f t="shared" si="56"/>
        <v>73711.414602308199</v>
      </c>
      <c r="P228" s="3">
        <f t="shared" si="57"/>
        <v>7076.2958018215877</v>
      </c>
      <c r="Q228">
        <f t="shared" si="47"/>
        <v>9.6000000000000002E-2</v>
      </c>
      <c r="R228" s="3">
        <f>IF(B228&lt;2,K228*V$5+L228*0.4*V$6 - IF((C228-J228)&gt;0,IF((C228-J228)&gt;V$12,V$12,C228-J228)),P228+L228*($V$6)*0.4+K228*($V$5)+G228+F228+E228)/LookHere!B$11</f>
        <v>34688.295801821587</v>
      </c>
      <c r="S228" s="3">
        <f>(IF(G228&gt;0,IF(R228&gt;V$15,IF(0.15*(R228-V$15)&lt;G228,0.15*(R228-V$15),G228),0),0))*LookHere!B$11</f>
        <v>0</v>
      </c>
      <c r="T228" s="3">
        <f>(IF(R228&lt;V$16,W$16*R228,IF(R228&lt;V$17,Z$16+W$17*(R228-V$16),IF(R228&lt;V$18,W$18*(R228-V$18)+Z$17,(R228-V$18)*W$19+Z$18)))+S228 + IF(R228&lt;V$20,R228*W$20,IF(R228&lt;V$21,(R228-V$20)*W$21+Z$20,(R228-V$21)*W$22+Z$21)))*LookHere!B$11</f>
        <v>6937.6591603643174</v>
      </c>
      <c r="AI228" s="3">
        <f t="shared" si="58"/>
        <v>0</v>
      </c>
    </row>
    <row r="229" spans="1:35" x14ac:dyDescent="0.2">
      <c r="A229">
        <f t="shared" si="49"/>
        <v>84</v>
      </c>
      <c r="B229">
        <f>IF(A229&lt;LookHere!$B$9,1,2)</f>
        <v>2</v>
      </c>
      <c r="C229">
        <f>IF(B229&lt;2,LookHere!F$10 - T228,0)</f>
        <v>0</v>
      </c>
      <c r="D229" s="3">
        <f>IF(B229=2,LookHere!$B$12,0)</f>
        <v>48600</v>
      </c>
      <c r="E229" s="3">
        <f>IF(A229&lt;LookHere!B$13,0,IF(A229&lt;LookHere!B$14,LookHere!C$13,LookHere!C$14))</f>
        <v>12000</v>
      </c>
      <c r="F229" s="3">
        <f>IF('SC1'!A229&lt;LookHere!D$15,0,LookHere!B$15)</f>
        <v>9000</v>
      </c>
      <c r="G229" s="3">
        <f>IF('SC1'!A229&lt;LookHere!D$16,0,LookHere!B$16)</f>
        <v>6612</v>
      </c>
      <c r="H229" s="3">
        <f t="shared" si="50"/>
        <v>27925.659160364317</v>
      </c>
      <c r="I229" s="35">
        <f t="shared" si="51"/>
        <v>487944.40743006277</v>
      </c>
      <c r="J229" s="3">
        <f>IF(I228&gt;0,IF(B229&lt;2,IF(C229&gt;5500*LookHere!B$11, 5500*LookHere!B$11, C229), IF(H229&gt;(M229+P228),-(H229-M229-P228),0)),0)</f>
        <v>-20849.363358542712</v>
      </c>
      <c r="K229" s="35">
        <f t="shared" si="52"/>
        <v>2.8983633182033821E-24</v>
      </c>
      <c r="L229" s="35">
        <f t="shared" si="53"/>
        <v>1.1085459336360142E-12</v>
      </c>
      <c r="M229" s="35">
        <f t="shared" si="54"/>
        <v>1.9873537713588783E-11</v>
      </c>
      <c r="N229" s="35">
        <f t="shared" si="55"/>
        <v>1.3911476399010772E-11</v>
      </c>
      <c r="O229" s="35">
        <f t="shared" si="56"/>
        <v>68166.841995922572</v>
      </c>
      <c r="P229" s="3">
        <f t="shared" si="57"/>
        <v>6748.5173575963354</v>
      </c>
      <c r="Q229">
        <f t="shared" si="47"/>
        <v>9.9000000000000005E-2</v>
      </c>
      <c r="R229" s="3">
        <f>IF(B229&lt;2,K229*V$5+L229*0.4*V$6 - IF((C229-J229)&gt;0,IF((C229-J229)&gt;V$12,V$12,C229-J229)),P229+L229*($V$6)*0.4+K229*($V$5)+G229+F229+E229)/LookHere!B$11</f>
        <v>34360.517357596334</v>
      </c>
      <c r="S229" s="3">
        <f>(IF(G229&gt;0,IF(R229&gt;V$15,IF(0.15*(R229-V$15)&lt;G229,0.15*(R229-V$15),G229),0),0))*LookHere!B$11</f>
        <v>0</v>
      </c>
      <c r="T229" s="3">
        <f>(IF(R229&lt;V$16,W$16*R229,IF(R229&lt;V$17,Z$16+W$17*(R229-V$16),IF(R229&lt;V$18,W$18*(R229-V$18)+Z$17,(R229-V$18)*W$19+Z$18)))+S229 + IF(R229&lt;V$20,R229*W$20,IF(R229&lt;V$21,(R229-V$20)*W$21+Z$20,(R229-V$21)*W$22+Z$21)))*LookHere!B$11</f>
        <v>6872.1034715192673</v>
      </c>
      <c r="AI229" s="3">
        <f t="shared" si="58"/>
        <v>0</v>
      </c>
    </row>
    <row r="230" spans="1:35" x14ac:dyDescent="0.2">
      <c r="A230">
        <f t="shared" si="49"/>
        <v>85</v>
      </c>
      <c r="B230">
        <f>IF(A230&lt;LookHere!$B$9,1,2)</f>
        <v>2</v>
      </c>
      <c r="C230">
        <f>IF(B230&lt;2,LookHere!F$10 - T229,0)</f>
        <v>0</v>
      </c>
      <c r="D230" s="3">
        <f>IF(B230=2,LookHere!$B$12,0)</f>
        <v>48600</v>
      </c>
      <c r="E230" s="3">
        <f>IF(A230&lt;LookHere!B$13,0,IF(A230&lt;LookHere!B$14,LookHere!C$13,LookHere!C$14))</f>
        <v>12000</v>
      </c>
      <c r="F230" s="3">
        <f>IF('SC1'!A230&lt;LookHere!D$15,0,LookHere!B$15)</f>
        <v>9000</v>
      </c>
      <c r="G230" s="3">
        <f>IF('SC1'!A230&lt;LookHere!D$16,0,LookHere!B$16)</f>
        <v>6612</v>
      </c>
      <c r="H230" s="3">
        <f t="shared" si="50"/>
        <v>27860.103471519265</v>
      </c>
      <c r="I230" s="35">
        <f t="shared" si="51"/>
        <v>476972.30610253656</v>
      </c>
      <c r="J230" s="3">
        <f>IF(I229&gt;0,IF(B230&lt;2,IF(C230&gt;5500*LookHere!B$11, 5500*LookHere!B$11, C230), IF(H230&gt;(M230+P229),-(H230-M230-P229),0)),0)</f>
        <v>-21111.586113922931</v>
      </c>
      <c r="K230" s="35">
        <f t="shared" si="52"/>
        <v>1.6761716514136059E-26</v>
      </c>
      <c r="L230" s="35">
        <f t="shared" si="53"/>
        <v>6.1834692178216718E-14</v>
      </c>
      <c r="M230" s="35">
        <f t="shared" si="54"/>
        <v>1.1085459336389126E-12</v>
      </c>
      <c r="N230" s="35">
        <f t="shared" si="55"/>
        <v>7.7598215354434041E-13</v>
      </c>
      <c r="O230" s="35">
        <f t="shared" si="56"/>
        <v>62834.831615001509</v>
      </c>
      <c r="P230" s="3">
        <f t="shared" si="57"/>
        <v>6471.9876563451553</v>
      </c>
      <c r="Q230">
        <f t="shared" si="47"/>
        <v>0.10299999999999999</v>
      </c>
      <c r="R230" s="3">
        <f>IF(B230&lt;2,K230*V$5+L230*0.4*V$6 - IF((C230-J230)&gt;0,IF((C230-J230)&gt;V$12,V$12,C230-J230)),P230+L230*($V$6)*0.4+K230*($V$5)+G230+F230+E230)/LookHere!B$11</f>
        <v>34083.987656345154</v>
      </c>
      <c r="S230" s="3">
        <f>(IF(G230&gt;0,IF(R230&gt;V$15,IF(0.15*(R230-V$15)&lt;G230,0.15*(R230-V$15),G230),0),0))*LookHere!B$11</f>
        <v>0</v>
      </c>
      <c r="T230" s="3">
        <f>(IF(R230&lt;V$16,W$16*R230,IF(R230&lt;V$17,Z$16+W$17*(R230-V$16),IF(R230&lt;V$18,W$18*(R230-V$18)+Z$17,(R230-V$18)*W$19+Z$18)))+S230 + IF(R230&lt;V$20,R230*W$20,IF(R230&lt;V$21,(R230-V$20)*W$21+Z$20,(R230-V$21)*W$22+Z$21)))*LookHere!B$11</f>
        <v>6816.7975312690314</v>
      </c>
      <c r="AI230" s="3">
        <f t="shared" si="58"/>
        <v>0</v>
      </c>
    </row>
    <row r="231" spans="1:35" x14ac:dyDescent="0.2">
      <c r="A231">
        <f t="shared" si="49"/>
        <v>86</v>
      </c>
      <c r="B231">
        <f>IF(A231&lt;LookHere!$B$9,1,2)</f>
        <v>2</v>
      </c>
      <c r="C231">
        <f>IF(B231&lt;2,LookHere!F$10 - T230,0)</f>
        <v>0</v>
      </c>
      <c r="D231" s="3">
        <f>IF(B231=2,LookHere!$B$12,0)</f>
        <v>48600</v>
      </c>
      <c r="E231" s="3">
        <f>IF(A231&lt;LookHere!B$13,0,IF(A231&lt;LookHere!B$14,LookHere!C$13,LookHere!C$14))</f>
        <v>12000</v>
      </c>
      <c r="F231" s="3">
        <f>IF('SC1'!A231&lt;LookHere!D$15,0,LookHere!B$15)</f>
        <v>9000</v>
      </c>
      <c r="G231" s="3">
        <f>IF('SC1'!A231&lt;LookHere!D$16,0,LookHere!B$16)</f>
        <v>6612</v>
      </c>
      <c r="H231" s="3">
        <f t="shared" si="50"/>
        <v>27804.797531269032</v>
      </c>
      <c r="I231" s="35">
        <f t="shared" si="51"/>
        <v>465550.98074842338</v>
      </c>
      <c r="J231" s="3">
        <f>IF(I230&gt;0,IF(B231&lt;2,IF(C231&gt;5500*LookHere!B$11, 5500*LookHere!B$11, C231), IF(H231&gt;(M231+P230),-(H231-M231-P230),0)),0)</f>
        <v>-21332.809874923878</v>
      </c>
      <c r="K231" s="35">
        <f t="shared" si="52"/>
        <v>9.4663308626521417E-29</v>
      </c>
      <c r="L231" s="35">
        <f t="shared" si="53"/>
        <v>3.4491391297009231E-15</v>
      </c>
      <c r="M231" s="35">
        <f t="shared" si="54"/>
        <v>6.1834692178233479E-14</v>
      </c>
      <c r="N231" s="35">
        <f t="shared" si="55"/>
        <v>4.3284284524746669E-14</v>
      </c>
      <c r="O231" s="35">
        <f t="shared" si="56"/>
        <v>57668.551759616086</v>
      </c>
      <c r="P231" s="3">
        <f t="shared" si="57"/>
        <v>6228.2035900385372</v>
      </c>
      <c r="Q231">
        <f t="shared" si="47"/>
        <v>0.108</v>
      </c>
      <c r="R231" s="3">
        <f>IF(B231&lt;2,K231*V$5+L231*0.4*V$6 - IF((C231-J231)&gt;0,IF((C231-J231)&gt;V$12,V$12,C231-J231)),P231+L231*($V$6)*0.4+K231*($V$5)+G231+F231+E231)/LookHere!B$11</f>
        <v>33840.203590038538</v>
      </c>
      <c r="S231" s="3">
        <f>(IF(G231&gt;0,IF(R231&gt;V$15,IF(0.15*(R231-V$15)&lt;G231,0.15*(R231-V$15),G231),0),0))*LookHere!B$11</f>
        <v>0</v>
      </c>
      <c r="T231" s="3">
        <f>(IF(R231&lt;V$16,W$16*R231,IF(R231&lt;V$17,Z$16+W$17*(R231-V$16),IF(R231&lt;V$18,W$18*(R231-V$18)+Z$17,(R231-V$18)*W$19+Z$18)))+S231 + IF(R231&lt;V$20,R231*W$20,IF(R231&lt;V$21,(R231-V$20)*W$21+Z$20,(R231-V$21)*W$22+Z$21)))*LookHere!B$11</f>
        <v>6768.0407180077082</v>
      </c>
      <c r="AI231" s="3">
        <f t="shared" si="58"/>
        <v>0</v>
      </c>
    </row>
    <row r="232" spans="1:35" x14ac:dyDescent="0.2">
      <c r="A232">
        <f t="shared" si="49"/>
        <v>87</v>
      </c>
      <c r="B232">
        <f>IF(A232&lt;LookHere!$B$9,1,2)</f>
        <v>2</v>
      </c>
      <c r="C232">
        <f>IF(B232&lt;2,LookHere!F$10 - T231,0)</f>
        <v>0</v>
      </c>
      <c r="D232" s="3">
        <f>IF(B232=2,LookHere!$B$12,0)</f>
        <v>48600</v>
      </c>
      <c r="E232" s="3">
        <f>IF(A232&lt;LookHere!B$13,0,IF(A232&lt;LookHere!B$14,LookHere!C$13,LookHere!C$14))</f>
        <v>12000</v>
      </c>
      <c r="F232" s="3">
        <f>IF('SC1'!A232&lt;LookHere!D$15,0,LookHere!B$15)</f>
        <v>9000</v>
      </c>
      <c r="G232" s="3">
        <f>IF('SC1'!A232&lt;LookHere!D$16,0,LookHere!B$16)</f>
        <v>6612</v>
      </c>
      <c r="H232" s="3">
        <f t="shared" si="50"/>
        <v>27756.040718007709</v>
      </c>
      <c r="I232" s="35">
        <f t="shared" si="51"/>
        <v>453697.29300040641</v>
      </c>
      <c r="J232" s="3">
        <f>IF(I231&gt;0,IF(B232&lt;2,IF(C232&gt;5500*LookHere!B$11, 5500*LookHere!B$11, C232), IF(H232&gt;(M232+P231),-(H232-M232-P231),0)),0)</f>
        <v>-21527.837127969171</v>
      </c>
      <c r="K232" s="35">
        <f t="shared" si="52"/>
        <v>0</v>
      </c>
      <c r="L232" s="35">
        <f t="shared" si="53"/>
        <v>1.923929806547169E-16</v>
      </c>
      <c r="M232" s="35">
        <f t="shared" si="54"/>
        <v>3.4491391297010178E-15</v>
      </c>
      <c r="N232" s="35">
        <f t="shared" si="55"/>
        <v>2.4143973907906177E-15</v>
      </c>
      <c r="O232" s="35">
        <f t="shared" si="56"/>
        <v>52638.700675142369</v>
      </c>
      <c r="P232" s="3">
        <f t="shared" si="57"/>
        <v>5948.1731762910877</v>
      </c>
      <c r="Q232">
        <f t="shared" si="47"/>
        <v>0.113</v>
      </c>
      <c r="R232" s="3">
        <f>IF(B232&lt;2,K232*V$5+L232*0.4*V$6 - IF((C232-J232)&gt;0,IF((C232-J232)&gt;V$12,V$12,C232-J232)),P232+L232*($V$6)*0.4+K232*($V$5)+G232+F232+E232)/LookHere!B$11</f>
        <v>33560.173176291086</v>
      </c>
      <c r="S232" s="3">
        <f>(IF(G232&gt;0,IF(R232&gt;V$15,IF(0.15*(R232-V$15)&lt;G232,0.15*(R232-V$15),G232),0),0))*LookHere!B$11</f>
        <v>0</v>
      </c>
      <c r="T232" s="3">
        <f>(IF(R232&lt;V$16,W$16*R232,IF(R232&lt;V$17,Z$16+W$17*(R232-V$16),IF(R232&lt;V$18,W$18*(R232-V$18)+Z$17,(R232-V$18)*W$19+Z$18)))+S232 + IF(R232&lt;V$20,R232*W$20,IF(R232&lt;V$21,(R232-V$20)*W$21+Z$20,(R232-V$21)*W$22+Z$21)))*LookHere!B$11</f>
        <v>6712.0346352582164</v>
      </c>
      <c r="AI232" s="3">
        <f t="shared" si="58"/>
        <v>0</v>
      </c>
    </row>
    <row r="233" spans="1:35" x14ac:dyDescent="0.2">
      <c r="A233">
        <f t="shared" si="49"/>
        <v>88</v>
      </c>
      <c r="B233">
        <f>IF(A233&lt;LookHere!$B$9,1,2)</f>
        <v>2</v>
      </c>
      <c r="C233">
        <f>IF(B233&lt;2,LookHere!F$10 - T232,0)</f>
        <v>0</v>
      </c>
      <c r="D233" s="3">
        <f>IF(B233=2,LookHere!$B$12,0)</f>
        <v>48600</v>
      </c>
      <c r="E233" s="3">
        <f>IF(A233&lt;LookHere!B$13,0,IF(A233&lt;LookHere!B$14,LookHere!C$13,LookHere!C$14))</f>
        <v>12000</v>
      </c>
      <c r="F233" s="3">
        <f>IF('SC1'!A233&lt;LookHere!D$15,0,LookHere!B$15)</f>
        <v>9000</v>
      </c>
      <c r="G233" s="3">
        <f>IF('SC1'!A233&lt;LookHere!D$16,0,LookHere!B$16)</f>
        <v>6612</v>
      </c>
      <c r="H233" s="3">
        <f t="shared" si="50"/>
        <v>27700.034635258216</v>
      </c>
      <c r="I233" s="35">
        <f t="shared" si="51"/>
        <v>441373.26128998771</v>
      </c>
      <c r="J233" s="3">
        <f>IF(I232&gt;0,IF(B233&lt;2,IF(C233&gt;5500*LookHere!B$11, 5500*LookHere!B$11, C233), IF(H233&gt;(M233+P232),-(H233-M233-P232),0)),0)</f>
        <v>-21751.861458967127</v>
      </c>
      <c r="K233" s="35">
        <f t="shared" si="52"/>
        <v>0</v>
      </c>
      <c r="L233" s="35">
        <f t="shared" si="53"/>
        <v>1.0731680460920109E-17</v>
      </c>
      <c r="M233" s="35">
        <f t="shared" si="54"/>
        <v>1.923929806547169E-16</v>
      </c>
      <c r="N233" s="35">
        <f t="shared" si="55"/>
        <v>1.3467508645830183E-16</v>
      </c>
      <c r="O233" s="35">
        <f t="shared" si="56"/>
        <v>47784.35969888074</v>
      </c>
      <c r="P233" s="3">
        <f t="shared" si="57"/>
        <v>5686.3388041668077</v>
      </c>
      <c r="Q233">
        <f t="shared" si="47"/>
        <v>0.11899999999999999</v>
      </c>
      <c r="R233" s="3">
        <f>IF(B233&lt;2,K233*V$5+L233*0.4*V$6 - IF((C233-J233)&gt;0,IF((C233-J233)&gt;V$12,V$12,C233-J233)),P233+L233*($V$6)*0.4+K233*($V$5)+G233+F233+E233)/LookHere!B$11</f>
        <v>33298.338804166808</v>
      </c>
      <c r="S233" s="3">
        <f>(IF(G233&gt;0,IF(R233&gt;V$15,IF(0.15*(R233-V$15)&lt;G233,0.15*(R233-V$15),G233),0),0))*LookHere!B$11</f>
        <v>0</v>
      </c>
      <c r="T233" s="3">
        <f>(IF(R233&lt;V$16,W$16*R233,IF(R233&lt;V$17,Z$16+W$17*(R233-V$16),IF(R233&lt;V$18,W$18*(R233-V$18)+Z$17,(R233-V$18)*W$19+Z$18)))+S233 + IF(R233&lt;V$20,R233*W$20,IF(R233&lt;V$21,(R233-V$20)*W$21+Z$20,(R233-V$21)*W$22+Z$21)))*LookHere!B$11</f>
        <v>6659.6677608333621</v>
      </c>
      <c r="AI233" s="3">
        <f t="shared" si="58"/>
        <v>0</v>
      </c>
    </row>
    <row r="234" spans="1:35" x14ac:dyDescent="0.2">
      <c r="A234">
        <f t="shared" si="49"/>
        <v>89</v>
      </c>
      <c r="B234">
        <f>IF(A234&lt;LookHere!$B$9,1,2)</f>
        <v>2</v>
      </c>
      <c r="C234">
        <f>IF(B234&lt;2,LookHere!F$10 - T233,0)</f>
        <v>0</v>
      </c>
      <c r="D234" s="3">
        <f>IF(B234=2,LookHere!$B$12,0)</f>
        <v>48600</v>
      </c>
      <c r="E234" s="3">
        <f>IF(A234&lt;LookHere!B$13,0,IF(A234&lt;LookHere!B$14,LookHere!C$13,LookHere!C$14))</f>
        <v>12000</v>
      </c>
      <c r="F234" s="3">
        <f>IF('SC1'!A234&lt;LookHere!D$15,0,LookHere!B$15)</f>
        <v>9000</v>
      </c>
      <c r="G234" s="3">
        <f>IF('SC1'!A234&lt;LookHere!D$16,0,LookHere!B$16)</f>
        <v>6612</v>
      </c>
      <c r="H234" s="3">
        <f t="shared" si="50"/>
        <v>27647.667760833363</v>
      </c>
      <c r="I234" s="35">
        <f t="shared" si="51"/>
        <v>428583.66870292707</v>
      </c>
      <c r="J234" s="3">
        <f>IF(I233&gt;0,IF(B234&lt;2,IF(C234&gt;5500*LookHere!B$11, 5500*LookHere!B$11, C234), IF(H234&gt;(M234+P233),-(H234-M234-P233),0)),0)</f>
        <v>-21961.328956666555</v>
      </c>
      <c r="K234" s="35">
        <f t="shared" si="52"/>
        <v>0</v>
      </c>
      <c r="L234" s="35">
        <f t="shared" si="53"/>
        <v>5.9861313611012284E-19</v>
      </c>
      <c r="M234" s="35">
        <f t="shared" si="54"/>
        <v>1.0731680460920109E-17</v>
      </c>
      <c r="N234" s="35">
        <f t="shared" si="55"/>
        <v>7.5121763226440749E-18</v>
      </c>
      <c r="O234" s="35">
        <f t="shared" si="56"/>
        <v>43090.979889256676</v>
      </c>
      <c r="P234" s="3">
        <f t="shared" si="57"/>
        <v>5472.5544459355979</v>
      </c>
      <c r="Q234">
        <f t="shared" si="47"/>
        <v>0.127</v>
      </c>
      <c r="R234" s="3">
        <f>IF(B234&lt;2,K234*V$5+L234*0.4*V$6 - IF((C234-J234)&gt;0,IF((C234-J234)&gt;V$12,V$12,C234-J234)),P234+L234*($V$6)*0.4+K234*($V$5)+G234+F234+E234)/LookHere!B$11</f>
        <v>33084.554445935602</v>
      </c>
      <c r="S234" s="3">
        <f>(IF(G234&gt;0,IF(R234&gt;V$15,IF(0.15*(R234-V$15)&lt;G234,0.15*(R234-V$15),G234),0),0))*LookHere!B$11</f>
        <v>0</v>
      </c>
      <c r="T234" s="3">
        <f>(IF(R234&lt;V$16,W$16*R234,IF(R234&lt;V$17,Z$16+W$17*(R234-V$16),IF(R234&lt;V$18,W$18*(R234-V$18)+Z$17,(R234-V$18)*W$19+Z$18)))+S234 + IF(R234&lt;V$20,R234*W$20,IF(R234&lt;V$21,(R234-V$20)*W$21+Z$20,(R234-V$21)*W$22+Z$21)))*LookHere!B$11</f>
        <v>6616.910889187121</v>
      </c>
      <c r="AI234" s="3">
        <f t="shared" si="58"/>
        <v>0</v>
      </c>
    </row>
    <row r="235" spans="1:35" x14ac:dyDescent="0.2">
      <c r="A235">
        <f t="shared" si="49"/>
        <v>90</v>
      </c>
      <c r="B235">
        <f>IF(A235&lt;LookHere!$B$9,1,2)</f>
        <v>2</v>
      </c>
      <c r="C235">
        <f>IF(B235&lt;2,LookHere!F$10 - T234,0)</f>
        <v>0</v>
      </c>
      <c r="D235" s="3">
        <f>IF(B235=2,LookHere!$B$12,0)</f>
        <v>48600</v>
      </c>
      <c r="E235" s="3">
        <f>IF(A235&lt;LookHere!B$13,0,IF(A235&lt;LookHere!B$14,LookHere!C$13,LookHere!C$14))</f>
        <v>12000</v>
      </c>
      <c r="F235" s="3">
        <f>IF('SC1'!A235&lt;LookHere!D$15,0,LookHere!B$15)</f>
        <v>9000</v>
      </c>
      <c r="G235" s="3">
        <f>IF('SC1'!A235&lt;LookHere!D$16,0,LookHere!B$16)</f>
        <v>6612</v>
      </c>
      <c r="H235" s="3">
        <f t="shared" si="50"/>
        <v>27604.910889187122</v>
      </c>
      <c r="I235" s="35">
        <f t="shared" si="51"/>
        <v>415357.28089532239</v>
      </c>
      <c r="J235" s="3">
        <f>IF(I234&gt;0,IF(B235&lt;2,IF(C235&gt;5500*LookHere!B$11, 5500*LookHere!B$11, C235), IF(H235&gt;(M235+P234),-(H235-M235-P234),0)),0)</f>
        <v>-22132.356443251523</v>
      </c>
      <c r="K235" s="35">
        <f t="shared" si="52"/>
        <v>0</v>
      </c>
      <c r="L235" s="35">
        <f t="shared" si="53"/>
        <v>3.3390640732222655E-20</v>
      </c>
      <c r="M235" s="35">
        <f t="shared" si="54"/>
        <v>5.9861313611012284E-19</v>
      </c>
      <c r="N235" s="35">
        <f t="shared" si="55"/>
        <v>4.1902919527708596E-19</v>
      </c>
      <c r="O235" s="35">
        <f t="shared" si="56"/>
        <v>38513.856005419839</v>
      </c>
      <c r="P235" s="3">
        <f t="shared" si="57"/>
        <v>5237.884416737098</v>
      </c>
      <c r="Q235">
        <f t="shared" si="47"/>
        <v>0.13600000000000001</v>
      </c>
      <c r="R235" s="3">
        <f>IF(B235&lt;2,K235*V$5+L235*0.4*V$6 - IF((C235-J235)&gt;0,IF((C235-J235)&gt;V$12,V$12,C235-J235)),P235+L235*($V$6)*0.4+K235*($V$5)+G235+F235+E235)/LookHere!B$11</f>
        <v>32849.884416737099</v>
      </c>
      <c r="S235" s="3">
        <f>(IF(G235&gt;0,IF(R235&gt;V$15,IF(0.15*(R235-V$15)&lt;G235,0.15*(R235-V$15),G235),0),0))*LookHere!B$11</f>
        <v>0</v>
      </c>
      <c r="T235" s="3">
        <f>(IF(R235&lt;V$16,W$16*R235,IF(R235&lt;V$17,Z$16+W$17*(R235-V$16),IF(R235&lt;V$18,W$18*(R235-V$18)+Z$17,(R235-V$18)*W$19+Z$18)))+S235 + IF(R235&lt;V$20,R235*W$20,IF(R235&lt;V$21,(R235-V$20)*W$21+Z$20,(R235-V$21)*W$22+Z$21)))*LookHere!B$11</f>
        <v>6569.9768833474191</v>
      </c>
      <c r="AI235" s="3">
        <f t="shared" si="58"/>
        <v>0</v>
      </c>
    </row>
    <row r="236" spans="1:35" x14ac:dyDescent="0.2">
      <c r="A236">
        <f t="shared" si="49"/>
        <v>91</v>
      </c>
      <c r="B236">
        <f>IF(A236&lt;LookHere!$B$9,1,2)</f>
        <v>2</v>
      </c>
      <c r="C236">
        <f>IF(B236&lt;2,LookHere!F$10 - T235,0)</f>
        <v>0</v>
      </c>
      <c r="D236" s="3">
        <f>IF(B236=2,LookHere!$B$12,0)</f>
        <v>48600</v>
      </c>
      <c r="E236" s="3">
        <f>IF(A236&lt;LookHere!B$13,0,IF(A236&lt;LookHere!B$14,LookHere!C$13,LookHere!C$14))</f>
        <v>12000</v>
      </c>
      <c r="F236" s="3">
        <f>IF('SC1'!A236&lt;LookHere!D$15,0,LookHere!B$15)</f>
        <v>9000</v>
      </c>
      <c r="G236" s="3">
        <f>IF('SC1'!A236&lt;LookHere!D$16,0,LookHere!B$16)</f>
        <v>6612</v>
      </c>
      <c r="H236" s="3">
        <f t="shared" si="50"/>
        <v>27557.976883347419</v>
      </c>
      <c r="I236" s="35">
        <f t="shared" si="51"/>
        <v>401668.31272571691</v>
      </c>
      <c r="J236" s="3">
        <f>IF(I235&gt;0,IF(B236&lt;2,IF(C236&gt;5500*LookHere!B$11, 5500*LookHere!B$11, C236), IF(H236&gt;(M236+P235),-(H236-M236-P235),0)),0)</f>
        <v>-22320.09246661032</v>
      </c>
      <c r="K236" s="35">
        <f t="shared" si="52"/>
        <v>0</v>
      </c>
      <c r="L236" s="35">
        <f t="shared" si="53"/>
        <v>1.8625299400433758E-21</v>
      </c>
      <c r="M236" s="35">
        <f t="shared" si="54"/>
        <v>3.3390640732222655E-20</v>
      </c>
      <c r="N236" s="35">
        <f t="shared" si="55"/>
        <v>2.3373448512555856E-20</v>
      </c>
      <c r="O236" s="35">
        <f t="shared" si="56"/>
        <v>34076.289516475365</v>
      </c>
      <c r="P236" s="3">
        <f t="shared" si="57"/>
        <v>5009.2145589218781</v>
      </c>
      <c r="Q236">
        <f t="shared" si="47"/>
        <v>0.14699999999999999</v>
      </c>
      <c r="R236" s="3">
        <f>IF(B236&lt;2,K236*V$5+L236*0.4*V$6 - IF((C236-J236)&gt;0,IF((C236-J236)&gt;V$12,V$12,C236-J236)),P236+L236*($V$6)*0.4+K236*($V$5)+G236+F236+E236)/LookHere!B$11</f>
        <v>32621.214558921878</v>
      </c>
      <c r="S236" s="3">
        <f>(IF(G236&gt;0,IF(R236&gt;V$15,IF(0.15*(R236-V$15)&lt;G236,0.15*(R236-V$15),G236),0),0))*LookHere!B$11</f>
        <v>0</v>
      </c>
      <c r="T236" s="3">
        <f>(IF(R236&lt;V$16,W$16*R236,IF(R236&lt;V$17,Z$16+W$17*(R236-V$16),IF(R236&lt;V$18,W$18*(R236-V$18)+Z$17,(R236-V$18)*W$19+Z$18)))+S236 + IF(R236&lt;V$20,R236*W$20,IF(R236&lt;V$21,(R236-V$20)*W$21+Z$20,(R236-V$21)*W$22+Z$21)))*LookHere!B$11</f>
        <v>6524.2429117843749</v>
      </c>
      <c r="AI236" s="3">
        <f t="shared" si="58"/>
        <v>0</v>
      </c>
    </row>
    <row r="237" spans="1:35" x14ac:dyDescent="0.2">
      <c r="A237">
        <f t="shared" si="49"/>
        <v>92</v>
      </c>
      <c r="B237">
        <f>IF(A237&lt;LookHere!$B$9,1,2)</f>
        <v>2</v>
      </c>
      <c r="C237">
        <f>IF(B237&lt;2,LookHere!F$10 - T236,0)</f>
        <v>0</v>
      </c>
      <c r="D237" s="3">
        <f>IF(B237=2,LookHere!$B$12,0)</f>
        <v>48600</v>
      </c>
      <c r="E237" s="3">
        <f>IF(A237&lt;LookHere!B$13,0,IF(A237&lt;LookHere!B$14,LookHere!C$13,LookHere!C$14))</f>
        <v>12000</v>
      </c>
      <c r="F237" s="3">
        <f>IF('SC1'!A237&lt;LookHere!D$15,0,LookHere!B$15)</f>
        <v>9000</v>
      </c>
      <c r="G237" s="3">
        <f>IF('SC1'!A237&lt;LookHere!D$16,0,LookHere!B$16)</f>
        <v>6612</v>
      </c>
      <c r="H237" s="3">
        <f t="shared" si="50"/>
        <v>27512.242911784375</v>
      </c>
      <c r="I237" s="35">
        <f t="shared" si="51"/>
        <v>387511.95191129477</v>
      </c>
      <c r="J237" s="3">
        <f>IF(I236&gt;0,IF(B237&lt;2,IF(C237&gt;5500*LookHere!B$11, 5500*LookHere!B$11, C237), IF(H237&gt;(M237+P236),-(H237-M237-P236),0)),0)</f>
        <v>-22503.028352862497</v>
      </c>
      <c r="K237" s="35">
        <f t="shared" si="52"/>
        <v>0</v>
      </c>
      <c r="L237" s="35">
        <f t="shared" si="53"/>
        <v>1.0389192005561926E-22</v>
      </c>
      <c r="M237" s="35">
        <f t="shared" si="54"/>
        <v>1.8625299400433758E-21</v>
      </c>
      <c r="N237" s="35">
        <f t="shared" si="55"/>
        <v>1.3037709580303629E-21</v>
      </c>
      <c r="O237" s="35">
        <f t="shared" si="56"/>
        <v>29775.180253705847</v>
      </c>
      <c r="P237" s="3">
        <f t="shared" si="57"/>
        <v>4793.8040208466418</v>
      </c>
      <c r="Q237">
        <f t="shared" si="47"/>
        <v>0.161</v>
      </c>
      <c r="R237" s="3">
        <f>IF(B237&lt;2,K237*V$5+L237*0.4*V$6 - IF((C237-J237)&gt;0,IF((C237-J237)&gt;V$12,V$12,C237-J237)),P237+L237*($V$6)*0.4+K237*($V$5)+G237+F237+E237)/LookHere!B$11</f>
        <v>32405.804020846641</v>
      </c>
      <c r="S237" s="3">
        <f>(IF(G237&gt;0,IF(R237&gt;V$15,IF(0.15*(R237-V$15)&lt;G237,0.15*(R237-V$15),G237),0),0))*LookHere!B$11</f>
        <v>0</v>
      </c>
      <c r="T237" s="3">
        <f>(IF(R237&lt;V$16,W$16*R237,IF(R237&lt;V$17,Z$16+W$17*(R237-V$16),IF(R237&lt;V$18,W$18*(R237-V$18)+Z$17,(R237-V$18)*W$19+Z$18)))+S237 + IF(R237&lt;V$20,R237*W$20,IF(R237&lt;V$21,(R237-V$20)*W$21+Z$20,(R237-V$21)*W$22+Z$21)))*LookHere!B$11</f>
        <v>6481.160804169328</v>
      </c>
      <c r="AI237" s="3">
        <f t="shared" si="58"/>
        <v>0</v>
      </c>
    </row>
    <row r="238" spans="1:35" x14ac:dyDescent="0.2">
      <c r="A238">
        <f t="shared" si="49"/>
        <v>93</v>
      </c>
      <c r="B238">
        <f>IF(A238&lt;LookHere!$B$9,1,2)</f>
        <v>2</v>
      </c>
      <c r="C238">
        <f>IF(B238&lt;2,LookHere!F$10 - T237,0)</f>
        <v>0</v>
      </c>
      <c r="D238" s="3">
        <f>IF(B238=2,LookHere!$B$12,0)</f>
        <v>48600</v>
      </c>
      <c r="E238" s="3">
        <f>IF(A238&lt;LookHere!B$13,0,IF(A238&lt;LookHere!B$14,LookHere!C$13,LookHere!C$14))</f>
        <v>12000</v>
      </c>
      <c r="F238" s="3">
        <f>IF('SC1'!A238&lt;LookHere!D$15,0,LookHere!B$15)</f>
        <v>9000</v>
      </c>
      <c r="G238" s="3">
        <f>IF('SC1'!A238&lt;LookHere!D$16,0,LookHere!B$16)</f>
        <v>6612</v>
      </c>
      <c r="H238" s="3">
        <f t="shared" si="50"/>
        <v>27469.160804169329</v>
      </c>
      <c r="I238" s="35">
        <f t="shared" si="51"/>
        <v>372889.09348868881</v>
      </c>
      <c r="J238" s="3">
        <f>IF(I237&gt;0,IF(B238&lt;2,IF(C238&gt;5500*LookHere!B$11, 5500*LookHere!B$11, C238), IF(H238&gt;(M238+P237),-(H238-M238-P237),0)),0)</f>
        <v>-22675.356783322688</v>
      </c>
      <c r="K238" s="35">
        <f t="shared" si="52"/>
        <v>0</v>
      </c>
      <c r="L238" s="35">
        <f t="shared" si="53"/>
        <v>5.7950913007024452E-24</v>
      </c>
      <c r="M238" s="35">
        <f t="shared" si="54"/>
        <v>1.0389192005561926E-22</v>
      </c>
      <c r="N238" s="35">
        <f t="shared" si="55"/>
        <v>7.2724344038933485E-23</v>
      </c>
      <c r="O238" s="35">
        <f t="shared" si="56"/>
        <v>25600.104478531215</v>
      </c>
      <c r="P238" s="3">
        <f t="shared" si="57"/>
        <v>4608.0188061356184</v>
      </c>
      <c r="Q238">
        <f t="shared" si="47"/>
        <v>0.18</v>
      </c>
      <c r="R238" s="3">
        <f>IF(B238&lt;2,K238*V$5+L238*0.4*V$6 - IF((C238-J238)&gt;0,IF((C238-J238)&gt;V$12,V$12,C238-J238)),P238+L238*($V$6)*0.4+K238*($V$5)+G238+F238+E238)/LookHere!B$11</f>
        <v>32220.018806135617</v>
      </c>
      <c r="S238" s="3">
        <f>(IF(G238&gt;0,IF(R238&gt;V$15,IF(0.15*(R238-V$15)&lt;G238,0.15*(R238-V$15),G238),0),0))*LookHere!B$11</f>
        <v>0</v>
      </c>
      <c r="T238" s="3">
        <f>(IF(R238&lt;V$16,W$16*R238,IF(R238&lt;V$17,Z$16+W$17*(R238-V$16),IF(R238&lt;V$18,W$18*(R238-V$18)+Z$17,(R238-V$18)*W$19+Z$18)))+S238 + IF(R238&lt;V$20,R238*W$20,IF(R238&lt;V$21,(R238-V$20)*W$21+Z$20,(R238-V$21)*W$22+Z$21)))*LookHere!B$11</f>
        <v>6444.0037612271226</v>
      </c>
      <c r="AI238" s="3">
        <f t="shared" si="58"/>
        <v>0</v>
      </c>
    </row>
    <row r="239" spans="1:35" x14ac:dyDescent="0.2">
      <c r="A239">
        <f t="shared" si="49"/>
        <v>94</v>
      </c>
      <c r="B239">
        <f>IF(A239&lt;LookHere!$B$9,1,2)</f>
        <v>2</v>
      </c>
      <c r="C239">
        <f>IF(B239&lt;2,LookHere!F$10 - T238,0)</f>
        <v>0</v>
      </c>
      <c r="D239" s="3">
        <f>IF(B239=2,LookHere!$B$12,0)</f>
        <v>48600</v>
      </c>
      <c r="E239" s="3">
        <f>IF(A239&lt;LookHere!B$13,0,IF(A239&lt;LookHere!B$14,LookHere!C$13,LookHere!C$14))</f>
        <v>12000</v>
      </c>
      <c r="F239" s="3">
        <f>IF('SC1'!A239&lt;LookHere!D$15,0,LookHere!B$15)</f>
        <v>9000</v>
      </c>
      <c r="G239" s="3">
        <f>IF('SC1'!A239&lt;LookHere!D$16,0,LookHere!B$16)</f>
        <v>6612</v>
      </c>
      <c r="H239" s="3">
        <f t="shared" si="50"/>
        <v>27432.003761227123</v>
      </c>
      <c r="I239" s="35">
        <f t="shared" si="51"/>
        <v>357813.74389629229</v>
      </c>
      <c r="J239" s="3">
        <f>IF(I238&gt;0,IF(B239&lt;2,IF(C239&gt;5500*LookHere!B$11, 5500*LookHere!B$11, C239), IF(H239&gt;(M239+P238),-(H239-M239-P238),0)),0)</f>
        <v>-22823.984955091502</v>
      </c>
      <c r="K239" s="35">
        <f t="shared" si="52"/>
        <v>0</v>
      </c>
      <c r="L239" s="35">
        <f t="shared" si="53"/>
        <v>3.2325019275318241E-25</v>
      </c>
      <c r="M239" s="35">
        <f t="shared" si="54"/>
        <v>5.7950913007024452E-24</v>
      </c>
      <c r="N239" s="35">
        <f t="shared" si="55"/>
        <v>4.0565639104917114E-24</v>
      </c>
      <c r="O239" s="35">
        <f t="shared" si="56"/>
        <v>21524.055843459479</v>
      </c>
      <c r="P239" s="3">
        <f t="shared" si="57"/>
        <v>4304.8111686918955</v>
      </c>
      <c r="Q239">
        <f t="shared" si="47"/>
        <v>0.2</v>
      </c>
      <c r="R239" s="3">
        <f>IF(B239&lt;2,K239*V$5+L239*0.4*V$6 - IF((C239-J239)&gt;0,IF((C239-J239)&gt;V$12,V$12,C239-J239)),P239+L239*($V$6)*0.4+K239*($V$5)+G239+F239+E239)/LookHere!B$11</f>
        <v>31916.811168691896</v>
      </c>
      <c r="S239" s="3">
        <f>(IF(G239&gt;0,IF(R239&gt;V$15,IF(0.15*(R239-V$15)&lt;G239,0.15*(R239-V$15),G239),0),0))*LookHere!B$11</f>
        <v>0</v>
      </c>
      <c r="T239" s="3">
        <f>(IF(R239&lt;V$16,W$16*R239,IF(R239&lt;V$17,Z$16+W$17*(R239-V$16),IF(R239&lt;V$18,W$18*(R239-V$18)+Z$17,(R239-V$18)*W$19+Z$18)))+S239 + IF(R239&lt;V$20,R239*W$20,IF(R239&lt;V$21,(R239-V$20)*W$21+Z$20,(R239-V$21)*W$22+Z$21)))*LookHere!B$11</f>
        <v>6383.3622337383786</v>
      </c>
      <c r="AI239" s="3">
        <f t="shared" si="58"/>
        <v>0</v>
      </c>
    </row>
    <row r="240" spans="1:35" x14ac:dyDescent="0.2">
      <c r="A240">
        <f t="shared" si="49"/>
        <v>95</v>
      </c>
      <c r="B240">
        <f>IF(A240&lt;LookHere!$B$9,1,2)</f>
        <v>2</v>
      </c>
      <c r="C240">
        <f>IF(B240&lt;2,LookHere!F$10 - T239,0)</f>
        <v>0</v>
      </c>
      <c r="D240" s="3">
        <f>IF(B240=2,LookHere!$B$12,0)</f>
        <v>48600</v>
      </c>
      <c r="E240" s="3">
        <f>IF(A240&lt;LookHere!B$13,0,IF(A240&lt;LookHere!B$14,LookHere!C$13,LookHere!C$14))</f>
        <v>12000</v>
      </c>
      <c r="F240" s="3">
        <f>IF('SC1'!A240&lt;LookHere!D$15,0,LookHere!B$15)</f>
        <v>9000</v>
      </c>
      <c r="G240" s="3">
        <f>IF('SC1'!A240&lt;LookHere!D$16,0,LookHere!B$16)</f>
        <v>6612</v>
      </c>
      <c r="H240" s="3">
        <f t="shared" si="50"/>
        <v>27371.362233738379</v>
      </c>
      <c r="I240" s="35">
        <f t="shared" si="51"/>
        <v>342182.56242941081</v>
      </c>
      <c r="J240" s="3">
        <f>IF(I239&gt;0,IF(B240&lt;2,IF(C240&gt;5500*LookHere!B$11, 5500*LookHere!B$11, C240), IF(H240&gt;(M240+P239),-(H240-M240-P239),0)),0)</f>
        <v>-23066.551065046482</v>
      </c>
      <c r="K240" s="35">
        <f t="shared" si="52"/>
        <v>0</v>
      </c>
      <c r="L240" s="35">
        <f t="shared" si="53"/>
        <v>1.803089575177251E-26</v>
      </c>
      <c r="M240" s="35">
        <f t="shared" si="54"/>
        <v>3.2325019275318241E-25</v>
      </c>
      <c r="N240" s="35">
        <f t="shared" si="55"/>
        <v>2.2627513492722769E-25</v>
      </c>
      <c r="O240" s="35">
        <f t="shared" si="56"/>
        <v>17666.51455519467</v>
      </c>
      <c r="P240" s="3">
        <f t="shared" si="57"/>
        <v>3533.3029110389343</v>
      </c>
      <c r="Q240">
        <f t="shared" si="47"/>
        <v>0.2</v>
      </c>
      <c r="R240" s="3">
        <f>IF(B240&lt;2,K240*V$5+L240*0.4*V$6 - IF((C240-J240)&gt;0,IF((C240-J240)&gt;V$12,V$12,C240-J240)),P240+L240*($V$6)*0.4+K240*($V$5)+G240+F240+E240)/LookHere!B$11</f>
        <v>31145.302911038933</v>
      </c>
      <c r="S240" s="3">
        <f>(IF(G240&gt;0,IF(R240&gt;V$15,IF(0.15*(R240-V$15)&lt;G240,0.15*(R240-V$15),G240),0),0))*LookHere!B$11</f>
        <v>0</v>
      </c>
      <c r="T240" s="3">
        <f>(IF(R240&lt;V$16,W$16*R240,IF(R240&lt;V$17,Z$16+W$17*(R240-V$16),IF(R240&lt;V$18,W$18*(R240-V$18)+Z$17,(R240-V$18)*W$19+Z$18)))+S240 + IF(R240&lt;V$20,R240*W$20,IF(R240&lt;V$21,(R240-V$20)*W$21+Z$20,(R240-V$21)*W$22+Z$21)))*LookHere!B$11</f>
        <v>6229.0605822077869</v>
      </c>
      <c r="AI240" s="3">
        <f t="shared" si="58"/>
        <v>0</v>
      </c>
    </row>
    <row r="241" spans="1:35" x14ac:dyDescent="0.2">
      <c r="A241">
        <f t="shared" si="49"/>
        <v>96</v>
      </c>
      <c r="B241">
        <f>IF(A241&lt;LookHere!$B$9,1,2)</f>
        <v>2</v>
      </c>
      <c r="C241">
        <f>IF(B241&lt;2,LookHere!F$10 - T240,0)</f>
        <v>0</v>
      </c>
      <c r="D241" s="3">
        <f>IF(B241=2,LookHere!$B$12,0)</f>
        <v>48600</v>
      </c>
      <c r="E241" s="3">
        <f>IF(A241&lt;LookHere!B$13,0,IF(A241&lt;LookHere!B$14,LookHere!C$13,LookHere!C$14))</f>
        <v>12000</v>
      </c>
      <c r="F241" s="3">
        <f>IF('SC1'!A241&lt;LookHere!D$15,0,LookHere!B$15)</f>
        <v>9000</v>
      </c>
      <c r="G241" s="3">
        <f>IF('SC1'!A241&lt;LookHere!D$16,0,LookHere!B$16)</f>
        <v>6612</v>
      </c>
      <c r="H241" s="3">
        <f t="shared" si="50"/>
        <v>27217.060582207785</v>
      </c>
      <c r="I241" s="35">
        <f t="shared" si="51"/>
        <v>325609.35840552516</v>
      </c>
      <c r="J241" s="3">
        <f>IF(I240&gt;0,IF(B241&lt;2,IF(C241&gt;5500*LookHere!B$11, 5500*LookHere!B$11, C241), IF(H241&gt;(M241+P240),-(H241-M241-P240),0)),0)</f>
        <v>-23683.757671168853</v>
      </c>
      <c r="K241" s="35">
        <f t="shared" si="52"/>
        <v>0</v>
      </c>
      <c r="L241" s="35">
        <f t="shared" si="53"/>
        <v>1.005763365033869E-27</v>
      </c>
      <c r="M241" s="35">
        <f t="shared" si="54"/>
        <v>1.803089575177251E-26</v>
      </c>
      <c r="N241" s="35">
        <f t="shared" si="55"/>
        <v>1.2621627026240756E-26</v>
      </c>
      <c r="O241" s="35">
        <f t="shared" si="56"/>
        <v>14500.321816612681</v>
      </c>
      <c r="P241" s="3">
        <f t="shared" si="57"/>
        <v>2900.0643633225363</v>
      </c>
      <c r="Q241">
        <f t="shared" si="47"/>
        <v>0.2</v>
      </c>
      <c r="R241" s="3">
        <f>IF(B241&lt;2,K241*V$5+L241*0.4*V$6 - IF((C241-J241)&gt;0,IF((C241-J241)&gt;V$12,V$12,C241-J241)),P241+L241*($V$6)*0.4+K241*($V$5)+G241+F241+E241)/LookHere!B$11</f>
        <v>30512.064363322537</v>
      </c>
      <c r="S241" s="3">
        <f>(IF(G241&gt;0,IF(R241&gt;V$15,IF(0.15*(R241-V$15)&lt;G241,0.15*(R241-V$15),G241),0),0))*LookHere!B$11</f>
        <v>0</v>
      </c>
      <c r="T241" s="3">
        <f>(IF(R241&lt;V$16,W$16*R241,IF(R241&lt;V$17,Z$16+W$17*(R241-V$16),IF(R241&lt;V$18,W$18*(R241-V$18)+Z$17,(R241-V$18)*W$19+Z$18)))+S241 + IF(R241&lt;V$20,R241*W$20,IF(R241&lt;V$21,(R241-V$20)*W$21+Z$20,(R241-V$21)*W$22+Z$21)))*LookHere!B$11</f>
        <v>6102.4128726645067</v>
      </c>
      <c r="AI241" s="3">
        <f t="shared" si="58"/>
        <v>0</v>
      </c>
    </row>
    <row r="242" spans="1:35" x14ac:dyDescent="0.2">
      <c r="A242">
        <f t="shared" si="49"/>
        <v>97</v>
      </c>
      <c r="B242">
        <f>IF(A242&lt;LookHere!$B$9,1,2)</f>
        <v>2</v>
      </c>
      <c r="C242">
        <f>IF(B242&lt;2,LookHere!F$10 - T241,0)</f>
        <v>0</v>
      </c>
      <c r="D242" s="3">
        <f>IF(B242=2,LookHere!$B$12,0)</f>
        <v>48600</v>
      </c>
      <c r="E242" s="3">
        <f>IF(A242&lt;LookHere!B$13,0,IF(A242&lt;LookHere!B$14,LookHere!C$13,LookHere!C$14))</f>
        <v>12000</v>
      </c>
      <c r="F242" s="3">
        <f>IF('SC1'!A242&lt;LookHere!D$15,0,LookHere!B$15)</f>
        <v>9000</v>
      </c>
      <c r="G242" s="3">
        <f>IF('SC1'!A242&lt;LookHere!D$16,0,LookHere!B$16)</f>
        <v>6612</v>
      </c>
      <c r="H242" s="3">
        <f t="shared" si="50"/>
        <v>27090.412872664507</v>
      </c>
      <c r="I242" s="35">
        <f t="shared" si="51"/>
        <v>308185.17236385006</v>
      </c>
      <c r="J242" s="3">
        <f>IF(I241&gt;0,IF(B242&lt;2,IF(C242&gt;5500*LookHere!B$11, 5500*LookHere!B$11, C242), IF(H242&gt;(M242+P241),-(H242-M242-P241),0)),0)</f>
        <v>-24190.348509341969</v>
      </c>
      <c r="K242" s="35">
        <f t="shared" si="52"/>
        <v>0</v>
      </c>
      <c r="L242" s="35">
        <f t="shared" si="53"/>
        <v>5.6101480501589078E-29</v>
      </c>
      <c r="M242" s="35">
        <f t="shared" si="54"/>
        <v>1.005763365033869E-27</v>
      </c>
      <c r="N242" s="35">
        <f t="shared" si="55"/>
        <v>7.0403435552370823E-28</v>
      </c>
      <c r="O242" s="35">
        <f t="shared" si="56"/>
        <v>11901.574140639357</v>
      </c>
      <c r="P242" s="3">
        <f t="shared" si="57"/>
        <v>2380.3148281278714</v>
      </c>
      <c r="Q242">
        <f t="shared" si="47"/>
        <v>0.2</v>
      </c>
      <c r="R242" s="3">
        <f>IF(B242&lt;2,K242*V$5+L242*0.4*V$6 - IF((C242-J242)&gt;0,IF((C242-J242)&gt;V$12,V$12,C242-J242)),P242+L242*($V$6)*0.4+K242*($V$5)+G242+F242+E242)/LookHere!B$11</f>
        <v>29992.31482812787</v>
      </c>
      <c r="S242" s="3">
        <f>(IF(G242&gt;0,IF(R242&gt;V$15,IF(0.15*(R242-V$15)&lt;G242,0.15*(R242-V$15),G242),0),0))*LookHere!B$11</f>
        <v>0</v>
      </c>
      <c r="T242" s="3">
        <f>(IF(R242&lt;V$16,W$16*R242,IF(R242&lt;V$17,Z$16+W$17*(R242-V$16),IF(R242&lt;V$18,W$18*(R242-V$18)+Z$17,(R242-V$18)*W$19+Z$18)))+S242 + IF(R242&lt;V$20,R242*W$20,IF(R242&lt;V$21,(R242-V$20)*W$21+Z$20,(R242-V$21)*W$22+Z$21)))*LookHere!B$11</f>
        <v>5998.4629656255738</v>
      </c>
      <c r="AI242" s="3">
        <f t="shared" si="58"/>
        <v>0</v>
      </c>
    </row>
    <row r="243" spans="1:35" x14ac:dyDescent="0.2">
      <c r="A243">
        <f t="shared" si="49"/>
        <v>98</v>
      </c>
      <c r="B243">
        <f>IF(A243&lt;LookHere!$B$9,1,2)</f>
        <v>2</v>
      </c>
      <c r="C243">
        <f>IF(B243&lt;2,LookHere!F$10 - T242,0)</f>
        <v>0</v>
      </c>
      <c r="D243" s="3">
        <f>IF(B243=2,LookHere!$B$12,0)</f>
        <v>48600</v>
      </c>
      <c r="E243" s="3">
        <f>IF(A243&lt;LookHere!B$13,0,IF(A243&lt;LookHere!B$14,LookHere!C$13,LookHere!C$14))</f>
        <v>12000</v>
      </c>
      <c r="F243" s="3">
        <f>IF('SC1'!A243&lt;LookHere!D$15,0,LookHere!B$15)</f>
        <v>9000</v>
      </c>
      <c r="G243" s="3">
        <f>IF('SC1'!A243&lt;LookHere!D$16,0,LookHere!B$16)</f>
        <v>6612</v>
      </c>
      <c r="H243" s="3">
        <f t="shared" si="50"/>
        <v>26986.462965625575</v>
      </c>
      <c r="I243" s="35">
        <f t="shared" si="51"/>
        <v>289983.11210807314</v>
      </c>
      <c r="J243" s="3">
        <f>IF(I242&gt;0,IF(B243&lt;2,IF(C243&gt;5500*LookHere!B$11, 5500*LookHere!B$11, C243), IF(H243&gt;(M243+P242),-(H243-M243-P242),0)),0)</f>
        <v>-24606.148137497705</v>
      </c>
      <c r="K243" s="35">
        <f t="shared" si="52"/>
        <v>0</v>
      </c>
      <c r="L243" s="35">
        <f t="shared" si="53"/>
        <v>3.1293405823786409E-30</v>
      </c>
      <c r="M243" s="35">
        <f t="shared" si="54"/>
        <v>5.6101480501589078E-29</v>
      </c>
      <c r="N243" s="35">
        <f t="shared" si="55"/>
        <v>3.9271036351112353E-29</v>
      </c>
      <c r="O243" s="35">
        <f t="shared" si="56"/>
        <v>9768.5740231539712</v>
      </c>
      <c r="P243" s="3">
        <f t="shared" si="57"/>
        <v>1953.7148046307943</v>
      </c>
      <c r="Q243">
        <f t="shared" si="47"/>
        <v>0.2</v>
      </c>
      <c r="R243" s="3">
        <f>IF(B243&lt;2,K243*V$5+L243*0.4*V$6 - IF((C243-J243)&gt;0,IF((C243-J243)&gt;V$12,V$12,C243-J243)),P243+L243*($V$6)*0.4+K243*($V$5)+G243+F243+E243)/LookHere!B$11</f>
        <v>29565.714804630792</v>
      </c>
      <c r="S243" s="3">
        <f>(IF(G243&gt;0,IF(R243&gt;V$15,IF(0.15*(R243-V$15)&lt;G243,0.15*(R243-V$15),G243),0),0))*LookHere!B$11</f>
        <v>0</v>
      </c>
      <c r="T243" s="3">
        <f>(IF(R243&lt;V$16,W$16*R243,IF(R243&lt;V$17,Z$16+W$17*(R243-V$16),IF(R243&lt;V$18,W$18*(R243-V$18)+Z$17,(R243-V$18)*W$19+Z$18)))+S243 + IF(R243&lt;V$20,R243*W$20,IF(R243&lt;V$21,(R243-V$20)*W$21+Z$20,(R243-V$21)*W$22+Z$21)))*LookHere!B$11</f>
        <v>5913.1429609261577</v>
      </c>
      <c r="AI243" s="3">
        <f t="shared" si="58"/>
        <v>0</v>
      </c>
    </row>
    <row r="244" spans="1:35" x14ac:dyDescent="0.2">
      <c r="A244">
        <f t="shared" si="49"/>
        <v>99</v>
      </c>
      <c r="B244">
        <f>IF(A244&lt;LookHere!$B$9,1,2)</f>
        <v>2</v>
      </c>
      <c r="C244">
        <f>IF(B244&lt;2,LookHere!F$10 - T243,0)</f>
        <v>0</v>
      </c>
      <c r="D244" s="3">
        <f>IF(B244=2,LookHere!$B$12,0)</f>
        <v>48600</v>
      </c>
      <c r="E244" s="3">
        <f>IF(A244&lt;LookHere!B$13,0,IF(A244&lt;LookHere!B$14,LookHere!C$13,LookHere!C$14))</f>
        <v>12000</v>
      </c>
      <c r="F244" s="3">
        <f>IF('SC1'!A244&lt;LookHere!D$15,0,LookHere!B$15)</f>
        <v>9000</v>
      </c>
      <c r="G244" s="3">
        <f>IF('SC1'!A244&lt;LookHere!D$16,0,LookHere!B$16)</f>
        <v>6612</v>
      </c>
      <c r="H244" s="3">
        <f t="shared" si="50"/>
        <v>26901.142960926158</v>
      </c>
      <c r="I244" s="35">
        <f t="shared" si="51"/>
        <v>271061.53302138351</v>
      </c>
      <c r="J244" s="3">
        <f>IF(I243&gt;0,IF(B244&lt;2,IF(C244&gt;5500*LookHere!B$11, 5500*LookHere!B$11, C244), IF(H244&gt;(M244+P243),-(H244-M244-P243),0)),0)</f>
        <v>-24947.428156295362</v>
      </c>
      <c r="K244" s="35">
        <f t="shared" si="52"/>
        <v>0</v>
      </c>
      <c r="L244" s="35">
        <f t="shared" si="53"/>
        <v>1.7455461768508044E-31</v>
      </c>
      <c r="M244" s="35">
        <f t="shared" si="54"/>
        <v>3.1293405823786409E-30</v>
      </c>
      <c r="N244" s="35">
        <f t="shared" si="55"/>
        <v>2.1905384076650486E-30</v>
      </c>
      <c r="O244" s="35">
        <f t="shared" si="56"/>
        <v>8017.8501867243176</v>
      </c>
      <c r="P244" s="3">
        <f t="shared" si="57"/>
        <v>1603.5700373448635</v>
      </c>
      <c r="Q244">
        <f t="shared" si="47"/>
        <v>0.2</v>
      </c>
      <c r="R244" s="3">
        <f>IF(B244&lt;2,K244*V$5+L244*0.4*V$6 - IF((C244-J244)&gt;0,IF((C244-J244)&gt;V$12,V$12,C244-J244)),P244+L244*($V$6)*0.4+K244*($V$5)+G244+F244+E244)/LookHere!B$11</f>
        <v>29215.570037344864</v>
      </c>
      <c r="S244" s="3">
        <f>(IF(G244&gt;0,IF(R244&gt;V$15,IF(0.15*(R244-V$15)&lt;G244,0.15*(R244-V$15),G244),0),0))*LookHere!B$11</f>
        <v>0</v>
      </c>
      <c r="T244" s="3">
        <f>(IF(R244&lt;V$16,W$16*R244,IF(R244&lt;V$17,Z$16+W$17*(R244-V$16),IF(R244&lt;V$18,W$18*(R244-V$18)+Z$17,(R244-V$18)*W$19+Z$18)))+S244 + IF(R244&lt;V$20,R244*W$20,IF(R244&lt;V$21,(R244-V$20)*W$21+Z$20,(R244-V$21)*W$22+Z$21)))*LookHere!B$11</f>
        <v>5843.114007468972</v>
      </c>
      <c r="AI244" s="3">
        <f t="shared" si="58"/>
        <v>0</v>
      </c>
    </row>
    <row r="245" spans="1:35" x14ac:dyDescent="0.2">
      <c r="A245">
        <f t="shared" si="49"/>
        <v>100</v>
      </c>
      <c r="B245">
        <f>IF(A245&lt;LookHere!$B$9,1,2)</f>
        <v>2</v>
      </c>
      <c r="C245">
        <f>IF(B245&lt;2,LookHere!F$10 - T244,0)</f>
        <v>0</v>
      </c>
      <c r="D245" s="3">
        <f>IF(B245=2,LookHere!$B$12,0)</f>
        <v>48600</v>
      </c>
      <c r="E245" s="3">
        <f>IF(A245&lt;LookHere!B$13,0,IF(A245&lt;LookHere!B$14,LookHere!C$13,LookHere!C$14))</f>
        <v>12000</v>
      </c>
      <c r="F245" s="3">
        <f>IF('SC1'!A245&lt;LookHere!D$15,0,LookHere!B$15)</f>
        <v>9000</v>
      </c>
      <c r="G245" s="3">
        <f>IF('SC1'!A245&lt;LookHere!D$16,0,LookHere!B$16)</f>
        <v>6612</v>
      </c>
      <c r="H245" s="3">
        <f t="shared" si="50"/>
        <v>26831.114007468972</v>
      </c>
      <c r="I245" s="35">
        <f t="shared" si="51"/>
        <v>251466.64770744374</v>
      </c>
      <c r="J245" s="3">
        <f>IF(I244&gt;0,IF(B245&lt;2,IF(C245&gt;5500*LookHere!B$11, 5500*LookHere!B$11, C245), IF(H245&gt;(M245+P244),-(H245-M245-P244),0)),0)</f>
        <v>-25227.543970124108</v>
      </c>
      <c r="K245" s="35">
        <f t="shared" si="52"/>
        <v>0</v>
      </c>
      <c r="L245" s="35">
        <f t="shared" si="53"/>
        <v>9.7366565744737677E-33</v>
      </c>
      <c r="M245" s="35">
        <f t="shared" si="54"/>
        <v>1.7455461768508044E-31</v>
      </c>
      <c r="N245" s="35">
        <f t="shared" si="55"/>
        <v>1.2218823237955629E-31</v>
      </c>
      <c r="O245" s="35">
        <f t="shared" si="56"/>
        <v>6580.8910762595851</v>
      </c>
      <c r="P245" s="3">
        <f t="shared" si="57"/>
        <v>1316.1782152519172</v>
      </c>
      <c r="Q245">
        <f t="shared" ref="Q245:Q260" si="59">IF(B245&lt;2,0,VLOOKUP(A245,AG$5:AH$90,2))</f>
        <v>0.2</v>
      </c>
      <c r="R245" s="3">
        <f>IF(B245&lt;2,K245*V$5+L245*0.4*V$6 - IF((C245-J245)&gt;0,IF((C245-J245)&gt;V$12,V$12,C245-J245)),P245+L245*($V$6)*0.4+K245*($V$5)+G245+F245+E245)/LookHere!B$11</f>
        <v>28928.178215251915</v>
      </c>
      <c r="S245" s="3">
        <f>(IF(G245&gt;0,IF(R245&gt;V$15,IF(0.15*(R245-V$15)&lt;G245,0.15*(R245-V$15),G245),0),0))*LookHere!B$11</f>
        <v>0</v>
      </c>
      <c r="T245" s="3">
        <f>(IF(R245&lt;V$16,W$16*R245,IF(R245&lt;V$17,Z$16+W$17*(R245-V$16),IF(R245&lt;V$18,W$18*(R245-V$18)+Z$17,(R245-V$18)*W$19+Z$18)))+S245 + IF(R245&lt;V$20,R245*W$20,IF(R245&lt;V$21,(R245-V$20)*W$21+Z$20,(R245-V$21)*W$22+Z$21)))*LookHere!B$11</f>
        <v>5785.6356430503829</v>
      </c>
      <c r="AI245" s="3">
        <f t="shared" si="58"/>
        <v>0</v>
      </c>
    </row>
    <row r="246" spans="1:35" x14ac:dyDescent="0.2">
      <c r="A246">
        <f t="shared" ref="A246:A260" si="60">A245+1</f>
        <v>101</v>
      </c>
      <c r="B246">
        <f>IF(A246&lt;LookHere!$B$9,1,2)</f>
        <v>2</v>
      </c>
      <c r="C246">
        <f>IF(B246&lt;2,LookHere!F$10 - T245,0)</f>
        <v>0</v>
      </c>
      <c r="D246" s="3">
        <f>IF(B246=2,LookHere!$B$12,0)</f>
        <v>48600</v>
      </c>
      <c r="E246" s="3">
        <f>IF(A246&lt;LookHere!B$13,0,IF(A246&lt;LookHere!B$14,LookHere!C$13,LookHere!C$14))</f>
        <v>12000</v>
      </c>
      <c r="F246" s="3">
        <f>IF('SC1'!A246&lt;LookHere!D$15,0,LookHere!B$15)</f>
        <v>9000</v>
      </c>
      <c r="G246" s="3">
        <f>IF('SC1'!A246&lt;LookHere!D$16,0,LookHere!B$16)</f>
        <v>6612</v>
      </c>
      <c r="H246" s="3">
        <f t="shared" ref="H246:H260" si="61">IF(B246&lt;2,0,D246-E246-F246-G246+T245)</f>
        <v>26773.635643050384</v>
      </c>
      <c r="I246" s="35">
        <f t="shared" ref="I246:I260" si="62">IF(I245&gt;0,IF(B246&lt;2,I245*(1+V$186),I245*(1+V$187)) + J246,0)</f>
        <v>231234.66721900599</v>
      </c>
      <c r="J246" s="3">
        <f>IF(I245&gt;0,IF(B246&lt;2,IF(C246&gt;5500*LookHere!B$11, 5500*LookHere!B$11, C246), IF(H246&gt;(M246+P245),-(H246-M246-P245),0)),0)</f>
        <v>-25457.457427798465</v>
      </c>
      <c r="K246" s="35">
        <f t="shared" ref="K246:K260" si="63">IF(B246&lt;2,K245*(1+$V$5-$V$4)+IF(C246&gt;($J246+$V$12),$V$183*($C246-$J246-$V$12),0), K245*(1+$V$5-$V$4)-$M246*$V$184)+N246</f>
        <v>0</v>
      </c>
      <c r="L246" s="35">
        <f t="shared" ref="L246:L260" si="64">IF(B246&lt;2,L245*(1+$V$6-$V$4)+IF(C246&gt;($J246+$V$12),(1-$V$183)*($C245-$J246-$V$12),0), L245*(1+$V$6-$V$4)-$M246*(1-$V$184))-N246</f>
        <v>5.431107037241458E-34</v>
      </c>
      <c r="M246" s="35">
        <f t="shared" ref="M246:M260" si="65">MIN(H246-P245,(K245+L245))</f>
        <v>9.7366565744737677E-33</v>
      </c>
      <c r="N246" s="35">
        <f t="shared" ref="N246:N260" si="66">IF(B246&lt;2, IF(K245/(K245+L245)&lt;V$183, (V$183 - K245/(K245+L245))*(K245+L245),0),  IF(K245/(K245+L245)&lt;V$184, (V$184 - K245/(K245+L245))*(K245+L245),0))</f>
        <v>6.8156596021316371E-33</v>
      </c>
      <c r="O246" s="35">
        <f t="shared" ref="O246:O260" si="67">IF(B246&lt;2,O245*(1+V$186) + IF((C246-J246)&gt;0,IF((C246-J246)&gt;V$12,V$12,C246-J246),0), O245*(1+V$187)-P245 )</f>
        <v>5401.4637775723422</v>
      </c>
      <c r="P246" s="3">
        <f t="shared" ref="P246:P260" si="68">IF(B246&lt;2, 0, IF(H246&gt;(I246+K246+L246),H246-I246-K246-L246,  O246*Q246))</f>
        <v>1080.2927555144686</v>
      </c>
      <c r="Q246">
        <f t="shared" si="59"/>
        <v>0.2</v>
      </c>
      <c r="R246" s="3">
        <f>IF(B246&lt;2,K246*V$5+L246*0.4*V$6 - IF((C246-J246)&gt;0,IF((C246-J246)&gt;V$12,V$12,C246-J246)),P246+L246*($V$6)*0.4+K246*($V$5)+G246+F246+E246)/LookHere!B$11</f>
        <v>28692.292755514471</v>
      </c>
      <c r="S246" s="3">
        <f>(IF(G246&gt;0,IF(R246&gt;V$15,IF(0.15*(R246-V$15)&lt;G246,0.15*(R246-V$15),G246),0),0))*LookHere!B$11</f>
        <v>0</v>
      </c>
      <c r="T246" s="3">
        <f>(IF(R246&lt;V$16,W$16*R246,IF(R246&lt;V$17,Z$16+W$17*(R246-V$16),IF(R246&lt;V$18,W$18*(R246-V$18)+Z$17,(R246-V$18)*W$19+Z$18)))+S246 + IF(R246&lt;V$20,R246*W$20,IF(R246&lt;V$21,(R246-V$20)*W$21+Z$20,(R246-V$21)*W$22+Z$21)))*LookHere!B$11</f>
        <v>5738.4585511028945</v>
      </c>
      <c r="AI246" s="3">
        <f t="shared" si="58"/>
        <v>0</v>
      </c>
    </row>
    <row r="247" spans="1:35" x14ac:dyDescent="0.2">
      <c r="A247">
        <f t="shared" si="60"/>
        <v>102</v>
      </c>
      <c r="B247">
        <f>IF(A247&lt;LookHere!$B$9,1,2)</f>
        <v>2</v>
      </c>
      <c r="C247">
        <f>IF(B247&lt;2,LookHere!F$10 - T246,0)</f>
        <v>0</v>
      </c>
      <c r="D247" s="3">
        <f>IF(B247=2,LookHere!$B$12,0)</f>
        <v>48600</v>
      </c>
      <c r="E247" s="3">
        <f>IF(A247&lt;LookHere!B$13,0,IF(A247&lt;LookHere!B$14,LookHere!C$13,LookHere!C$14))</f>
        <v>12000</v>
      </c>
      <c r="F247" s="3">
        <f>IF('SC1'!A247&lt;LookHere!D$15,0,LookHere!B$15)</f>
        <v>9000</v>
      </c>
      <c r="G247" s="3">
        <f>IF('SC1'!A247&lt;LookHere!D$16,0,LookHere!B$16)</f>
        <v>6612</v>
      </c>
      <c r="H247" s="3">
        <f t="shared" si="61"/>
        <v>26726.458551102893</v>
      </c>
      <c r="I247" s="35">
        <f t="shared" si="62"/>
        <v>210393.55780822851</v>
      </c>
      <c r="J247" s="3">
        <f>IF(I246&gt;0,IF(B247&lt;2,IF(C247&gt;5500*LookHere!B$11, 5500*LookHere!B$11, C247), IF(H247&gt;(M247+P246),-(H247-M247-P246),0)),0)</f>
        <v>-25646.165795588426</v>
      </c>
      <c r="K247" s="35">
        <f t="shared" si="63"/>
        <v>0</v>
      </c>
      <c r="L247" s="35">
        <f t="shared" si="64"/>
        <v>3.0294715053732833E-35</v>
      </c>
      <c r="M247" s="35">
        <f t="shared" si="65"/>
        <v>5.431107037241458E-34</v>
      </c>
      <c r="N247" s="35">
        <f t="shared" si="66"/>
        <v>3.8017749260690203E-34</v>
      </c>
      <c r="O247" s="35">
        <f t="shared" si="67"/>
        <v>4433.413439355827</v>
      </c>
      <c r="P247" s="3">
        <f t="shared" si="68"/>
        <v>886.6826878711654</v>
      </c>
      <c r="Q247">
        <f t="shared" si="59"/>
        <v>0.2</v>
      </c>
      <c r="R247" s="3">
        <f>IF(B247&lt;2,K247*V$5+L247*0.4*V$6 - IF((C247-J247)&gt;0,IF((C247-J247)&gt;V$12,V$12,C247-J247)),P247+L247*($V$6)*0.4+K247*($V$5)+G247+F247+E247)/LookHere!B$11</f>
        <v>28498.682687871165</v>
      </c>
      <c r="S247" s="3">
        <f>(IF(G247&gt;0,IF(R247&gt;V$15,IF(0.15*(R247-V$15)&lt;G247,0.15*(R247-V$15),G247),0),0))*LookHere!B$11</f>
        <v>0</v>
      </c>
      <c r="T247" s="3">
        <f>(IF(R247&lt;V$16,W$16*R247,IF(R247&lt;V$17,Z$16+W$17*(R247-V$16),IF(R247&lt;V$18,W$18*(R247-V$18)+Z$17,(R247-V$18)*W$19+Z$18)))+S247 + IF(R247&lt;V$20,R247*W$20,IF(R247&lt;V$21,(R247-V$20)*W$21+Z$20,(R247-V$21)*W$22+Z$21)))*LookHere!B$11</f>
        <v>5699.7365375742329</v>
      </c>
      <c r="AI247" s="3">
        <f t="shared" si="58"/>
        <v>0</v>
      </c>
    </row>
    <row r="248" spans="1:35" x14ac:dyDescent="0.2">
      <c r="A248">
        <f t="shared" si="60"/>
        <v>103</v>
      </c>
      <c r="B248">
        <f>IF(A248&lt;LookHere!$B$9,1,2)</f>
        <v>2</v>
      </c>
      <c r="C248">
        <f>IF(B248&lt;2,LookHere!F$10 - T247,0)</f>
        <v>0</v>
      </c>
      <c r="D248" s="3">
        <f>IF(B248=2,LookHere!$B$12,0)</f>
        <v>48600</v>
      </c>
      <c r="E248" s="3">
        <f>IF(A248&lt;LookHere!B$13,0,IF(A248&lt;LookHere!B$14,LookHere!C$13,LookHere!C$14))</f>
        <v>12000</v>
      </c>
      <c r="F248" s="3">
        <f>IF('SC1'!A248&lt;LookHere!D$15,0,LookHere!B$15)</f>
        <v>9000</v>
      </c>
      <c r="G248" s="3">
        <f>IF('SC1'!A248&lt;LookHere!D$16,0,LookHere!B$16)</f>
        <v>6612</v>
      </c>
      <c r="H248" s="3">
        <f t="shared" si="61"/>
        <v>26687.736537574234</v>
      </c>
      <c r="I248" s="35">
        <f t="shared" si="62"/>
        <v>188964.48208978042</v>
      </c>
      <c r="J248" s="3">
        <f>IF(I247&gt;0,IF(B248&lt;2,IF(C248&gt;5500*LookHere!B$11, 5500*LookHere!B$11, C248), IF(H248&gt;(M248+P247),-(H248-M248-P247),0)),0)</f>
        <v>-25801.053849703068</v>
      </c>
      <c r="K248" s="35">
        <f t="shared" si="63"/>
        <v>0</v>
      </c>
      <c r="L248" s="35">
        <f t="shared" si="64"/>
        <v>1.6898392056972133E-36</v>
      </c>
      <c r="M248" s="35">
        <f t="shared" si="65"/>
        <v>3.0294715053732833E-35</v>
      </c>
      <c r="N248" s="35">
        <f t="shared" si="66"/>
        <v>2.1206300537612981E-35</v>
      </c>
      <c r="O248" s="35">
        <f t="shared" si="67"/>
        <v>3638.8570827544754</v>
      </c>
      <c r="P248" s="3">
        <f t="shared" si="68"/>
        <v>727.77141655089508</v>
      </c>
      <c r="Q248">
        <f t="shared" si="59"/>
        <v>0.2</v>
      </c>
      <c r="R248" s="3">
        <f>IF(B248&lt;2,K248*V$5+L248*0.4*V$6 - IF((C248-J248)&gt;0,IF((C248-J248)&gt;V$12,V$12,C248-J248)),P248+L248*($V$6)*0.4+K248*($V$5)+G248+F248+E248)/LookHere!B$11</f>
        <v>28339.771416550895</v>
      </c>
      <c r="S248" s="3">
        <f>(IF(G248&gt;0,IF(R248&gt;V$15,IF(0.15*(R248-V$15)&lt;G248,0.15*(R248-V$15),G248),0),0))*LookHere!B$11</f>
        <v>0</v>
      </c>
      <c r="T248" s="3">
        <f>(IF(R248&lt;V$16,W$16*R248,IF(R248&lt;V$17,Z$16+W$17*(R248-V$16),IF(R248&lt;V$18,W$18*(R248-V$18)+Z$17,(R248-V$18)*W$19+Z$18)))+S248 + IF(R248&lt;V$20,R248*W$20,IF(R248&lt;V$21,(R248-V$20)*W$21+Z$20,(R248-V$21)*W$22+Z$21)))*LookHere!B$11</f>
        <v>5667.9542833101796</v>
      </c>
      <c r="AI248" s="3">
        <f t="shared" si="58"/>
        <v>0</v>
      </c>
    </row>
    <row r="249" spans="1:35" x14ac:dyDescent="0.2">
      <c r="A249">
        <f t="shared" si="60"/>
        <v>104</v>
      </c>
      <c r="B249">
        <f>IF(A249&lt;LookHere!$B$9,1,2)</f>
        <v>2</v>
      </c>
      <c r="C249">
        <f>IF(B249&lt;2,LookHere!F$10 - T248,0)</f>
        <v>0</v>
      </c>
      <c r="D249" s="3">
        <f>IF(B249=2,LookHere!$B$12,0)</f>
        <v>48600</v>
      </c>
      <c r="E249" s="3">
        <f>IF(A249&lt;LookHere!B$13,0,IF(A249&lt;LookHere!B$14,LookHere!C$13,LookHere!C$14))</f>
        <v>12000</v>
      </c>
      <c r="F249" s="3">
        <f>IF('SC1'!A249&lt;LookHere!D$15,0,LookHere!B$15)</f>
        <v>9000</v>
      </c>
      <c r="G249" s="3">
        <f>IF('SC1'!A249&lt;LookHere!D$16,0,LookHere!B$16)</f>
        <v>6612</v>
      </c>
      <c r="H249" s="3">
        <f t="shared" si="61"/>
        <v>26655.95428331018</v>
      </c>
      <c r="I249" s="35">
        <f t="shared" si="62"/>
        <v>166962.98116084677</v>
      </c>
      <c r="J249" s="3">
        <f>IF(I248&gt;0,IF(B249&lt;2,IF(C249&gt;5500*LookHere!B$11, 5500*LookHere!B$11, C249), IF(H249&gt;(M249+P248),-(H249-M249-P248),0)),0)</f>
        <v>-25928.182866759285</v>
      </c>
      <c r="K249" s="35">
        <f t="shared" si="63"/>
        <v>0</v>
      </c>
      <c r="L249" s="35">
        <f t="shared" si="64"/>
        <v>9.4259230893790314E-38</v>
      </c>
      <c r="M249" s="35">
        <f t="shared" si="65"/>
        <v>1.6898392056972133E-36</v>
      </c>
      <c r="N249" s="35">
        <f t="shared" si="66"/>
        <v>1.1828874439880492E-36</v>
      </c>
      <c r="O249" s="35">
        <f t="shared" si="67"/>
        <v>2986.7011163832185</v>
      </c>
      <c r="P249" s="3">
        <f t="shared" si="68"/>
        <v>597.34022327664377</v>
      </c>
      <c r="Q249">
        <f t="shared" si="59"/>
        <v>0.2</v>
      </c>
      <c r="R249" s="3">
        <f>IF(B249&lt;2,K249*V$5+L249*0.4*V$6 - IF((C249-J249)&gt;0,IF((C249-J249)&gt;V$12,V$12,C249-J249)),P249+L249*($V$6)*0.4+K249*($V$5)+G249+F249+E249)/LookHere!B$11</f>
        <v>28209.340223276646</v>
      </c>
      <c r="S249" s="3">
        <f>(IF(G249&gt;0,IF(R249&gt;V$15,IF(0.15*(R249-V$15)&lt;G249,0.15*(R249-V$15),G249),0),0))*LookHere!B$11</f>
        <v>0</v>
      </c>
      <c r="T249" s="3">
        <f>(IF(R249&lt;V$16,W$16*R249,IF(R249&lt;V$17,Z$16+W$17*(R249-V$16),IF(R249&lt;V$18,W$18*(R249-V$18)+Z$17,(R249-V$18)*W$19+Z$18)))+S249 + IF(R249&lt;V$20,R249*W$20,IF(R249&lt;V$21,(R249-V$20)*W$21+Z$20,(R249-V$21)*W$22+Z$21)))*LookHere!B$11</f>
        <v>5641.868044655329</v>
      </c>
      <c r="AI249" s="3">
        <f t="shared" si="58"/>
        <v>0</v>
      </c>
    </row>
    <row r="250" spans="1:35" x14ac:dyDescent="0.2">
      <c r="A250">
        <f t="shared" si="60"/>
        <v>105</v>
      </c>
      <c r="B250">
        <f>IF(A250&lt;LookHere!$B$9,1,2)</f>
        <v>2</v>
      </c>
      <c r="C250">
        <f>IF(B250&lt;2,LookHere!F$10 - T249,0)</f>
        <v>0</v>
      </c>
      <c r="D250" s="3">
        <f>IF(B250=2,LookHere!$B$12,0)</f>
        <v>48600</v>
      </c>
      <c r="E250" s="3">
        <f>IF(A250&lt;LookHere!B$13,0,IF(A250&lt;LookHere!B$14,LookHere!C$13,LookHere!C$14))</f>
        <v>12000</v>
      </c>
      <c r="F250" s="3">
        <f>IF('SC1'!A250&lt;LookHere!D$15,0,LookHere!B$15)</f>
        <v>9000</v>
      </c>
      <c r="G250" s="3">
        <f>IF('SC1'!A250&lt;LookHere!D$16,0,LookHere!B$16)</f>
        <v>6612</v>
      </c>
      <c r="H250" s="3">
        <f t="shared" si="61"/>
        <v>26629.86804465533</v>
      </c>
      <c r="I250" s="35">
        <f t="shared" si="62"/>
        <v>144399.94408799047</v>
      </c>
      <c r="J250" s="3">
        <f>IF(I249&gt;0,IF(B250&lt;2,IF(C250&gt;5500*LookHere!B$11, 5500*LookHere!B$11, C250), IF(H250&gt;(M250+P249),-(H250-M250-P249),0)),0)</f>
        <v>-26032.527821378688</v>
      </c>
      <c r="K250" s="35">
        <f t="shared" si="63"/>
        <v>0</v>
      </c>
      <c r="L250" s="35">
        <f t="shared" si="64"/>
        <v>5.2577798992556278E-39</v>
      </c>
      <c r="M250" s="35">
        <f t="shared" si="65"/>
        <v>9.4259230893790314E-38</v>
      </c>
      <c r="N250" s="35">
        <f t="shared" si="66"/>
        <v>6.5981461625653214E-38</v>
      </c>
      <c r="O250" s="35">
        <f t="shared" si="67"/>
        <v>2451.4245423050179</v>
      </c>
      <c r="P250" s="3">
        <f t="shared" si="68"/>
        <v>490.28490846100362</v>
      </c>
      <c r="Q250">
        <f t="shared" si="59"/>
        <v>0.2</v>
      </c>
      <c r="R250" s="3">
        <f>IF(B250&lt;2,K250*V$5+L250*0.4*V$6 - IF((C250-J250)&gt;0,IF((C250-J250)&gt;V$12,V$12,C250-J250)),P250+L250*($V$6)*0.4+K250*($V$5)+G250+F250+E250)/LookHere!B$11</f>
        <v>28102.284908461002</v>
      </c>
      <c r="S250" s="3">
        <f>(IF(G250&gt;0,IF(R250&gt;V$15,IF(0.15*(R250-V$15)&lt;G250,0.15*(R250-V$15),G250),0),0))*LookHere!B$11</f>
        <v>0</v>
      </c>
      <c r="T250" s="3">
        <f>(IF(R250&lt;V$16,W$16*R250,IF(R250&lt;V$17,Z$16+W$17*(R250-V$16),IF(R250&lt;V$18,W$18*(R250-V$18)+Z$17,(R250-V$18)*W$19+Z$18)))+S250 + IF(R250&lt;V$20,R250*W$20,IF(R250&lt;V$21,(R250-V$20)*W$21+Z$20,(R250-V$21)*W$22+Z$21)))*LookHere!B$11</f>
        <v>5620.4569816922003</v>
      </c>
      <c r="AI250" s="3">
        <f t="shared" si="58"/>
        <v>0</v>
      </c>
    </row>
    <row r="251" spans="1:35" x14ac:dyDescent="0.2">
      <c r="A251">
        <f t="shared" si="60"/>
        <v>106</v>
      </c>
      <c r="B251">
        <f>IF(A251&lt;LookHere!$B$9,1,2)</f>
        <v>2</v>
      </c>
      <c r="C251">
        <f>IF(B251&lt;2,LookHere!F$10 - T250,0)</f>
        <v>0</v>
      </c>
      <c r="D251" s="3">
        <f>IF(B251=2,LookHere!$B$12,0)</f>
        <v>48600</v>
      </c>
      <c r="E251" s="3">
        <f>IF(A251&lt;LookHere!B$13,0,IF(A251&lt;LookHere!B$14,LookHere!C$13,LookHere!C$14))</f>
        <v>12000</v>
      </c>
      <c r="F251" s="3">
        <f>IF('SC1'!A251&lt;LookHere!D$15,0,LookHere!B$15)</f>
        <v>9000</v>
      </c>
      <c r="G251" s="3">
        <f>IF('SC1'!A251&lt;LookHere!D$16,0,LookHere!B$16)</f>
        <v>6612</v>
      </c>
      <c r="H251" s="3">
        <f t="shared" si="61"/>
        <v>26608.456981692201</v>
      </c>
      <c r="I251" s="35">
        <f t="shared" si="62"/>
        <v>121282.40285290772</v>
      </c>
      <c r="J251" s="3">
        <f>IF(I250&gt;0,IF(B251&lt;2,IF(C251&gt;5500*LookHere!B$11, 5500*LookHere!B$11, C251), IF(H251&gt;(M251+P250),-(H251-M251-P250),0)),0)</f>
        <v>-26118.172073231199</v>
      </c>
      <c r="K251" s="35">
        <f t="shared" si="63"/>
        <v>0</v>
      </c>
      <c r="L251" s="35">
        <f t="shared" si="64"/>
        <v>2.9327896278047831E-40</v>
      </c>
      <c r="M251" s="35">
        <f t="shared" si="65"/>
        <v>5.2577798992556278E-39</v>
      </c>
      <c r="N251" s="35">
        <f t="shared" si="66"/>
        <v>3.6804459294789392E-39</v>
      </c>
      <c r="O251" s="35">
        <f t="shared" si="67"/>
        <v>2012.0802358331127</v>
      </c>
      <c r="P251" s="3">
        <f t="shared" si="68"/>
        <v>402.41604716662255</v>
      </c>
      <c r="Q251">
        <f t="shared" si="59"/>
        <v>0.2</v>
      </c>
      <c r="R251" s="3">
        <f>IF(B251&lt;2,K251*V$5+L251*0.4*V$6 - IF((C251-J251)&gt;0,IF((C251-J251)&gt;V$12,V$12,C251-J251)),P251+L251*($V$6)*0.4+K251*($V$5)+G251+F251+E251)/LookHere!B$11</f>
        <v>28014.416047166622</v>
      </c>
      <c r="S251" s="3">
        <f>(IF(G251&gt;0,IF(R251&gt;V$15,IF(0.15*(R251-V$15)&lt;G251,0.15*(R251-V$15),G251),0),0))*LookHere!B$11</f>
        <v>0</v>
      </c>
      <c r="T251" s="3">
        <f>(IF(R251&lt;V$16,W$16*R251,IF(R251&lt;V$17,Z$16+W$17*(R251-V$16),IF(R251&lt;V$18,W$18*(R251-V$18)+Z$17,(R251-V$18)*W$19+Z$18)))+S251 + IF(R251&lt;V$20,R251*W$20,IF(R251&lt;V$21,(R251-V$20)*W$21+Z$20,(R251-V$21)*W$22+Z$21)))*LookHere!B$11</f>
        <v>5602.8832094333247</v>
      </c>
      <c r="AI251" s="3">
        <f t="shared" si="58"/>
        <v>0</v>
      </c>
    </row>
    <row r="252" spans="1:35" x14ac:dyDescent="0.2">
      <c r="A252">
        <f t="shared" si="60"/>
        <v>107</v>
      </c>
      <c r="B252">
        <f>IF(A252&lt;LookHere!$B$9,1,2)</f>
        <v>2</v>
      </c>
      <c r="C252">
        <f>IF(B252&lt;2,LookHere!F$10 - T251,0)</f>
        <v>0</v>
      </c>
      <c r="D252" s="3">
        <f>IF(B252=2,LookHere!$B$12,0)</f>
        <v>48600</v>
      </c>
      <c r="E252" s="3">
        <f>IF(A252&lt;LookHere!B$13,0,IF(A252&lt;LookHere!B$14,LookHere!C$13,LookHere!C$14))</f>
        <v>12000</v>
      </c>
      <c r="F252" s="3">
        <f>IF('SC1'!A252&lt;LookHere!D$15,0,LookHere!B$15)</f>
        <v>9000</v>
      </c>
      <c r="G252" s="3">
        <f>IF('SC1'!A252&lt;LookHere!D$16,0,LookHere!B$16)</f>
        <v>6612</v>
      </c>
      <c r="H252" s="3">
        <f t="shared" si="61"/>
        <v>26590.883209433327</v>
      </c>
      <c r="I252" s="35">
        <f t="shared" si="62"/>
        <v>97614.184021924433</v>
      </c>
      <c r="J252" s="3">
        <f>IF(I251&gt;0,IF(B252&lt;2,IF(C252&gt;5500*LookHere!B$11, 5500*LookHere!B$11, C252), IF(H252&gt;(M252+P251),-(H252-M252-P251),0)),0)</f>
        <v>-26188.467162266705</v>
      </c>
      <c r="K252" s="35">
        <f t="shared" si="63"/>
        <v>0</v>
      </c>
      <c r="L252" s="35">
        <f t="shared" si="64"/>
        <v>1.6359100543895074E-41</v>
      </c>
      <c r="M252" s="35">
        <f t="shared" si="65"/>
        <v>2.9327896278047831E-40</v>
      </c>
      <c r="N252" s="35">
        <f t="shared" si="66"/>
        <v>2.0529527394633481E-40</v>
      </c>
      <c r="O252" s="35">
        <f t="shared" si="67"/>
        <v>1651.4752159671023</v>
      </c>
      <c r="P252" s="3">
        <f t="shared" si="68"/>
        <v>330.2950431934205</v>
      </c>
      <c r="Q252">
        <f t="shared" si="59"/>
        <v>0.2</v>
      </c>
      <c r="R252" s="3">
        <f>IF(B252&lt;2,K252*V$5+L252*0.4*V$6 - IF((C252-J252)&gt;0,IF((C252-J252)&gt;V$12,V$12,C252-J252)),P252+L252*($V$6)*0.4+K252*($V$5)+G252+F252+E252)/LookHere!B$11</f>
        <v>27942.295043193422</v>
      </c>
      <c r="S252" s="3">
        <f>(IF(G252&gt;0,IF(R252&gt;V$15,IF(0.15*(R252-V$15)&lt;G252,0.15*(R252-V$15),G252),0),0))*LookHere!B$11</f>
        <v>0</v>
      </c>
      <c r="T252" s="3">
        <f>(IF(R252&lt;V$16,W$16*R252,IF(R252&lt;V$17,Z$16+W$17*(R252-V$16),IF(R252&lt;V$18,W$18*(R252-V$18)+Z$17,(R252-V$18)*W$19+Z$18)))+S252 + IF(R252&lt;V$20,R252*W$20,IF(R252&lt;V$21,(R252-V$20)*W$21+Z$20,(R252-V$21)*W$22+Z$21)))*LookHere!B$11</f>
        <v>5588.4590086386843</v>
      </c>
      <c r="AI252" s="3">
        <f t="shared" ref="AI252:AI261" si="69">IF(((K252+L252+O252+I252)-H252)&lt;H252,1,0)</f>
        <v>0</v>
      </c>
    </row>
    <row r="253" spans="1:35" x14ac:dyDescent="0.2">
      <c r="A253">
        <f t="shared" si="60"/>
        <v>108</v>
      </c>
      <c r="B253">
        <f>IF(A253&lt;LookHere!$B$9,1,2)</f>
        <v>2</v>
      </c>
      <c r="C253">
        <f>IF(B253&lt;2,LookHere!F$10 - T252,0)</f>
        <v>0</v>
      </c>
      <c r="D253" s="3">
        <f>IF(B253=2,LookHere!$B$12,0)</f>
        <v>48600</v>
      </c>
      <c r="E253" s="3">
        <f>IF(A253&lt;LookHere!B$13,0,IF(A253&lt;LookHere!B$14,LookHere!C$13,LookHere!C$14))</f>
        <v>12000</v>
      </c>
      <c r="F253" s="3">
        <f>IF('SC1'!A253&lt;LookHere!D$15,0,LookHere!B$15)</f>
        <v>9000</v>
      </c>
      <c r="G253" s="3">
        <f>IF('SC1'!A253&lt;LookHere!D$16,0,LookHere!B$16)</f>
        <v>6612</v>
      </c>
      <c r="H253" s="3">
        <f t="shared" si="61"/>
        <v>26576.459008638685</v>
      </c>
      <c r="I253" s="35">
        <f t="shared" si="62"/>
        <v>73396.442800454766</v>
      </c>
      <c r="J253" s="3">
        <f>IF(I252&gt;0,IF(B253&lt;2,IF(C253&gt;5500*LookHere!B$11, 5500*LookHere!B$11, C253), IF(H253&gt;(M253+P252),-(H253-M253-P252),0)),0)</f>
        <v>-26246.163965445267</v>
      </c>
      <c r="K253" s="35">
        <f t="shared" si="63"/>
        <v>0</v>
      </c>
      <c r="L253" s="35">
        <f t="shared" si="64"/>
        <v>9.1251062833846737E-43</v>
      </c>
      <c r="M253" s="35">
        <f t="shared" si="65"/>
        <v>1.6359100543895074E-41</v>
      </c>
      <c r="N253" s="35">
        <f t="shared" si="66"/>
        <v>1.145137038072655E-41</v>
      </c>
      <c r="O253" s="35">
        <f t="shared" si="67"/>
        <v>1355.4978277614782</v>
      </c>
      <c r="P253" s="3">
        <f t="shared" si="68"/>
        <v>271.09956555229564</v>
      </c>
      <c r="Q253">
        <f t="shared" si="59"/>
        <v>0.2</v>
      </c>
      <c r="R253" s="3">
        <f>IF(B253&lt;2,K253*V$5+L253*0.4*V$6 - IF((C253-J253)&gt;0,IF((C253-J253)&gt;V$12,V$12,C253-J253)),P253+L253*($V$6)*0.4+K253*($V$5)+G253+F253+E253)/LookHere!B$11</f>
        <v>27883.099565552297</v>
      </c>
      <c r="S253" s="3">
        <f>(IF(G253&gt;0,IF(R253&gt;V$15,IF(0.15*(R253-V$15)&lt;G253,0.15*(R253-V$15),G253),0),0))*LookHere!B$11</f>
        <v>0</v>
      </c>
      <c r="T253" s="3">
        <f>(IF(R253&lt;V$16,W$16*R253,IF(R253&lt;V$17,Z$16+W$17*(R253-V$16),IF(R253&lt;V$18,W$18*(R253-V$18)+Z$17,(R253-V$18)*W$19+Z$18)))+S253 + IF(R253&lt;V$20,R253*W$20,IF(R253&lt;V$21,(R253-V$20)*W$21+Z$20,(R253-V$21)*W$22+Z$21)))*LookHere!B$11</f>
        <v>5576.6199131104586</v>
      </c>
      <c r="AI253" s="3">
        <f t="shared" si="69"/>
        <v>0</v>
      </c>
    </row>
    <row r="254" spans="1:35" x14ac:dyDescent="0.2">
      <c r="A254">
        <f t="shared" si="60"/>
        <v>109</v>
      </c>
      <c r="B254">
        <f>IF(A254&lt;LookHere!$B$9,1,2)</f>
        <v>2</v>
      </c>
      <c r="C254">
        <f>IF(B254&lt;2,LookHere!F$10 - T253,0)</f>
        <v>0</v>
      </c>
      <c r="D254" s="3">
        <f>IF(B254=2,LookHere!$B$12,0)</f>
        <v>48600</v>
      </c>
      <c r="E254" s="3">
        <f>IF(A254&lt;LookHere!B$13,0,IF(A254&lt;LookHere!B$14,LookHere!C$13,LookHere!C$14))</f>
        <v>12000</v>
      </c>
      <c r="F254" s="3">
        <f>IF('SC1'!A254&lt;LookHere!D$15,0,LookHere!B$15)</f>
        <v>9000</v>
      </c>
      <c r="G254" s="3">
        <f>IF('SC1'!A254&lt;LookHere!D$16,0,LookHere!B$16)</f>
        <v>6612</v>
      </c>
      <c r="H254" s="3">
        <f t="shared" si="61"/>
        <v>26564.619913110459</v>
      </c>
      <c r="I254" s="35">
        <f t="shared" si="62"/>
        <v>48628.100534290046</v>
      </c>
      <c r="J254" s="3">
        <f>IF(I253&gt;0,IF(B254&lt;2,IF(C254&gt;5500*LookHere!B$11, 5500*LookHere!B$11, C254), IF(H254&gt;(M254+P253),-(H254-M254-P253),0)),0)</f>
        <v>-26293.520347558162</v>
      </c>
      <c r="K254" s="35">
        <f t="shared" si="63"/>
        <v>0</v>
      </c>
      <c r="L254" s="35">
        <f t="shared" si="64"/>
        <v>5.0899842848719579E-44</v>
      </c>
      <c r="M254" s="35">
        <f t="shared" si="65"/>
        <v>9.1251062833846737E-43</v>
      </c>
      <c r="N254" s="35">
        <f t="shared" si="66"/>
        <v>6.3875743983692711E-43</v>
      </c>
      <c r="O254" s="35">
        <f t="shared" si="67"/>
        <v>1112.5655070700661</v>
      </c>
      <c r="P254" s="3">
        <f t="shared" si="68"/>
        <v>222.51310141401325</v>
      </c>
      <c r="Q254">
        <f t="shared" si="59"/>
        <v>0.2</v>
      </c>
      <c r="R254" s="3">
        <f>IF(B254&lt;2,K254*V$5+L254*0.4*V$6 - IF((C254-J254)&gt;0,IF((C254-J254)&gt;V$12,V$12,C254-J254)),P254+L254*($V$6)*0.4+K254*($V$5)+G254+F254+E254)/LookHere!B$11</f>
        <v>27834.513101414013</v>
      </c>
      <c r="S254" s="3">
        <f>(IF(G254&gt;0,IF(R254&gt;V$15,IF(0.15*(R254-V$15)&lt;G254,0.15*(R254-V$15),G254),0),0))*LookHere!B$11</f>
        <v>0</v>
      </c>
      <c r="T254" s="3">
        <f>(IF(R254&lt;V$16,W$16*R254,IF(R254&lt;V$17,Z$16+W$17*(R254-V$16),IF(R254&lt;V$18,W$18*(R254-V$18)+Z$17,(R254-V$18)*W$19+Z$18)))+S254 + IF(R254&lt;V$20,R254*W$20,IF(R254&lt;V$21,(R254-V$20)*W$21+Z$20,(R254-V$21)*W$22+Z$21)))*LookHere!B$11</f>
        <v>5566.9026202828027</v>
      </c>
      <c r="AI254" s="3">
        <f t="shared" si="69"/>
        <v>1</v>
      </c>
    </row>
    <row r="255" spans="1:35" x14ac:dyDescent="0.2">
      <c r="A255">
        <f t="shared" si="60"/>
        <v>110</v>
      </c>
      <c r="B255">
        <f>IF(A255&lt;LookHere!$B$9,1,2)</f>
        <v>2</v>
      </c>
      <c r="C255">
        <f>IF(B255&lt;2,LookHere!F$10 - T254,0)</f>
        <v>0</v>
      </c>
      <c r="D255" s="3">
        <f>IF(B255=2,LookHere!$B$12,0)</f>
        <v>48600</v>
      </c>
      <c r="E255" s="3">
        <f>IF(A255&lt;LookHere!B$13,0,IF(A255&lt;LookHere!B$14,LookHere!C$13,LookHere!C$14))</f>
        <v>12000</v>
      </c>
      <c r="F255" s="3">
        <f>IF('SC1'!A255&lt;LookHere!D$15,0,LookHere!B$15)</f>
        <v>9000</v>
      </c>
      <c r="G255" s="3">
        <f>IF('SC1'!A255&lt;LookHere!D$16,0,LookHere!B$16)</f>
        <v>6612</v>
      </c>
      <c r="H255" s="3">
        <f t="shared" si="61"/>
        <v>26554.902620282803</v>
      </c>
      <c r="I255" s="35">
        <f t="shared" si="62"/>
        <v>23306.202944523808</v>
      </c>
      <c r="J255" s="3">
        <f>IF(I254&gt;0,IF(B255&lt;2,IF(C255&gt;5500*LookHere!B$11, 5500*LookHere!B$11, C255), IF(H255&gt;(M255+P254),-(H255-M255-P254),0)),0)</f>
        <v>-26332.389518868789</v>
      </c>
      <c r="K255" s="35">
        <f t="shared" si="63"/>
        <v>0</v>
      </c>
      <c r="L255" s="35">
        <f t="shared" si="64"/>
        <v>2.839193234101576E-45</v>
      </c>
      <c r="M255" s="35">
        <f t="shared" si="65"/>
        <v>5.0899842848719579E-44</v>
      </c>
      <c r="N255" s="35">
        <f t="shared" si="66"/>
        <v>3.5629889994103701E-44</v>
      </c>
      <c r="O255" s="35">
        <f t="shared" si="67"/>
        <v>913.17151689296895</v>
      </c>
      <c r="P255" s="3">
        <f t="shared" si="68"/>
        <v>3248.699675758995</v>
      </c>
      <c r="Q255">
        <f t="shared" si="59"/>
        <v>0.2</v>
      </c>
      <c r="R255" s="3">
        <f>IF(B255&lt;2,K255*V$5+L255*0.4*V$6 - IF((C255-J255)&gt;0,IF((C255-J255)&gt;V$12,V$12,C255-J255)),P255+L255*($V$6)*0.4+K255*($V$5)+G255+F255+E255)/LookHere!B$11</f>
        <v>30860.699675758995</v>
      </c>
      <c r="S255" s="3">
        <f>(IF(G255&gt;0,IF(R255&gt;V$15,IF(0.15*(R255-V$15)&lt;G255,0.15*(R255-V$15),G255),0),0))*LookHere!B$11</f>
        <v>0</v>
      </c>
      <c r="T255" s="3">
        <f>(IF(R255&lt;V$16,W$16*R255,IF(R255&lt;V$17,Z$16+W$17*(R255-V$16),IF(R255&lt;V$18,W$18*(R255-V$18)+Z$17,(R255-V$18)*W$19+Z$18)))+S255 + IF(R255&lt;V$20,R255*W$20,IF(R255&lt;V$21,(R255-V$20)*W$21+Z$20,(R255-V$21)*W$22+Z$21)))*LookHere!B$11</f>
        <v>6172.1399351517994</v>
      </c>
      <c r="AI255" s="3">
        <f t="shared" si="69"/>
        <v>1</v>
      </c>
    </row>
    <row r="256" spans="1:35" x14ac:dyDescent="0.2">
      <c r="A256">
        <f t="shared" si="60"/>
        <v>111</v>
      </c>
      <c r="B256">
        <f>IF(A256&lt;LookHere!$B$9,1,2)</f>
        <v>2</v>
      </c>
      <c r="C256">
        <f>IF(B256&lt;2,LookHere!F$10 - T255,0)</f>
        <v>0</v>
      </c>
      <c r="D256" s="3">
        <f>IF(B256=2,LookHere!$B$12,0)</f>
        <v>48600</v>
      </c>
      <c r="E256" s="3">
        <f>IF(A256&lt;LookHere!B$13,0,IF(A256&lt;LookHere!B$14,LookHere!C$13,LookHere!C$14))</f>
        <v>12000</v>
      </c>
      <c r="F256" s="3">
        <f>IF('SC1'!A256&lt;LookHere!D$15,0,LookHere!B$15)</f>
        <v>9000</v>
      </c>
      <c r="G256" s="3">
        <f>IF('SC1'!A256&lt;LookHere!D$16,0,LookHere!B$16)</f>
        <v>6612</v>
      </c>
      <c r="H256" s="3">
        <f t="shared" si="61"/>
        <v>27160.139935151798</v>
      </c>
      <c r="I256" s="35">
        <f t="shared" si="62"/>
        <v>-120.93441768179036</v>
      </c>
      <c r="J256" s="3">
        <f>IF(I255&gt;0,IF(B256&lt;2,IF(C256&gt;5500*LookHere!B$11, 5500*LookHere!B$11, C256), IF(H256&gt;(M256+P255),-(H256-M256-P255),0)),0)</f>
        <v>-23911.440259392803</v>
      </c>
      <c r="K256" s="35">
        <f t="shared" si="63"/>
        <v>0</v>
      </c>
      <c r="L256" s="35">
        <f t="shared" si="64"/>
        <v>1.5837019859818544E-46</v>
      </c>
      <c r="M256" s="35">
        <f t="shared" si="65"/>
        <v>2.839193234101576E-45</v>
      </c>
      <c r="N256" s="35">
        <f t="shared" si="66"/>
        <v>1.987435263871103E-45</v>
      </c>
      <c r="O256" s="35">
        <f t="shared" si="67"/>
        <v>-2316.55245474499</v>
      </c>
      <c r="P256" s="3">
        <f t="shared" si="68"/>
        <v>27281.074352833588</v>
      </c>
      <c r="Q256">
        <f t="shared" si="59"/>
        <v>0.2</v>
      </c>
      <c r="R256" s="3">
        <f>IF(B256&lt;2,K256*V$5+L256*0.4*V$6 - IF((C256-J256)&gt;0,IF((C256-J256)&gt;V$12,V$12,C256-J256)),P256+L256*($V$6)*0.4+K256*($V$5)+G256+F256+E256)/LookHere!B$11</f>
        <v>54893.074352833588</v>
      </c>
      <c r="S256" s="3">
        <f>(IF(G256&gt;0,IF(R256&gt;V$15,IF(0.15*(R256-V$15)&lt;G256,0.15*(R256-V$15),G256),0),0))*LookHere!B$11</f>
        <v>0</v>
      </c>
      <c r="T256" s="3">
        <f>(IF(R256&lt;V$16,W$16*R256,IF(R256&lt;V$17,Z$16+W$17*(R256-V$16),IF(R256&lt;V$18,W$18*(R256-V$18)+Z$17,(R256-V$18)*W$19+Z$18)))+S256 + IF(R256&lt;V$20,R256*W$20,IF(R256&lt;V$21,(R256-V$20)*W$21+Z$20,(R256-V$21)*W$22+Z$21)))*LookHere!B$11</f>
        <v>12357.502660907663</v>
      </c>
      <c r="AI256" s="3">
        <f t="shared" si="69"/>
        <v>1</v>
      </c>
    </row>
    <row r="257" spans="1:36" x14ac:dyDescent="0.2">
      <c r="A257">
        <f t="shared" si="60"/>
        <v>112</v>
      </c>
      <c r="B257">
        <f>IF(A257&lt;LookHere!$B$9,1,2)</f>
        <v>2</v>
      </c>
      <c r="C257">
        <f>IF(B257&lt;2,LookHere!F$10 - T256,0)</f>
        <v>0</v>
      </c>
      <c r="D257" s="3">
        <f>IF(B257=2,LookHere!$B$12,0)</f>
        <v>48600</v>
      </c>
      <c r="E257" s="3">
        <f>IF(A257&lt;LookHere!B$13,0,IF(A257&lt;LookHere!B$14,LookHere!C$13,LookHere!C$14))</f>
        <v>12000</v>
      </c>
      <c r="F257" s="3">
        <f>IF('SC1'!A257&lt;LookHere!D$15,0,LookHere!B$15)</f>
        <v>9000</v>
      </c>
      <c r="G257" s="3">
        <f>IF('SC1'!A257&lt;LookHere!D$16,0,LookHere!B$16)</f>
        <v>6612</v>
      </c>
      <c r="H257" s="3">
        <f t="shared" si="61"/>
        <v>33345.502660907659</v>
      </c>
      <c r="I257" s="35">
        <f t="shared" si="62"/>
        <v>0</v>
      </c>
      <c r="J257" s="3">
        <f>IF(I256&gt;0,IF(B257&lt;2,IF(C257&gt;5500*LookHere!B$11, 5500*LookHere!B$11, C257), IF(H257&gt;(M257+P256),-(H257-M257-P256),0)),0)</f>
        <v>0</v>
      </c>
      <c r="K257" s="35">
        <f t="shared" si="63"/>
        <v>0</v>
      </c>
      <c r="L257" s="35">
        <f t="shared" si="64"/>
        <v>8.8338896778067745E-48</v>
      </c>
      <c r="M257" s="35">
        <f t="shared" si="65"/>
        <v>1.5837019859818544E-46</v>
      </c>
      <c r="N257" s="35">
        <f t="shared" si="66"/>
        <v>1.108591390187298E-46</v>
      </c>
      <c r="O257" s="35">
        <f t="shared" si="67"/>
        <v>-29645.764767588178</v>
      </c>
      <c r="P257" s="3">
        <f t="shared" si="68"/>
        <v>33345.502660907659</v>
      </c>
      <c r="Q257">
        <f t="shared" si="59"/>
        <v>0.2</v>
      </c>
      <c r="R257" s="3">
        <f>IF(B257&lt;2,K257*V$5+L257*0.4*V$6 - IF((C257-J257)&gt;0,IF((C257-J257)&gt;V$12,V$12,C257-J257)),P257+L257*($V$6)*0.4+K257*($V$5)+G257+F257+E257)/LookHere!B$11</f>
        <v>60957.502660907659</v>
      </c>
      <c r="S257" s="3">
        <f>(IF(G257&gt;0,IF(R257&gt;V$15,IF(0.15*(R257-V$15)&lt;G257,0.15*(R257-V$15),G257),0),0))*LookHere!B$11</f>
        <v>0</v>
      </c>
      <c r="T257" s="3">
        <f>(IF(R257&lt;V$16,W$16*R257,IF(R257&lt;V$17,Z$16+W$17*(R257-V$16),IF(R257&lt;V$18,W$18*(R257-V$18)+Z$17,(R257-V$18)*W$19+Z$18)))+S257 + IF(R257&lt;V$20,R257*W$20,IF(R257&lt;V$21,(R257-V$20)*W$21+Z$20,(R257-V$21)*W$22+Z$21)))*LookHere!B$11</f>
        <v>14246.572078872736</v>
      </c>
      <c r="AI257" s="3">
        <f t="shared" si="69"/>
        <v>1</v>
      </c>
    </row>
    <row r="258" spans="1:36" x14ac:dyDescent="0.2">
      <c r="A258">
        <f t="shared" si="60"/>
        <v>113</v>
      </c>
      <c r="B258">
        <f>IF(A258&lt;LookHere!$B$9,1,2)</f>
        <v>2</v>
      </c>
      <c r="C258">
        <f>IF(B258&lt;2,LookHere!F$10 - T257,0)</f>
        <v>0</v>
      </c>
      <c r="D258" s="3">
        <f>IF(B258=2,LookHere!$B$12,0)</f>
        <v>48600</v>
      </c>
      <c r="E258" s="3">
        <f>IF(A258&lt;LookHere!B$13,0,IF(A258&lt;LookHere!B$14,LookHere!C$13,LookHere!C$14))</f>
        <v>12000</v>
      </c>
      <c r="F258" s="3">
        <f>IF('SC1'!A258&lt;LookHere!D$15,0,LookHere!B$15)</f>
        <v>9000</v>
      </c>
      <c r="G258" s="3">
        <f>IF('SC1'!A258&lt;LookHere!D$16,0,LookHere!B$16)</f>
        <v>6612</v>
      </c>
      <c r="H258" s="3">
        <f t="shared" si="61"/>
        <v>35234.572078872734</v>
      </c>
      <c r="I258" s="35">
        <f t="shared" si="62"/>
        <v>0</v>
      </c>
      <c r="J258" s="3">
        <f>IF(I257&gt;0,IF(B258&lt;2,IF(C258&gt;5500*LookHere!B$11, 5500*LookHere!B$11, C258), IF(H258&gt;(M258+P257),-(H258-M258-P257),0)),0)</f>
        <v>0</v>
      </c>
      <c r="K258" s="35">
        <f t="shared" si="63"/>
        <v>0</v>
      </c>
      <c r="L258" s="35">
        <f t="shared" si="64"/>
        <v>4.9275436622806285E-49</v>
      </c>
      <c r="M258" s="35">
        <f t="shared" si="65"/>
        <v>8.8338896778067745E-48</v>
      </c>
      <c r="N258" s="35">
        <f t="shared" si="66"/>
        <v>6.1837227744647412E-48</v>
      </c>
      <c r="O258" s="35">
        <f t="shared" si="67"/>
        <v>-63607.306420366323</v>
      </c>
      <c r="P258" s="3">
        <f t="shared" si="68"/>
        <v>35234.572078872734</v>
      </c>
      <c r="Q258">
        <f t="shared" si="59"/>
        <v>0.2</v>
      </c>
      <c r="R258" s="3">
        <f>IF(B258&lt;2,K258*V$5+L258*0.4*V$6 - IF((C258-J258)&gt;0,IF((C258-J258)&gt;V$12,V$12,C258-J258)),P258+L258*($V$6)*0.4+K258*($V$5)+G258+F258+E258)/LookHere!B$11</f>
        <v>62846.572078872734</v>
      </c>
      <c r="S258" s="3">
        <f>(IF(G258&gt;0,IF(R258&gt;V$15,IF(0.15*(R258-V$15)&lt;G258,0.15*(R258-V$15),G258),0),0))*LookHere!B$11</f>
        <v>0</v>
      </c>
      <c r="T258" s="3">
        <f>(IF(R258&lt;V$16,W$16*R258,IF(R258&lt;V$17,Z$16+W$17*(R258-V$16),IF(R258&lt;V$18,W$18*(R258-V$18)+Z$17,(R258-V$18)*W$19+Z$18)))+S258 + IF(R258&lt;V$20,R258*W$20,IF(R258&lt;V$21,(R258-V$20)*W$21+Z$20,(R258-V$21)*W$22+Z$21)))*LookHere!B$11</f>
        <v>14835.017202568857</v>
      </c>
      <c r="AI258" s="3">
        <f t="shared" si="69"/>
        <v>1</v>
      </c>
    </row>
    <row r="259" spans="1:36" x14ac:dyDescent="0.2">
      <c r="A259">
        <f t="shared" si="60"/>
        <v>114</v>
      </c>
      <c r="B259">
        <f>IF(A259&lt;LookHere!$B$9,1,2)</f>
        <v>2</v>
      </c>
      <c r="C259">
        <f>IF(B259&lt;2,LookHere!F$10 - T258,0)</f>
        <v>0</v>
      </c>
      <c r="D259" s="3">
        <f>IF(B259=2,LookHere!$B$12,0)</f>
        <v>48600</v>
      </c>
      <c r="E259" s="3">
        <f>IF(A259&lt;LookHere!B$13,0,IF(A259&lt;LookHere!B$14,LookHere!C$13,LookHere!C$14))</f>
        <v>12000</v>
      </c>
      <c r="F259" s="3">
        <f>IF('SC1'!A259&lt;LookHere!D$15,0,LookHere!B$15)</f>
        <v>9000</v>
      </c>
      <c r="G259" s="3">
        <f>IF('SC1'!A259&lt;LookHere!D$16,0,LookHere!B$16)</f>
        <v>6612</v>
      </c>
      <c r="H259" s="3">
        <f t="shared" si="61"/>
        <v>35823.017202568859</v>
      </c>
      <c r="I259" s="35">
        <f t="shared" si="62"/>
        <v>0</v>
      </c>
      <c r="J259" s="3">
        <f>IF(I258&gt;0,IF(B259&lt;2,IF(C259&gt;5500*LookHere!B$11, 5500*LookHere!B$11, C259), IF(H259&gt;(M259+P258),-(H259-M259-P258),0)),0)</f>
        <v>0</v>
      </c>
      <c r="K259" s="35">
        <f t="shared" si="63"/>
        <v>0</v>
      </c>
      <c r="L259" s="35">
        <f t="shared" si="64"/>
        <v>2.7485838548201303E-50</v>
      </c>
      <c r="M259" s="35">
        <f t="shared" si="65"/>
        <v>4.9275436622806285E-49</v>
      </c>
      <c r="N259" s="35">
        <f t="shared" si="66"/>
        <v>3.4492805635964399E-49</v>
      </c>
      <c r="O259" s="35">
        <f t="shared" si="67"/>
        <v>-100163.63832665427</v>
      </c>
      <c r="P259" s="3">
        <f t="shared" si="68"/>
        <v>35823.017202568859</v>
      </c>
      <c r="Q259">
        <f t="shared" si="59"/>
        <v>0.2</v>
      </c>
      <c r="R259" s="3">
        <f>IF(B259&lt;2,K259*V$5+L259*0.4*V$6 - IF((C259-J259)&gt;0,IF((C259-J259)&gt;V$12,V$12,C259-J259)),P259+L259*($V$6)*0.4+K259*($V$5)+G259+F259+E259)/LookHere!B$11</f>
        <v>63435.017202568859</v>
      </c>
      <c r="S259" s="3">
        <f>(IF(G259&gt;0,IF(R259&gt;V$15,IF(0.15*(R259-V$15)&lt;G259,0.15*(R259-V$15),G259),0),0))*LookHere!B$11</f>
        <v>0</v>
      </c>
      <c r="T259" s="3">
        <f>(IF(R259&lt;V$16,W$16*R259,IF(R259&lt;V$17,Z$16+W$17*(R259-V$16),IF(R259&lt;V$18,W$18*(R259-V$18)+Z$17,(R259-V$18)*W$19+Z$18)))+S259 + IF(R259&lt;V$20,R259*W$20,IF(R259&lt;V$21,(R259-V$20)*W$21+Z$20,(R259-V$21)*W$22+Z$21)))*LookHere!B$11</f>
        <v>15018.317858600198</v>
      </c>
      <c r="AI259" s="3">
        <f t="shared" si="69"/>
        <v>1</v>
      </c>
    </row>
    <row r="260" spans="1:36" x14ac:dyDescent="0.2">
      <c r="A260">
        <f t="shared" si="60"/>
        <v>115</v>
      </c>
      <c r="B260">
        <f>IF(A260&lt;LookHere!$B$9,1,2)</f>
        <v>2</v>
      </c>
      <c r="C260">
        <f>IF(B260&lt;2,LookHere!F$10 - T259,0)</f>
        <v>0</v>
      </c>
      <c r="D260" s="3">
        <f>IF(B260=2,LookHere!$B$12,0)</f>
        <v>48600</v>
      </c>
      <c r="E260" s="3">
        <f>IF(A260&lt;LookHere!B$13,0,IF(A260&lt;LookHere!B$14,LookHere!C$13,LookHere!C$14))</f>
        <v>12000</v>
      </c>
      <c r="F260" s="3">
        <f>IF('SC1'!A260&lt;LookHere!D$15,0,LookHere!B$15)</f>
        <v>9000</v>
      </c>
      <c r="G260" s="3">
        <f>IF('SC1'!A260&lt;LookHere!D$16,0,LookHere!B$16)</f>
        <v>6612</v>
      </c>
      <c r="H260" s="3">
        <f t="shared" si="61"/>
        <v>36006.317858600196</v>
      </c>
      <c r="I260" s="35">
        <f t="shared" si="62"/>
        <v>0</v>
      </c>
      <c r="J260" s="3">
        <f>IF(I259&gt;0,IF(B260&lt;2,IF(C260&gt;5500*LookHere!B$11, 5500*LookHere!B$11, C260), IF(H260&gt;(M260+P259),-(H260-M260-P259),0)),0)</f>
        <v>0</v>
      </c>
      <c r="K260" s="35">
        <f t="shared" si="63"/>
        <v>0</v>
      </c>
      <c r="L260" s="35">
        <f t="shared" si="64"/>
        <v>1.5331600742186666E-51</v>
      </c>
      <c r="M260" s="35">
        <f t="shared" si="65"/>
        <v>2.7485838548201303E-50</v>
      </c>
      <c r="N260" s="35">
        <f t="shared" si="66"/>
        <v>1.9240086983740911E-50</v>
      </c>
      <c r="O260" s="35">
        <f t="shared" si="67"/>
        <v>-138068.05593365102</v>
      </c>
      <c r="P260" s="3">
        <f t="shared" si="68"/>
        <v>36006.317858600196</v>
      </c>
      <c r="Q260">
        <f t="shared" si="59"/>
        <v>0.2</v>
      </c>
      <c r="R260" s="3">
        <f>IF(B260&lt;2,K260*V$5+L260*0.4*V$6 - IF((C260-J260)&gt;0,IF((C260-J260)&gt;V$12,V$12,C260-J260)),P260+L260*($V$6)*0.4+K260*($V$5)+G260+F260+E260)/LookHere!B$11</f>
        <v>63618.317858600196</v>
      </c>
      <c r="S260" s="3">
        <f>(IF(G260&gt;0,IF(R260&gt;V$15,IF(0.15*(R260-V$15)&lt;G260,0.15*(R260-V$15),G260),0),0))*LookHere!B$11</f>
        <v>0</v>
      </c>
      <c r="T260" s="3">
        <f>(IF(R260&lt;V$16,W$16*R260,IF(R260&lt;V$17,Z$16+W$17*(R260-V$16),IF(R260&lt;V$18,W$18*(R260-V$18)+Z$17,(R260-V$18)*W$19+Z$18)))+S260 + IF(R260&lt;V$20,R260*W$20,IF(R260&lt;V$21,(R260-V$20)*W$21+Z$20,(R260-V$21)*W$22+Z$21)))*LookHere!B$11</f>
        <v>15075.416012953961</v>
      </c>
      <c r="AI260" s="3">
        <f t="shared" si="69"/>
        <v>1</v>
      </c>
      <c r="AJ260">
        <f>MATCH(1,AI180:AI260,0)+3</f>
        <v>78</v>
      </c>
    </row>
    <row r="261" spans="1:36" x14ac:dyDescent="0.2">
      <c r="AI261" s="3">
        <f t="shared" si="69"/>
        <v>0</v>
      </c>
      <c r="AJ261" t="str">
        <f>"A"&amp;AJ260</f>
        <v>A78</v>
      </c>
    </row>
    <row r="262" spans="1:36" x14ac:dyDescent="0.2">
      <c r="AJ262">
        <f ca="1">IF(AI260&gt;0,INDIRECT(AJ261),"past "&amp;A260)</f>
        <v>109</v>
      </c>
    </row>
    <row r="265" spans="1:36" x14ac:dyDescent="0.2">
      <c r="A265" s="66" t="s">
        <v>83</v>
      </c>
      <c r="B265" s="66"/>
      <c r="C265" s="66"/>
      <c r="D265" t="s">
        <v>0</v>
      </c>
    </row>
    <row r="266" spans="1:36" x14ac:dyDescent="0.2">
      <c r="A266" s="66"/>
      <c r="B266" s="66"/>
      <c r="C266" s="66"/>
      <c r="D266" s="1" t="s">
        <v>1</v>
      </c>
      <c r="E266" s="2" t="s">
        <v>2</v>
      </c>
      <c r="K266" t="s">
        <v>3</v>
      </c>
      <c r="L266" t="s">
        <v>3</v>
      </c>
      <c r="T266" t="s">
        <v>4</v>
      </c>
    </row>
    <row r="267" spans="1:36" x14ac:dyDescent="0.2">
      <c r="A267" s="2" t="s">
        <v>5</v>
      </c>
      <c r="B267" s="2" t="s">
        <v>59</v>
      </c>
      <c r="C267" s="2" t="s">
        <v>77</v>
      </c>
      <c r="D267" s="2" t="s">
        <v>6</v>
      </c>
      <c r="E267" t="s">
        <v>7</v>
      </c>
      <c r="F267" t="s">
        <v>8</v>
      </c>
      <c r="G267" t="s">
        <v>9</v>
      </c>
      <c r="H267" t="s">
        <v>10</v>
      </c>
      <c r="I267" t="s">
        <v>15</v>
      </c>
      <c r="J267" t="s">
        <v>76</v>
      </c>
      <c r="K267" t="s">
        <v>11</v>
      </c>
      <c r="L267" t="s">
        <v>12</v>
      </c>
      <c r="M267" t="s">
        <v>79</v>
      </c>
      <c r="N267" t="s">
        <v>81</v>
      </c>
      <c r="O267" t="s">
        <v>13</v>
      </c>
      <c r="P267" t="s">
        <v>14</v>
      </c>
      <c r="R267" t="s">
        <v>16</v>
      </c>
      <c r="S267" t="s">
        <v>60</v>
      </c>
      <c r="T267" t="s">
        <v>17</v>
      </c>
      <c r="W267" s="2" t="s">
        <v>18</v>
      </c>
      <c r="AG267" t="s">
        <v>19</v>
      </c>
      <c r="AI267" t="s">
        <v>25</v>
      </c>
    </row>
    <row r="268" spans="1:36" x14ac:dyDescent="0.2">
      <c r="A268">
        <f>LookHere!B$8</f>
        <v>35</v>
      </c>
      <c r="B268">
        <f>IF(A268&lt;LookHere!$B$9,1,2)</f>
        <v>1</v>
      </c>
      <c r="C268">
        <f>IF(B268&lt;2,LookHere!F$10,0)</f>
        <v>6000</v>
      </c>
      <c r="D268" s="3">
        <f>IF(B268=2,LookHere!$B$12,0)</f>
        <v>0</v>
      </c>
      <c r="E268" s="3">
        <f>IF(A268&lt;LookHere!B$13,0,IF(A268&lt;LookHere!B$14,LookHere!C$13,LookHere!C$14))</f>
        <v>0</v>
      </c>
      <c r="F268" s="3">
        <f>IF('SC1'!A268&lt;LookHere!D$15,0,LookHere!B$15)</f>
        <v>0</v>
      </c>
      <c r="G268" s="3">
        <f>IF('SC1'!A268&lt;LookHere!D$16,0,LookHere!B$16)</f>
        <v>0</v>
      </c>
      <c r="H268" s="3">
        <v>0</v>
      </c>
      <c r="I268" s="3">
        <f>LookHere!B27+J4</f>
        <v>55500</v>
      </c>
      <c r="J268" s="3">
        <f>IF(B268&lt;2,IF(C268&gt;5500*LookHere!B$11, 5500*LookHere!B$11, C268), IF(H268&gt;M268,-(H268-M268),0))</f>
        <v>5500</v>
      </c>
      <c r="K268" s="3">
        <f>LookHere!B$24*V271+IF($C268&gt;($J268+$V$12),$V$271*($C268-$J268-$V$12),0)</f>
        <v>0</v>
      </c>
      <c r="L268" s="3">
        <f>LookHere!B$24*(1-V271)+IF($C268&gt;($J268+$V$12),(1-$V$271)*($C268-$J268-$V$12),0)</f>
        <v>50000</v>
      </c>
      <c r="M268" s="3"/>
      <c r="N268" s="3"/>
      <c r="O268" s="3">
        <f>LookHere!B$26+IF((C268-J268)&gt;0,IF((C268-J268)&gt;V$12,V$12,C268-J268),0)</f>
        <v>50500</v>
      </c>
      <c r="P268">
        <v>0</v>
      </c>
      <c r="Q268">
        <f>IF(B268&lt;2,0,VLOOKUP(A268,AG$5:AH$90,2))</f>
        <v>0</v>
      </c>
      <c r="R268" s="3">
        <f>IF(B268&lt;2,K268*V$5+L268*0.4*V$6 - IF((C268-J268)&gt;0,IF((C268-J268)&gt;V$12,V$12,C268-J268)),P268+L268*($V$6)*0.4+K268*($V$5)+G268+F268+E268)/LookHere!B$11</f>
        <v>1015.5999999999999</v>
      </c>
      <c r="S268" s="3">
        <f>(IF(G268&gt;0,IF(R268&gt;V$15,IF(0.15*(R268-V$15)&lt;G268,0.15*(R268-V$15),G268),0),0))*LookHere!B$11</f>
        <v>0</v>
      </c>
      <c r="T268" s="3">
        <f>(IF(R268&lt;V$16,W$16*R268,IF(R268&lt;V$17,Z$16+W$17*(R268-V$16),IF(R268&lt;V$18,W$18*(R268-V$18)+Z$17,(R268-V$18)*W$19+Z$18)))+S268 + IF(R268&lt;V$20,R268*W$20,IF(R268&lt;V$21,(R268-V$20)*W$21+Z$20,(R268-V$21)*W$22+Z$21)))*LookHere!B$11</f>
        <v>203.11999999999998</v>
      </c>
      <c r="V268" s="4">
        <f>LookHere!B$19</f>
        <v>0.02</v>
      </c>
      <c r="W268" t="s">
        <v>63</v>
      </c>
      <c r="AG268">
        <v>60</v>
      </c>
      <c r="AH268" s="20">
        <v>0.04</v>
      </c>
      <c r="AI268" s="3">
        <f>IF(((K268+L268+O268+I268)-H268)&lt;H268,1,0)</f>
        <v>0</v>
      </c>
    </row>
    <row r="269" spans="1:36" x14ac:dyDescent="0.2">
      <c r="A269">
        <f>A268+1</f>
        <v>36</v>
      </c>
      <c r="B269">
        <f>IF(A269&lt;LookHere!$B$9,1,2)</f>
        <v>1</v>
      </c>
      <c r="C269">
        <f>IF(B269&lt;2,LookHere!F$10 - T268,0)</f>
        <v>5796.88</v>
      </c>
      <c r="D269" s="3">
        <f>IF(B269=2,LookHere!$B$12,0)</f>
        <v>0</v>
      </c>
      <c r="E269" s="3">
        <f>IF(A269&lt;LookHere!B$13,0,IF(A269&lt;LookHere!B$14,LookHere!C$13,LookHere!C$14))</f>
        <v>0</v>
      </c>
      <c r="F269" s="3">
        <f>IF('SC1'!A269&lt;LookHere!D$15,0,LookHere!B$15)</f>
        <v>0</v>
      </c>
      <c r="G269" s="3">
        <f>IF('SC1'!A269&lt;LookHere!D$16,0,LookHere!B$16)</f>
        <v>0</v>
      </c>
      <c r="H269" s="3">
        <f>IF(B269&lt;2,0,D269-E269-F269-G269+T268)</f>
        <v>0</v>
      </c>
      <c r="I269" s="35">
        <f>IF(I268&gt;0,IF(B269&lt;2,I268*(1+V$274),I268*(1+V$275)) + J269,0)</f>
        <v>64095.789999999994</v>
      </c>
      <c r="J269" s="3">
        <f>IF(I268&gt;0,IF(B269&lt;2,IF(C269&gt;5500*LookHere!B$11, 5500*LookHere!B$11, C269), IF(H269&gt;(M269+P268),-(H269-M269-P268),0)),0)</f>
        <v>5500</v>
      </c>
      <c r="K269" s="35">
        <f>IF(B269&lt;2,K268*(1+$V$5-$V$4)+IF(C269&gt;($J269+$V$12),$V$271*($C269-$J269-$V$12),0), K268*(1+$V$5-$V$4)-$M269*$V$272)+N269</f>
        <v>0</v>
      </c>
      <c r="L269" s="35">
        <f>IF(B269&lt;2,L268*(1+$V$6-$V$4)+IF(C269&gt;($J269+$V$12),(1-$V$271)*($C268-$J269-$V$12),0), L268*(1+$V$6-$V$4)-$M269*(1-$V$272))-N269</f>
        <v>52789</v>
      </c>
      <c r="M269" s="35">
        <f>MIN(H269-P268,(K268+L268))</f>
        <v>0</v>
      </c>
      <c r="N269" s="35">
        <f>IF(B269&lt;2, IF(K268/(K268+L268)&lt;V$271, (V$271 - K268/(K268+L268))*(K268+L268),0),  IF(K268/(K268+L268)&lt;V$272, (V$272 - K268/(K268+L268))*(K268+L268),0))</f>
        <v>0</v>
      </c>
      <c r="O269" s="35">
        <f>IF(B269&lt;2,O268*(1+V$274) + IF((C269-J269)&gt;0,IF((C269-J269)&gt;V$12,V$12,C269-J269),0), O268*(1+V$275)-P268 )</f>
        <v>53613.77</v>
      </c>
      <c r="P269" s="3">
        <f>IF(B269&lt;2, 0, IF(H269&gt;(I269+K269+L269),H269-I269-K269-L269,  O269*Q269))</f>
        <v>0</v>
      </c>
      <c r="Q269">
        <f t="shared" ref="Q269:Q332" si="70">IF(B269&lt;2,0,VLOOKUP(A269,AG$5:AH$90,2))</f>
        <v>0</v>
      </c>
      <c r="R269" s="3">
        <f>IF(B269&lt;2,K269*V$5+L269*0.4*V$6 - IF((C269-J269)&gt;0,IF((C269-J269)&gt;V$12,V$12,C269-J269)),P269+L269*($V$6)*0.4+K269*($V$5)+G269+F269+E269)/LookHere!B$11</f>
        <v>1303.260168</v>
      </c>
      <c r="S269" s="3">
        <f>(IF(G269&gt;0,IF(R269&gt;V$15,IF(0.15*(R269-V$15)&lt;G269,0.15*(R269-V$15),G269),0),0))*LookHere!B$11</f>
        <v>0</v>
      </c>
      <c r="T269" s="3">
        <f>(IF(R269&lt;V$16,W$16*R269,IF(R269&lt;V$17,Z$16+W$17*(R269-V$16),IF(R269&lt;V$18,W$18*(R269-V$18)+Z$17,(R269-V$18)*W$19+Z$18)))+S269 + IF(R269&lt;V$20,R269*W$20,IF(R269&lt;V$21,(R269-V$20)*W$21+Z$20,(R269-V$21)*W$22+Z$21)))*LookHere!B$11</f>
        <v>260.65203359999998</v>
      </c>
      <c r="V269" s="4">
        <f>LookHere!B$20-V273</f>
        <v>2.5779999999999997E-2</v>
      </c>
      <c r="W269" t="s">
        <v>21</v>
      </c>
      <c r="AG269">
        <f t="shared" ref="AG269:AG308" si="71">AG268+1</f>
        <v>61</v>
      </c>
      <c r="AH269" s="20">
        <v>0.04</v>
      </c>
      <c r="AI269" s="3">
        <f>IF(((K269+L269+O269+I269)-H269)&lt;H269,1,0)</f>
        <v>0</v>
      </c>
    </row>
    <row r="270" spans="1:36" x14ac:dyDescent="0.2">
      <c r="A270">
        <f t="shared" ref="A270:A333" si="72">A269+1</f>
        <v>37</v>
      </c>
      <c r="B270">
        <f>IF(A270&lt;LookHere!$B$9,1,2)</f>
        <v>1</v>
      </c>
      <c r="C270">
        <f>IF(B270&lt;2,LookHere!F$10 - T269,0)</f>
        <v>5739.3479663999997</v>
      </c>
      <c r="D270" s="3">
        <f>IF(B270=2,LookHere!$B$12,0)</f>
        <v>0</v>
      </c>
      <c r="E270" s="3">
        <f>IF(A270&lt;LookHere!B$13,0,IF(A270&lt;LookHere!B$14,LookHere!C$13,LookHere!C$14))</f>
        <v>0</v>
      </c>
      <c r="F270" s="3">
        <f>IF('SC1'!A270&lt;LookHere!D$15,0,LookHere!B$15)</f>
        <v>0</v>
      </c>
      <c r="G270" s="3">
        <f>IF('SC1'!A270&lt;LookHere!D$16,0,LookHere!B$16)</f>
        <v>0</v>
      </c>
      <c r="H270" s="3">
        <f t="shared" ref="H270:H333" si="73">IF(B270&lt;2,0,D270-E270-F270-G270+T269)</f>
        <v>0</v>
      </c>
      <c r="I270" s="35">
        <f t="shared" ref="I270:I333" si="74">IF(I269&gt;0,IF(B270&lt;2,I269*(1+V$274),I269*(1+V$275)) + J270,0)</f>
        <v>73171.053166199985</v>
      </c>
      <c r="J270" s="3">
        <f>IF(I269&gt;0,IF(B270&lt;2,IF(C270&gt;5500*LookHere!B$11, 5500*LookHere!B$11, C270), IF(H270&gt;(M270+P269),-(H270-M270-P269),0)),0)</f>
        <v>5500</v>
      </c>
      <c r="K270" s="35">
        <f t="shared" ref="K270:K333" si="75">IF(B270&lt;2,K269*(1+$V$5-$V$4)+IF(C270&gt;($J270+$V$12),$V$271*($C270-$J270-$V$12),0), K269*(1+$V$5-$V$4)-$M270*$V$272)+N270</f>
        <v>0</v>
      </c>
      <c r="L270" s="35">
        <f t="shared" ref="L270:L333" si="76">IF(B270&lt;2,L269*(1+$V$6-$V$4)+IF(C270&gt;($J270+$V$12),(1-$V$271)*($C269-$J270-$V$12),0), L269*(1+$V$6-$V$4)-$M270*(1-$V$272))-N270</f>
        <v>55733.570419999996</v>
      </c>
      <c r="M270" s="35">
        <f t="shared" ref="M270:M333" si="77">MIN(H270-P269,(K269+L269))</f>
        <v>0</v>
      </c>
      <c r="N270" s="35">
        <f t="shared" ref="N270:N333" si="78">IF(B270&lt;2, IF(K269/(K269+L269)&lt;V$271, (V$271 - K269/(K269+L269))*(K269+L269),0),  IF(K269/(K269+L269)&lt;V$272, (V$272 - K269/(K269+L269))*(K269+L269),0))</f>
        <v>0</v>
      </c>
      <c r="O270" s="35">
        <f t="shared" ref="O270:O333" si="79">IF(B270&lt;2,O269*(1+V$274) + IF((C270-J270)&gt;0,IF((C270-J270)&gt;V$12,V$12,C270-J270),0), O269*(1+V$275)-P269 )</f>
        <v>56843.694056999993</v>
      </c>
      <c r="P270" s="3">
        <f t="shared" ref="P270:P333" si="80">IF(B270&lt;2, 0, IF(H270&gt;(I270+K270+L270),H270-I270-K270-L270,  O270*Q270))</f>
        <v>0</v>
      </c>
      <c r="Q270">
        <f t="shared" si="70"/>
        <v>0</v>
      </c>
      <c r="R270" s="3">
        <f>IF(B270&lt;2,K270*V$5+L270*0.4*V$6 - IF((C270-J270)&gt;0,IF((C270-J270)&gt;V$12,V$12,C270-J270)),P270+L270*($V$6)*0.4+K270*($V$5)+G270+F270+E270)/LookHere!B$11</f>
        <v>1450.0480201710402</v>
      </c>
      <c r="S270" s="3">
        <f>(IF(G270&gt;0,IF(R270&gt;V$15,IF(0.15*(R270-V$15)&lt;G270,0.15*(R270-V$15),G270),0),0))*LookHere!B$11</f>
        <v>0</v>
      </c>
      <c r="T270" s="3">
        <f>(IF(R270&lt;V$16,W$16*R270,IF(R270&lt;V$17,Z$16+W$17*(R270-V$16),IF(R270&lt;V$18,W$18*(R270-V$18)+Z$17,(R270-V$18)*W$19+Z$18)))+S270 + IF(R270&lt;V$20,R270*W$20,IF(R270&lt;V$21,(R270-V$20)*W$21+Z$20,(R270-V$21)*W$22+Z$21)))*LookHere!B$11</f>
        <v>290.00960403420805</v>
      </c>
      <c r="V270" s="4">
        <f>LookHere!B$21-V273</f>
        <v>7.578E-2</v>
      </c>
      <c r="W270" t="s">
        <v>22</v>
      </c>
      <c r="AG270">
        <f t="shared" si="71"/>
        <v>62</v>
      </c>
      <c r="AH270" s="20">
        <v>0.04</v>
      </c>
      <c r="AI270" s="3">
        <f>IF(((K270+L270+O270+I270)-H270)&lt;H270,1,0)</f>
        <v>0</v>
      </c>
    </row>
    <row r="271" spans="1:36" x14ac:dyDescent="0.2">
      <c r="A271">
        <f t="shared" si="72"/>
        <v>38</v>
      </c>
      <c r="B271">
        <f>IF(A271&lt;LookHere!$B$9,1,2)</f>
        <v>1</v>
      </c>
      <c r="C271">
        <f>IF(B271&lt;2,LookHere!F$10 - T270,0)</f>
        <v>5709.9903959657922</v>
      </c>
      <c r="D271" s="3">
        <f>IF(B271=2,LookHere!$B$12,0)</f>
        <v>0</v>
      </c>
      <c r="E271" s="3">
        <f>IF(A271&lt;LookHere!B$13,0,IF(A271&lt;LookHere!B$14,LookHere!C$13,LookHere!C$14))</f>
        <v>0</v>
      </c>
      <c r="F271" s="3">
        <f>IF('SC1'!A271&lt;LookHere!D$15,0,LookHere!B$15)</f>
        <v>0</v>
      </c>
      <c r="G271" s="3">
        <f>IF('SC1'!A271&lt;LookHere!D$16,0,LookHere!B$16)</f>
        <v>0</v>
      </c>
      <c r="H271" s="3">
        <f t="shared" si="73"/>
        <v>0</v>
      </c>
      <c r="I271" s="35">
        <f t="shared" si="74"/>
        <v>82752.53451181062</v>
      </c>
      <c r="J271" s="3">
        <f>IF(I270&gt;0,IF(B271&lt;2,IF(C271&gt;5500*LookHere!B$11, 5500*LookHere!B$11, C271), IF(H271&gt;(M271+P270),-(H271-M271-P270),0)),0)</f>
        <v>5500</v>
      </c>
      <c r="K271" s="35">
        <f t="shared" si="75"/>
        <v>0</v>
      </c>
      <c r="L271" s="35">
        <f t="shared" si="76"/>
        <v>58842.388978027593</v>
      </c>
      <c r="M271" s="35">
        <f t="shared" si="77"/>
        <v>0</v>
      </c>
      <c r="N271" s="35">
        <f t="shared" si="78"/>
        <v>0</v>
      </c>
      <c r="O271" s="35">
        <f t="shared" si="79"/>
        <v>60224.425707465241</v>
      </c>
      <c r="P271" s="3">
        <f t="shared" si="80"/>
        <v>0</v>
      </c>
      <c r="Q271">
        <f t="shared" si="70"/>
        <v>0</v>
      </c>
      <c r="R271" s="3">
        <f>IF(B271&lt;2,K271*V$5+L271*0.4*V$6 - IF((C271-J271)&gt;0,IF((C271-J271)&gt;V$12,V$12,C271-J271)),P271+L271*($V$6)*0.4+K271*($V$5)+G271+F271+E271)/LookHere!B$11</f>
        <v>1573.6400987361801</v>
      </c>
      <c r="S271" s="3">
        <f>(IF(G271&gt;0,IF(R271&gt;V$15,IF(0.15*(R271-V$15)&lt;G271,0.15*(R271-V$15),G271),0),0))*LookHere!B$11</f>
        <v>0</v>
      </c>
      <c r="T271" s="3">
        <f>(IF(R271&lt;V$16,W$16*R271,IF(R271&lt;V$17,Z$16+W$17*(R271-V$16),IF(R271&lt;V$18,W$18*(R271-V$18)+Z$17,(R271-V$18)*W$19+Z$18)))+S271 + IF(R271&lt;V$20,R271*W$20,IF(R271&lt;V$21,(R271-V$20)*W$21+Z$20,(R271-V$21)*W$22+Z$21)))*LookHere!B$11</f>
        <v>314.72801974723603</v>
      </c>
      <c r="V271" s="4">
        <f>LookHere!F$28</f>
        <v>0</v>
      </c>
      <c r="W271" t="s">
        <v>71</v>
      </c>
      <c r="AG271">
        <f t="shared" si="71"/>
        <v>63</v>
      </c>
      <c r="AH271" s="20">
        <v>0.04</v>
      </c>
      <c r="AI271" s="3">
        <f>IF(((K271+L271+O271+I271)-H271)&lt;H271,1,0)</f>
        <v>0</v>
      </c>
    </row>
    <row r="272" spans="1:36" x14ac:dyDescent="0.2">
      <c r="A272">
        <f t="shared" si="72"/>
        <v>39</v>
      </c>
      <c r="B272">
        <f>IF(A272&lt;LookHere!$B$9,1,2)</f>
        <v>1</v>
      </c>
      <c r="C272">
        <f>IF(B272&lt;2,LookHere!F$10 - T271,0)</f>
        <v>5685.2719802527636</v>
      </c>
      <c r="D272" s="3">
        <f>IF(B272=2,LookHere!$B$12,0)</f>
        <v>0</v>
      </c>
      <c r="E272" s="3">
        <f>IF(A272&lt;LookHere!B$13,0,IF(A272&lt;LookHere!B$14,LookHere!C$13,LookHere!C$14))</f>
        <v>0</v>
      </c>
      <c r="F272" s="3">
        <f>IF('SC1'!A272&lt;LookHere!D$15,0,LookHere!B$15)</f>
        <v>0</v>
      </c>
      <c r="G272" s="3">
        <f>IF('SC1'!A272&lt;LookHere!D$16,0,LookHere!B$16)</f>
        <v>0</v>
      </c>
      <c r="H272" s="3">
        <f t="shared" si="73"/>
        <v>0</v>
      </c>
      <c r="I272" s="35">
        <f t="shared" si="74"/>
        <v>92868.470886879411</v>
      </c>
      <c r="J272" s="3">
        <f>IF(I271&gt;0,IF(B272&lt;2,IF(C272&gt;5500*LookHere!B$11, 5500*LookHere!B$11, C272), IF(H272&gt;(M272+P271),-(H272-M272-P271),0)),0)</f>
        <v>5500</v>
      </c>
      <c r="K272" s="35">
        <f t="shared" si="75"/>
        <v>0</v>
      </c>
      <c r="L272" s="35">
        <f t="shared" si="76"/>
        <v>62124.617435221968</v>
      </c>
      <c r="M272" s="35">
        <f t="shared" si="77"/>
        <v>0</v>
      </c>
      <c r="N272" s="35">
        <f t="shared" si="78"/>
        <v>0</v>
      </c>
      <c r="O272" s="35">
        <f t="shared" si="79"/>
        <v>63769.016153680415</v>
      </c>
      <c r="P272" s="3">
        <f t="shared" si="80"/>
        <v>0</v>
      </c>
      <c r="Q272">
        <f t="shared" si="70"/>
        <v>0</v>
      </c>
      <c r="R272" s="3">
        <f>IF(B272&lt;2,K272*V$5+L272*0.4*V$6 - IF((C272-J272)&gt;0,IF((C272-J272)&gt;V$12,V$12,C272-J272)),P272+L272*($V$6)*0.4+K272*($V$5)+G272+F272+E272)/LookHere!B$11</f>
        <v>1697.8494234436848</v>
      </c>
      <c r="S272" s="3">
        <f>(IF(G272&gt;0,IF(R272&gt;V$15,IF(0.15*(R272-V$15)&lt;G272,0.15*(R272-V$15),G272),0),0))*LookHere!B$11</f>
        <v>0</v>
      </c>
      <c r="T272" s="3">
        <f>(IF(R272&lt;V$16,W$16*R272,IF(R272&lt;V$17,Z$16+W$17*(R272-V$16),IF(R272&lt;V$18,W$18*(R272-V$18)+Z$17,(R272-V$18)*W$19+Z$18)))+S272 + IF(R272&lt;V$20,R272*W$20,IF(R272&lt;V$21,(R272-V$20)*W$21+Z$20,(R272-V$21)*W$22+Z$21)))*LookHere!B$11</f>
        <v>339.56988468873698</v>
      </c>
      <c r="V272" s="4">
        <f>LookHere!G$28</f>
        <v>0.2</v>
      </c>
      <c r="W272" t="s">
        <v>72</v>
      </c>
      <c r="AG272">
        <f t="shared" si="71"/>
        <v>64</v>
      </c>
      <c r="AH272" s="20">
        <v>0.04</v>
      </c>
      <c r="AI272" s="3">
        <f>IF(((X295+Y295+O272+W295)-H272)&lt;H272,1,0)</f>
        <v>0</v>
      </c>
    </row>
    <row r="273" spans="1:35" x14ac:dyDescent="0.2">
      <c r="A273">
        <f t="shared" si="72"/>
        <v>40</v>
      </c>
      <c r="B273">
        <f>IF(A273&lt;LookHere!$B$9,1,2)</f>
        <v>1</v>
      </c>
      <c r="C273">
        <f>IF(B273&lt;2,LookHere!F$10 - T272,0)</f>
        <v>5660.4301153112629</v>
      </c>
      <c r="D273" s="3">
        <f>IF(B273=2,LookHere!$B$12,0)</f>
        <v>0</v>
      </c>
      <c r="E273" s="3">
        <f>IF(A273&lt;LookHere!B$13,0,IF(A273&lt;LookHere!B$14,LookHere!C$13,LookHere!C$14))</f>
        <v>0</v>
      </c>
      <c r="F273" s="3">
        <f>IF('SC1'!A273&lt;LookHere!D$15,0,LookHere!B$15)</f>
        <v>0</v>
      </c>
      <c r="G273" s="3">
        <f>IF('SC1'!A273&lt;LookHere!D$16,0,LookHere!B$16)</f>
        <v>0</v>
      </c>
      <c r="H273" s="3">
        <f t="shared" si="73"/>
        <v>0</v>
      </c>
      <c r="I273" s="35">
        <f t="shared" si="74"/>
        <v>103548.67419294953</v>
      </c>
      <c r="J273" s="3">
        <f>IF(I272&gt;0,IF(B273&lt;2,IF(C273&gt;5500*LookHere!B$11, 5500*LookHere!B$11, C273), IF(H273&gt;(M273+P272),-(H273-M273-P272),0)),0)</f>
        <v>5500</v>
      </c>
      <c r="K273" s="35">
        <f t="shared" si="75"/>
        <v>0</v>
      </c>
      <c r="L273" s="35">
        <f t="shared" si="76"/>
        <v>65589.92859575864</v>
      </c>
      <c r="M273" s="35">
        <f t="shared" si="77"/>
        <v>0</v>
      </c>
      <c r="N273" s="35">
        <f t="shared" si="78"/>
        <v>0</v>
      </c>
      <c r="O273" s="35">
        <f t="shared" si="79"/>
        <v>67486.481990043962</v>
      </c>
      <c r="P273" s="3">
        <f t="shared" si="80"/>
        <v>0</v>
      </c>
      <c r="Q273">
        <f t="shared" si="70"/>
        <v>0</v>
      </c>
      <c r="R273" s="3">
        <f>IF(B273&lt;2,K273*V$5+L273*0.4*V$6 - IF((C273-J273)&gt;0,IF((C273-J273)&gt;V$12,V$12,C273-J273)),P273+L273*($V$6)*0.4+K273*($V$5)+G273+F273+E273)/LookHere!B$11</f>
        <v>1827.7318002833733</v>
      </c>
      <c r="S273" s="3">
        <f>(IF(G273&gt;0,IF(R273&gt;V$15,IF(0.15*(R273-V$15)&lt;G273,0.15*(R273-V$15),G273),0),0))*LookHere!B$11</f>
        <v>0</v>
      </c>
      <c r="T273" s="3">
        <f>(IF(R273&lt;V$16,W$16*R273,IF(R273&lt;V$17,Z$16+W$17*(R273-V$16),IF(R273&lt;V$18,W$18*(R273-V$18)+Z$17,(R273-V$18)*W$19+Z$18)))+S273 + IF(R273&lt;V$20,R273*W$20,IF(R273&lt;V$21,(R273-V$20)*W$21+Z$20,(R273-V$21)*W$22+Z$21)))*LookHere!B$11</f>
        <v>365.5463600566747</v>
      </c>
      <c r="V273" s="34">
        <f>LookHere!B$28</f>
        <v>4.2199999999999998E-3</v>
      </c>
      <c r="W273" t="s">
        <v>73</v>
      </c>
      <c r="AG273">
        <f t="shared" si="71"/>
        <v>65</v>
      </c>
      <c r="AH273" s="20">
        <v>0.04</v>
      </c>
      <c r="AI273" s="3">
        <f>IF(((X296+Y296+O273+W296)-H273)&lt;H273,1,0)</f>
        <v>0</v>
      </c>
    </row>
    <row r="274" spans="1:35" x14ac:dyDescent="0.2">
      <c r="A274">
        <f t="shared" si="72"/>
        <v>41</v>
      </c>
      <c r="B274">
        <f>IF(A274&lt;LookHere!$B$9,1,2)</f>
        <v>1</v>
      </c>
      <c r="C274">
        <f>IF(B274&lt;2,LookHere!F$10 - T273,0)</f>
        <v>5634.4536399433255</v>
      </c>
      <c r="D274" s="3">
        <f>IF(B274=2,LookHere!$B$12,0)</f>
        <v>0</v>
      </c>
      <c r="E274" s="3">
        <f>IF(A274&lt;LookHere!B$13,0,IF(A274&lt;LookHere!B$14,LookHere!C$13,LookHere!C$14))</f>
        <v>0</v>
      </c>
      <c r="F274" s="3">
        <f>IF('SC1'!A274&lt;LookHere!D$15,0,LookHere!B$15)</f>
        <v>0</v>
      </c>
      <c r="G274" s="3">
        <f>IF('SC1'!A274&lt;LookHere!D$16,0,LookHere!B$16)</f>
        <v>0</v>
      </c>
      <c r="H274" s="3">
        <f t="shared" si="73"/>
        <v>0</v>
      </c>
      <c r="I274" s="35">
        <f t="shared" si="74"/>
        <v>114824.61923943226</v>
      </c>
      <c r="J274" s="3">
        <f>IF(I273&gt;0,IF(B274&lt;2,IF(C274&gt;5500*LookHere!B$11, 5500*LookHere!B$11, C274), IF(H274&gt;(M274+P273),-(H274-M274-P273),0)),0)</f>
        <v>5500</v>
      </c>
      <c r="K274" s="35">
        <f t="shared" si="75"/>
        <v>0</v>
      </c>
      <c r="L274" s="35">
        <f t="shared" si="76"/>
        <v>69248.534812830054</v>
      </c>
      <c r="M274" s="35">
        <f t="shared" si="77"/>
        <v>0</v>
      </c>
      <c r="N274" s="35">
        <f t="shared" si="78"/>
        <v>0</v>
      </c>
      <c r="O274" s="35">
        <f t="shared" si="79"/>
        <v>71385.331595391937</v>
      </c>
      <c r="P274" s="3">
        <f t="shared" si="80"/>
        <v>0</v>
      </c>
      <c r="Q274">
        <f t="shared" si="70"/>
        <v>0</v>
      </c>
      <c r="R274" s="3">
        <f>IF(B274&lt;2,K274*V$5+L274*0.4*V$6 - IF((C274-J274)&gt;0,IF((C274-J274)&gt;V$12,V$12,C274-J274)),P274+L274*($V$6)*0.4+K274*($V$5)+G274+F274+E274)/LookHere!B$11</f>
        <v>1964.6079473031791</v>
      </c>
      <c r="S274" s="3">
        <f>(IF(G274&gt;0,IF(R274&gt;V$15,IF(0.15*(R274-V$15)&lt;G274,0.15*(R274-V$15),G274),0),0))*LookHere!B$11</f>
        <v>0</v>
      </c>
      <c r="T274" s="3">
        <f>(IF(R274&lt;V$16,W$16*R274,IF(R274&lt;V$17,Z$16+W$17*(R274-V$16),IF(R274&lt;V$18,W$18*(R274-V$18)+Z$17,(R274-V$18)*W$19+Z$18)))+S274 + IF(R274&lt;V$20,R274*W$20,IF(R274&lt;V$21,(R274-V$20)*W$21+Z$20,(R274-V$21)*W$22+Z$21)))*LookHere!B$11</f>
        <v>392.92158946063586</v>
      </c>
      <c r="V274" s="21">
        <f>V271*(V269-V268)+(1-V271)*(V270-V268)</f>
        <v>5.5779999999999996E-2</v>
      </c>
      <c r="W274" t="s">
        <v>74</v>
      </c>
      <c r="AG274">
        <f t="shared" si="71"/>
        <v>66</v>
      </c>
      <c r="AH274" s="20">
        <v>4.2000000000000003E-2</v>
      </c>
      <c r="AI274" s="3">
        <f>IF(((X297+Y297+O274+W297)-H274)&lt;H274,1,0)</f>
        <v>0</v>
      </c>
    </row>
    <row r="275" spans="1:35" x14ac:dyDescent="0.2">
      <c r="A275">
        <f t="shared" si="72"/>
        <v>42</v>
      </c>
      <c r="B275">
        <f>IF(A275&lt;LookHere!$B$9,1,2)</f>
        <v>1</v>
      </c>
      <c r="C275">
        <f>IF(B275&lt;2,LookHere!F$10 - T274,0)</f>
        <v>5607.0784105393641</v>
      </c>
      <c r="D275" s="3">
        <f>IF(B275=2,LookHere!$B$12,0)</f>
        <v>0</v>
      </c>
      <c r="E275" s="3">
        <f>IF(A275&lt;LookHere!B$13,0,IF(A275&lt;LookHere!B$14,LookHere!C$13,LookHere!C$14))</f>
        <v>0</v>
      </c>
      <c r="F275" s="3">
        <f>IF('SC1'!A275&lt;LookHere!D$15,0,LookHere!B$15)</f>
        <v>0</v>
      </c>
      <c r="G275" s="3">
        <f>IF('SC1'!A275&lt;LookHere!D$16,0,LookHere!B$16)</f>
        <v>0</v>
      </c>
      <c r="H275" s="3">
        <f t="shared" si="73"/>
        <v>0</v>
      </c>
      <c r="I275" s="35">
        <f t="shared" si="74"/>
        <v>126729.53650060778</v>
      </c>
      <c r="J275" s="3">
        <f>IF(I274&gt;0,IF(B275&lt;2,IF(C275&gt;5500*LookHere!B$11, 5500*LookHere!B$11, C275), IF(H275&gt;(M275+P274),-(H275-M275-P274),0)),0)</f>
        <v>5500</v>
      </c>
      <c r="K275" s="35">
        <f t="shared" si="75"/>
        <v>0</v>
      </c>
      <c r="L275" s="35">
        <f t="shared" si="76"/>
        <v>73111.21808468971</v>
      </c>
      <c r="M275" s="35">
        <f t="shared" si="77"/>
        <v>0</v>
      </c>
      <c r="N275" s="35">
        <f t="shared" si="78"/>
        <v>0</v>
      </c>
      <c r="O275" s="35">
        <f t="shared" si="79"/>
        <v>75474.283802322258</v>
      </c>
      <c r="P275" s="3">
        <f t="shared" si="80"/>
        <v>0</v>
      </c>
      <c r="Q275">
        <f t="shared" si="70"/>
        <v>0</v>
      </c>
      <c r="R275" s="3">
        <f>IF(B275&lt;2,K275*V$5+L275*0.4*V$6 - IF((C275-J275)&gt;0,IF((C275-J275)&gt;V$12,V$12,C275-J275)),P275+L275*($V$6)*0.4+K275*($V$5)+G275+F275+E275)/LookHere!B$11</f>
        <v>2109.0688320437507</v>
      </c>
      <c r="S275" s="3">
        <f>(IF(G275&gt;0,IF(R275&gt;V$15,IF(0.15*(R275-V$15)&lt;G275,0.15*(R275-V$15),G275),0),0))*LookHere!B$11</f>
        <v>0</v>
      </c>
      <c r="T275" s="3">
        <f>(IF(R275&lt;V$16,W$16*R275,IF(R275&lt;V$17,Z$16+W$17*(R275-V$16),IF(R275&lt;V$18,W$18*(R275-V$18)+Z$17,(R275-V$18)*W$19+Z$18)))+S275 + IF(R275&lt;V$20,R275*W$20,IF(R275&lt;V$21,(R275-V$20)*W$21+Z$20,(R275-V$21)*W$22+Z$21)))*LookHere!B$11</f>
        <v>421.8137664087501</v>
      </c>
      <c r="V275" s="21">
        <f>V272*(V269-V268)+(1-V272)*(V270-V268)</f>
        <v>4.5779999999999994E-2</v>
      </c>
      <c r="W275" t="s">
        <v>75</v>
      </c>
      <c r="AG275">
        <f t="shared" si="71"/>
        <v>67</v>
      </c>
      <c r="AH275" s="20">
        <v>4.3999999999999997E-2</v>
      </c>
      <c r="AI275" s="3">
        <f>IF(((X298+Y298+O275+W298)-H275)&lt;H275,1,0)</f>
        <v>0</v>
      </c>
    </row>
    <row r="276" spans="1:35" x14ac:dyDescent="0.2">
      <c r="A276">
        <f t="shared" si="72"/>
        <v>43</v>
      </c>
      <c r="B276">
        <f>IF(A276&lt;LookHere!$B$9,1,2)</f>
        <v>1</v>
      </c>
      <c r="C276">
        <f>IF(B276&lt;2,LookHere!F$10 - T275,0)</f>
        <v>5578.1862335912501</v>
      </c>
      <c r="D276" s="3">
        <f>IF(B276=2,LookHere!$B$12,0)</f>
        <v>0</v>
      </c>
      <c r="E276" s="3">
        <f>IF(A276&lt;LookHere!B$13,0,IF(A276&lt;LookHere!B$14,LookHere!C$13,LookHere!C$14))</f>
        <v>0</v>
      </c>
      <c r="F276" s="3">
        <f>IF('SC1'!A276&lt;LookHere!D$15,0,LookHere!B$15)</f>
        <v>0</v>
      </c>
      <c r="G276" s="3">
        <f>IF('SC1'!A276&lt;LookHere!D$16,0,LookHere!B$16)</f>
        <v>0</v>
      </c>
      <c r="H276" s="3">
        <f t="shared" si="73"/>
        <v>0</v>
      </c>
      <c r="I276" s="35">
        <f t="shared" si="74"/>
        <v>139298.51004661169</v>
      </c>
      <c r="J276" s="3">
        <f>IF(I275&gt;0,IF(B276&lt;2,IF(C276&gt;5500*LookHere!B$11, 5500*LookHere!B$11, C276), IF(H276&gt;(M276+P275),-(H276-M276-P275),0)),0)</f>
        <v>5500</v>
      </c>
      <c r="K276" s="35">
        <f t="shared" si="75"/>
        <v>0</v>
      </c>
      <c r="L276" s="35">
        <f t="shared" si="76"/>
        <v>77189.361829453701</v>
      </c>
      <c r="M276" s="35">
        <f t="shared" si="77"/>
        <v>0</v>
      </c>
      <c r="N276" s="35">
        <f t="shared" si="78"/>
        <v>0</v>
      </c>
      <c r="O276" s="35">
        <f t="shared" si="79"/>
        <v>79762.425586407029</v>
      </c>
      <c r="P276" s="3">
        <f t="shared" si="80"/>
        <v>0</v>
      </c>
      <c r="Q276">
        <f t="shared" si="70"/>
        <v>0</v>
      </c>
      <c r="R276" s="3">
        <f>IF(B276&lt;2,K276*V$5+L276*0.4*V$6 - IF((C276-J276)&gt;0,IF((C276-J276)&gt;V$12,V$12,C276-J276)),P276+L276*($V$6)*0.4+K276*($V$5)+G276+F276+E276)/LookHere!B$11</f>
        <v>2261.5777021831504</v>
      </c>
      <c r="S276" s="3">
        <f>(IF(G276&gt;0,IF(R276&gt;V$15,IF(0.15*(R276-V$15)&lt;G276,0.15*(R276-V$15),G276),0),0))*LookHere!B$11</f>
        <v>0</v>
      </c>
      <c r="T276" s="3">
        <f>(IF(R276&lt;V$16,W$16*R276,IF(R276&lt;V$17,Z$16+W$17*(R276-V$16),IF(R276&lt;V$18,W$18*(R276-V$18)+Z$17,(R276-V$18)*W$19+Z$18)))+S276 + IF(R276&lt;V$20,R276*W$20,IF(R276&lt;V$21,(R276-V$20)*W$21+Z$20,(R276-V$21)*W$22+Z$21)))*LookHere!B$11</f>
        <v>452.31554043663004</v>
      </c>
      <c r="V276" s="23">
        <f>LookHere!F$8*0.15</f>
        <v>9000</v>
      </c>
      <c r="W276" t="s">
        <v>78</v>
      </c>
      <c r="AG276">
        <f t="shared" si="71"/>
        <v>68</v>
      </c>
      <c r="AH276" s="20">
        <v>4.5999999999999999E-2</v>
      </c>
      <c r="AI276" s="3">
        <f t="shared" ref="AI276:AI339" si="81">IF(((K276+L276+O276+I276)-H276)&lt;H276,1,0)</f>
        <v>0</v>
      </c>
    </row>
    <row r="277" spans="1:35" x14ac:dyDescent="0.2">
      <c r="A277">
        <f t="shared" si="72"/>
        <v>44</v>
      </c>
      <c r="B277">
        <f>IF(A277&lt;LookHere!$B$9,1,2)</f>
        <v>1</v>
      </c>
      <c r="C277">
        <f>IF(B277&lt;2,LookHere!F$10 - T276,0)</f>
        <v>5547.6844595633702</v>
      </c>
      <c r="D277" s="3">
        <f>IF(B277=2,LookHere!$B$12,0)</f>
        <v>0</v>
      </c>
      <c r="E277" s="3">
        <f>IF(A277&lt;LookHere!B$13,0,IF(A277&lt;LookHere!B$14,LookHere!C$13,LookHere!C$14))</f>
        <v>0</v>
      </c>
      <c r="F277" s="3">
        <f>IF('SC1'!A277&lt;LookHere!D$15,0,LookHere!B$15)</f>
        <v>0</v>
      </c>
      <c r="G277" s="3">
        <f>IF('SC1'!A277&lt;LookHere!D$16,0,LookHere!B$16)</f>
        <v>0</v>
      </c>
      <c r="H277" s="3">
        <f t="shared" si="73"/>
        <v>0</v>
      </c>
      <c r="I277" s="35">
        <f t="shared" si="74"/>
        <v>152568.58093701169</v>
      </c>
      <c r="J277" s="3">
        <f>IF(I276&gt;0,IF(B277&lt;2,IF(C277&gt;5500*LookHere!B$11, 5500*LookHere!B$11, C277), IF(H277&gt;(M277+P276),-(H277-M277-P276),0)),0)</f>
        <v>5500</v>
      </c>
      <c r="K277" s="35">
        <f t="shared" si="75"/>
        <v>0</v>
      </c>
      <c r="L277" s="35">
        <f t="shared" si="76"/>
        <v>81494.984432300625</v>
      </c>
      <c r="M277" s="35">
        <f t="shared" si="77"/>
        <v>0</v>
      </c>
      <c r="N277" s="35">
        <f t="shared" si="78"/>
        <v>0</v>
      </c>
      <c r="O277" s="35">
        <f t="shared" si="79"/>
        <v>84259.258145180182</v>
      </c>
      <c r="P277" s="3">
        <f t="shared" si="80"/>
        <v>0</v>
      </c>
      <c r="Q277">
        <f t="shared" si="70"/>
        <v>0</v>
      </c>
      <c r="R277" s="3">
        <f>IF(B277&lt;2,K277*V$5+L277*0.4*V$6 - IF((C277-J277)&gt;0,IF((C277-J277)&gt;V$12,V$12,C277-J277)),P277+L277*($V$6)*0.4+K277*($V$5)+G277+F277+E277)/LookHere!B$11</f>
        <v>2422.5915085485262</v>
      </c>
      <c r="S277" s="3">
        <f>(IF(G277&gt;0,IF(R277&gt;V$15,IF(0.15*(R277-V$15)&lt;G277,0.15*(R277-V$15),G277),0),0))*LookHere!B$11</f>
        <v>0</v>
      </c>
      <c r="T277" s="3">
        <f>(IF(R277&lt;V$16,W$16*R277,IF(R277&lt;V$17,Z$16+W$17*(R277-V$16),IF(R277&lt;V$18,W$18*(R277-V$18)+Z$17,(R277-V$18)*W$19+Z$18)))+S277 + IF(R277&lt;V$20,R277*W$20,IF(R277&lt;V$21,(R277-V$20)*W$21+Z$20,(R277-V$21)*W$22+Z$21)))*LookHere!B$11</f>
        <v>484.51830170970527</v>
      </c>
      <c r="W277" t="s">
        <v>20</v>
      </c>
      <c r="AG277">
        <f t="shared" si="71"/>
        <v>69</v>
      </c>
      <c r="AH277" s="20">
        <v>4.8000000000000001E-2</v>
      </c>
      <c r="AI277" s="3">
        <f t="shared" si="81"/>
        <v>0</v>
      </c>
    </row>
    <row r="278" spans="1:35" x14ac:dyDescent="0.2">
      <c r="A278">
        <f t="shared" si="72"/>
        <v>45</v>
      </c>
      <c r="B278">
        <f>IF(A278&lt;LookHere!$B$9,1,2)</f>
        <v>1</v>
      </c>
      <c r="C278">
        <f>IF(B278&lt;2,LookHere!F$10 - T277,0)</f>
        <v>5515.4816982902948</v>
      </c>
      <c r="D278" s="3">
        <f>IF(B278=2,LookHere!$B$12,0)</f>
        <v>0</v>
      </c>
      <c r="E278" s="3">
        <f>IF(A278&lt;LookHere!B$13,0,IF(A278&lt;LookHere!B$14,LookHere!C$13,LookHere!C$14))</f>
        <v>0</v>
      </c>
      <c r="F278" s="3">
        <f>IF('SC1'!A278&lt;LookHere!D$15,0,LookHere!B$15)</f>
        <v>0</v>
      </c>
      <c r="G278" s="3">
        <f>IF('SC1'!A278&lt;LookHere!D$16,0,LookHere!B$16)</f>
        <v>0</v>
      </c>
      <c r="H278" s="3">
        <f t="shared" si="73"/>
        <v>0</v>
      </c>
      <c r="I278" s="35">
        <f t="shared" si="74"/>
        <v>166578.8563816782</v>
      </c>
      <c r="J278" s="3">
        <f>IF(I277&gt;0,IF(B278&lt;2,IF(C278&gt;5500*LookHere!B$11, 5500*LookHere!B$11, C278), IF(H278&gt;(M278+P277),-(H278-M278-P277),0)),0)</f>
        <v>5500</v>
      </c>
      <c r="K278" s="35">
        <f t="shared" si="75"/>
        <v>0</v>
      </c>
      <c r="L278" s="35">
        <f t="shared" si="76"/>
        <v>86040.774663934353</v>
      </c>
      <c r="M278" s="35">
        <f t="shared" si="77"/>
        <v>0</v>
      </c>
      <c r="N278" s="35">
        <f t="shared" si="78"/>
        <v>0</v>
      </c>
      <c r="O278" s="35">
        <f t="shared" si="79"/>
        <v>88974.721262808627</v>
      </c>
      <c r="P278" s="3">
        <f t="shared" si="80"/>
        <v>0</v>
      </c>
      <c r="Q278">
        <f t="shared" si="70"/>
        <v>0</v>
      </c>
      <c r="R278" s="3">
        <f>IF(B278&lt;2,K278*V$5+L278*0.4*V$6 - IF((C278-J278)&gt;0,IF((C278-J278)&gt;V$12,V$12,C278-J278)),P278+L278*($V$6)*0.4+K278*($V$5)+G278+F278+E278)/LookHere!B$11</f>
        <v>2592.5862633228835</v>
      </c>
      <c r="S278" s="3">
        <f>(IF(G278&gt;0,IF(R278&gt;V$15,IF(0.15*(R278-V$15)&lt;G278,0.15*(R278-V$15),G278),0),0))*LookHere!B$11</f>
        <v>0</v>
      </c>
      <c r="T278" s="3">
        <f>(IF(R278&lt;V$16,W$16*R278,IF(R278&lt;V$17,Z$16+W$17*(R278-V$16),IF(R278&lt;V$18,W$18*(R278-V$18)+Z$17,(R278-V$18)*W$19+Z$18)))+S278 + IF(R278&lt;V$20,R278*W$20,IF(R278&lt;V$21,(R278-V$20)*W$21+Z$20,(R278-V$21)*W$22+Z$21)))*LookHere!B$11</f>
        <v>518.51725266457674</v>
      </c>
      <c r="AG278">
        <f t="shared" si="71"/>
        <v>70</v>
      </c>
      <c r="AH278" s="20">
        <v>0.05</v>
      </c>
      <c r="AI278" s="3">
        <f t="shared" si="81"/>
        <v>0</v>
      </c>
    </row>
    <row r="279" spans="1:35" x14ac:dyDescent="0.2">
      <c r="A279">
        <f t="shared" si="72"/>
        <v>46</v>
      </c>
      <c r="B279">
        <f>IF(A279&lt;LookHere!$B$9,1,2)</f>
        <v>1</v>
      </c>
      <c r="C279">
        <f>IF(B279&lt;2,LookHere!F$10 - T278,0)</f>
        <v>5481.4827473354235</v>
      </c>
      <c r="D279" s="3">
        <f>IF(B279=2,LookHere!$B$12,0)</f>
        <v>0</v>
      </c>
      <c r="E279" s="3">
        <f>IF(A279&lt;LookHere!B$13,0,IF(A279&lt;LookHere!B$14,LookHere!C$13,LookHere!C$14))</f>
        <v>0</v>
      </c>
      <c r="F279" s="3">
        <f>IF('SC1'!A279&lt;LookHere!D$15,0,LookHere!B$15)</f>
        <v>0</v>
      </c>
      <c r="G279" s="3">
        <f>IF('SC1'!A279&lt;LookHere!D$16,0,LookHere!B$16)</f>
        <v>0</v>
      </c>
      <c r="H279" s="3">
        <f t="shared" si="73"/>
        <v>0</v>
      </c>
      <c r="I279" s="35">
        <f t="shared" si="74"/>
        <v>181352.10773798361</v>
      </c>
      <c r="J279" s="3">
        <f>IF(I278&gt;0,IF(B279&lt;2,IF(C279&gt;5500*LookHere!B$11, 5500*LookHere!B$11, C279), IF(H279&gt;(M279+P278),-(H279-M279-P278),0)),0)</f>
        <v>5481.4827473354235</v>
      </c>
      <c r="K279" s="35">
        <f t="shared" si="75"/>
        <v>0</v>
      </c>
      <c r="L279" s="35">
        <f t="shared" si="76"/>
        <v>90840.129074688608</v>
      </c>
      <c r="M279" s="35">
        <f t="shared" si="77"/>
        <v>0</v>
      </c>
      <c r="N279" s="35">
        <f t="shared" si="78"/>
        <v>0</v>
      </c>
      <c r="O279" s="35">
        <f t="shared" si="79"/>
        <v>93937.731214848085</v>
      </c>
      <c r="P279" s="3">
        <f t="shared" si="80"/>
        <v>0</v>
      </c>
      <c r="Q279">
        <f t="shared" si="70"/>
        <v>0</v>
      </c>
      <c r="R279" s="3">
        <f>IF(B279&lt;2,K279*V$5+L279*0.4*V$6 - IF((C279-J279)&gt;0,IF((C279-J279)&gt;V$12,V$12,C279-J279)),P279+L279*($V$6)*0.4+K279*($V$5)+G279+F279+E279)/LookHere!B$11</f>
        <v>2753.5459925119612</v>
      </c>
      <c r="S279" s="3">
        <f>(IF(G279&gt;0,IF(R279&gt;V$15,IF(0.15*(R279-V$15)&lt;G279,0.15*(R279-V$15),G279),0),0))*LookHere!B$11</f>
        <v>0</v>
      </c>
      <c r="T279" s="3">
        <f>(IF(R279&lt;V$16,W$16*R279,IF(R279&lt;V$17,Z$16+W$17*(R279-V$16),IF(R279&lt;V$18,W$18*(R279-V$18)+Z$17,(R279-V$18)*W$19+Z$18)))+S279 + IF(R279&lt;V$20,R279*W$20,IF(R279&lt;V$21,(R279-V$20)*W$21+Z$20,(R279-V$21)*W$22+Z$21)))*LookHere!B$11</f>
        <v>550.70919850239227</v>
      </c>
      <c r="V279" s="29">
        <v>71592</v>
      </c>
      <c r="W279" t="s">
        <v>61</v>
      </c>
      <c r="AG279">
        <f t="shared" si="71"/>
        <v>71</v>
      </c>
      <c r="AH279" s="20">
        <v>7.3999999999999996E-2</v>
      </c>
      <c r="AI279" s="3">
        <f t="shared" si="81"/>
        <v>0</v>
      </c>
    </row>
    <row r="280" spans="1:35" x14ac:dyDescent="0.2">
      <c r="A280">
        <f t="shared" si="72"/>
        <v>47</v>
      </c>
      <c r="B280">
        <f>IF(A280&lt;LookHere!$B$9,1,2)</f>
        <v>1</v>
      </c>
      <c r="C280">
        <f>IF(B280&lt;2,LookHere!F$10 - T279,0)</f>
        <v>5449.2908014976074</v>
      </c>
      <c r="D280" s="3">
        <f>IF(B280=2,LookHere!$B$12,0)</f>
        <v>0</v>
      </c>
      <c r="E280" s="3">
        <f>IF(A280&lt;LookHere!B$13,0,IF(A280&lt;LookHere!B$14,LookHere!C$13,LookHere!C$14))</f>
        <v>0</v>
      </c>
      <c r="F280" s="3">
        <f>IF('SC1'!A280&lt;LookHere!D$15,0,LookHere!B$15)</f>
        <v>0</v>
      </c>
      <c r="G280" s="3">
        <f>IF('SC1'!A280&lt;LookHere!D$16,0,LookHere!B$16)</f>
        <v>0</v>
      </c>
      <c r="H280" s="3">
        <f t="shared" si="73"/>
        <v>0</v>
      </c>
      <c r="I280" s="35">
        <f t="shared" si="74"/>
        <v>196917.21910910594</v>
      </c>
      <c r="J280" s="3">
        <f>IF(I279&gt;0,IF(B280&lt;2,IF(C280&gt;5500*LookHere!B$11, 5500*LookHere!B$11, C280), IF(H280&gt;(M280+P279),-(H280-M280-P279),0)),0)</f>
        <v>5449.2908014976074</v>
      </c>
      <c r="K280" s="35">
        <f t="shared" si="75"/>
        <v>0</v>
      </c>
      <c r="L280" s="35">
        <f t="shared" si="76"/>
        <v>95907.191474474734</v>
      </c>
      <c r="M280" s="35">
        <f t="shared" si="77"/>
        <v>0</v>
      </c>
      <c r="N280" s="35">
        <f t="shared" si="78"/>
        <v>0</v>
      </c>
      <c r="O280" s="35">
        <f t="shared" si="79"/>
        <v>99177.577862012302</v>
      </c>
      <c r="P280" s="3">
        <f t="shared" si="80"/>
        <v>0</v>
      </c>
      <c r="Q280">
        <f t="shared" si="70"/>
        <v>0</v>
      </c>
      <c r="R280" s="3">
        <f>IF(B280&lt;2,K280*V$5+L280*0.4*V$6 - IF((C280-J280)&gt;0,IF((C280-J280)&gt;V$12,V$12,C280-J280)),P280+L280*($V$6)*0.4+K280*($V$5)+G280+F280+E280)/LookHere!B$11</f>
        <v>2907.1387879742779</v>
      </c>
      <c r="S280" s="3">
        <f>(IF(G280&gt;0,IF(R280&gt;V$15,IF(0.15*(R280-V$15)&lt;G280,0.15*(R280-V$15),G280),0),0))*LookHere!B$11</f>
        <v>0</v>
      </c>
      <c r="T280" s="3">
        <f>(IF(R280&lt;V$16,W$16*R280,IF(R280&lt;V$17,Z$16+W$17*(R280-V$16),IF(R280&lt;V$18,W$18*(R280-V$18)+Z$17,(R280-V$18)*W$19+Z$18)))+S280 + IF(R280&lt;V$20,R280*W$20,IF(R280&lt;V$21,(R280-V$20)*W$21+Z$20,(R280-V$21)*W$22+Z$21)))*LookHere!B$11</f>
        <v>581.42775759485562</v>
      </c>
      <c r="V280" s="29">
        <v>43953</v>
      </c>
      <c r="W280">
        <v>0.15</v>
      </c>
      <c r="X280" t="s">
        <v>64</v>
      </c>
      <c r="Z280" s="29">
        <f>V280*W280</f>
        <v>6592.95</v>
      </c>
      <c r="AG280">
        <f t="shared" si="71"/>
        <v>72</v>
      </c>
      <c r="AH280" s="20">
        <v>7.4999999999999997E-2</v>
      </c>
      <c r="AI280" s="3">
        <f t="shared" si="81"/>
        <v>0</v>
      </c>
    </row>
    <row r="281" spans="1:35" x14ac:dyDescent="0.2">
      <c r="A281">
        <f t="shared" si="72"/>
        <v>48</v>
      </c>
      <c r="B281">
        <f>IF(A281&lt;LookHere!$B$9,1,2)</f>
        <v>1</v>
      </c>
      <c r="C281">
        <f>IF(B281&lt;2,LookHere!F$10 - T280,0)</f>
        <v>5418.5722424051446</v>
      </c>
      <c r="D281" s="3">
        <f>IF(B281=2,LookHere!$B$12,0)</f>
        <v>0</v>
      </c>
      <c r="E281" s="3">
        <f>IF(A281&lt;LookHere!B$13,0,IF(A281&lt;LookHere!B$14,LookHere!C$13,LookHere!C$14))</f>
        <v>0</v>
      </c>
      <c r="F281" s="3">
        <f>IF('SC1'!A281&lt;LookHere!D$15,0,LookHere!B$15)</f>
        <v>0</v>
      </c>
      <c r="G281" s="3">
        <f>IF('SC1'!A281&lt;LookHere!D$16,0,LookHere!B$16)</f>
        <v>0</v>
      </c>
      <c r="H281" s="3">
        <f t="shared" si="73"/>
        <v>0</v>
      </c>
      <c r="I281" s="35">
        <f t="shared" si="74"/>
        <v>213319.83383341701</v>
      </c>
      <c r="J281" s="3">
        <f>IF(I280&gt;0,IF(B281&lt;2,IF(C281&gt;5500*LookHere!B$11, 5500*LookHere!B$11, C281), IF(H281&gt;(M281+P280),-(H281-M281-P280),0)),0)</f>
        <v>5418.5722424051446</v>
      </c>
      <c r="K281" s="35">
        <f t="shared" si="75"/>
        <v>0</v>
      </c>
      <c r="L281" s="35">
        <f t="shared" si="76"/>
        <v>101256.89461492092</v>
      </c>
      <c r="M281" s="35">
        <f t="shared" si="77"/>
        <v>0</v>
      </c>
      <c r="N281" s="35">
        <f t="shared" si="78"/>
        <v>0</v>
      </c>
      <c r="O281" s="35">
        <f t="shared" si="79"/>
        <v>104709.70315515534</v>
      </c>
      <c r="P281" s="3">
        <f t="shared" si="80"/>
        <v>0</v>
      </c>
      <c r="Q281">
        <f t="shared" si="70"/>
        <v>0</v>
      </c>
      <c r="R281" s="3">
        <f>IF(B281&lt;2,K281*V$5+L281*0.4*V$6 - IF((C281-J281)&gt;0,IF((C281-J281)&gt;V$12,V$12,C281-J281)),P281+L281*($V$6)*0.4+K281*($V$5)+G281+F281+E281)/LookHere!B$11</f>
        <v>3069.2989895674832</v>
      </c>
      <c r="S281" s="3">
        <f>(IF(G281&gt;0,IF(R281&gt;V$15,IF(0.15*(R281-V$15)&lt;G281,0.15*(R281-V$15),G281),0),0))*LookHere!B$11</f>
        <v>0</v>
      </c>
      <c r="T281" s="3">
        <f>(IF(R281&lt;V$16,W$16*R281,IF(R281&lt;V$17,Z$16+W$17*(R281-V$16),IF(R281&lt;V$18,W$18*(R281-V$18)+Z$17,(R281-V$18)*W$19+Z$18)))+S281 + IF(R281&lt;V$20,R281*W$20,IF(R281&lt;V$21,(R281-V$20)*W$21+Z$20,(R281-V$21)*W$22+Z$21)))*LookHere!B$11</f>
        <v>613.85979791349666</v>
      </c>
      <c r="V281" s="29">
        <v>87907</v>
      </c>
      <c r="W281">
        <v>0.22</v>
      </c>
      <c r="X281" t="s">
        <v>65</v>
      </c>
      <c r="Z281" s="29">
        <f>(V281-V280)*W281+Z280</f>
        <v>16262.829999999998</v>
      </c>
      <c r="AG281">
        <f t="shared" si="71"/>
        <v>73</v>
      </c>
      <c r="AH281" s="20">
        <v>7.5999999999999998E-2</v>
      </c>
      <c r="AI281" s="3">
        <f t="shared" si="81"/>
        <v>0</v>
      </c>
    </row>
    <row r="282" spans="1:35" x14ac:dyDescent="0.2">
      <c r="A282">
        <f t="shared" si="72"/>
        <v>49</v>
      </c>
      <c r="B282">
        <f>IF(A282&lt;LookHere!$B$9,1,2)</f>
        <v>1</v>
      </c>
      <c r="C282">
        <f>IF(B282&lt;2,LookHere!F$10 - T281,0)</f>
        <v>5386.1402020865035</v>
      </c>
      <c r="D282" s="3">
        <f>IF(B282=2,LookHere!$B$12,0)</f>
        <v>0</v>
      </c>
      <c r="E282" s="3">
        <f>IF(A282&lt;LookHere!B$13,0,IF(A282&lt;LookHere!B$14,LookHere!C$13,LookHere!C$14))</f>
        <v>0</v>
      </c>
      <c r="F282" s="3">
        <f>IF('SC1'!A282&lt;LookHere!D$15,0,LookHere!B$15)</f>
        <v>0</v>
      </c>
      <c r="G282" s="3">
        <f>IF('SC1'!A282&lt;LookHere!D$16,0,LookHere!B$16)</f>
        <v>0</v>
      </c>
      <c r="H282" s="3">
        <f t="shared" si="73"/>
        <v>0</v>
      </c>
      <c r="I282" s="35">
        <f t="shared" si="74"/>
        <v>230604.95436673152</v>
      </c>
      <c r="J282" s="3">
        <f>IF(I281&gt;0,IF(B282&lt;2,IF(C282&gt;5500*LookHere!B$11, 5500*LookHere!B$11, C282), IF(H282&gt;(M282+P281),-(H282-M282-P281),0)),0)</f>
        <v>5386.1402020865035</v>
      </c>
      <c r="K282" s="35">
        <f t="shared" si="75"/>
        <v>0</v>
      </c>
      <c r="L282" s="35">
        <f t="shared" si="76"/>
        <v>106905.00419654121</v>
      </c>
      <c r="M282" s="35">
        <f t="shared" si="77"/>
        <v>0</v>
      </c>
      <c r="N282" s="35">
        <f t="shared" si="78"/>
        <v>0</v>
      </c>
      <c r="O282" s="35">
        <f t="shared" si="79"/>
        <v>110550.4103971499</v>
      </c>
      <c r="P282" s="3">
        <f t="shared" si="80"/>
        <v>0</v>
      </c>
      <c r="Q282">
        <f t="shared" si="70"/>
        <v>0</v>
      </c>
      <c r="R282" s="3">
        <f>IF(B282&lt;2,K282*V$5+L282*0.4*V$6 - IF((C282-J282)&gt;0,IF((C282-J282)&gt;V$12,V$12,C282-J282)),P282+L282*($V$6)*0.4+K282*($V$5)+G282+F282+E282)/LookHere!B$11</f>
        <v>3240.5044872055573</v>
      </c>
      <c r="S282" s="3">
        <f>(IF(G282&gt;0,IF(R282&gt;V$15,IF(0.15*(R282-V$15)&lt;G282,0.15*(R282-V$15),G282),0),0))*LookHere!B$11</f>
        <v>0</v>
      </c>
      <c r="T282" s="3">
        <f>(IF(R282&lt;V$16,W$16*R282,IF(R282&lt;V$17,Z$16+W$17*(R282-V$16),IF(R282&lt;V$18,W$18*(R282-V$18)+Z$17,(R282-V$18)*W$19+Z$18)))+S282 + IF(R282&lt;V$20,R282*W$20,IF(R282&lt;V$21,(R282-V$20)*W$21+Z$20,(R282-V$21)*W$22+Z$21)))*LookHere!B$11</f>
        <v>648.10089744111144</v>
      </c>
      <c r="V282" s="29">
        <v>136270</v>
      </c>
      <c r="W282">
        <v>0.26</v>
      </c>
      <c r="X282" t="s">
        <v>66</v>
      </c>
      <c r="Z282" s="29">
        <f>(V282-V281)*W282+Z281</f>
        <v>28837.21</v>
      </c>
      <c r="AG282">
        <f t="shared" si="71"/>
        <v>74</v>
      </c>
      <c r="AH282" s="20">
        <v>7.6999999999999999E-2</v>
      </c>
      <c r="AI282" s="3">
        <f t="shared" si="81"/>
        <v>0</v>
      </c>
    </row>
    <row r="283" spans="1:35" x14ac:dyDescent="0.2">
      <c r="A283">
        <f t="shared" si="72"/>
        <v>50</v>
      </c>
      <c r="B283">
        <f>IF(A283&lt;LookHere!$B$9,1,2)</f>
        <v>1</v>
      </c>
      <c r="C283">
        <f>IF(B283&lt;2,LookHere!F$10 - T282,0)</f>
        <v>5351.8991025588884</v>
      </c>
      <c r="D283" s="3">
        <f>IF(B283=2,LookHere!$B$12,0)</f>
        <v>0</v>
      </c>
      <c r="E283" s="3">
        <f>IF(A283&lt;LookHere!B$13,0,IF(A283&lt;LookHere!B$14,LookHere!C$13,LookHere!C$14))</f>
        <v>0</v>
      </c>
      <c r="F283" s="3">
        <f>IF('SC1'!A283&lt;LookHere!D$15,0,LookHere!B$15)</f>
        <v>0</v>
      </c>
      <c r="G283" s="3">
        <f>IF('SC1'!A283&lt;LookHere!D$16,0,LookHere!B$16)</f>
        <v>0</v>
      </c>
      <c r="H283" s="3">
        <f t="shared" si="73"/>
        <v>0</v>
      </c>
      <c r="I283" s="35">
        <f t="shared" si="74"/>
        <v>248819.99782386667</v>
      </c>
      <c r="J283" s="3">
        <f>IF(I282&gt;0,IF(B283&lt;2,IF(C283&gt;5500*LookHere!B$11, 5500*LookHere!B$11, C283), IF(H283&gt;(M283+P282),-(H283-M283-P282),0)),0)</f>
        <v>5351.8991025588884</v>
      </c>
      <c r="K283" s="35">
        <f t="shared" si="75"/>
        <v>0</v>
      </c>
      <c r="L283" s="35">
        <f t="shared" si="76"/>
        <v>112868.16533062427</v>
      </c>
      <c r="M283" s="35">
        <f t="shared" si="77"/>
        <v>0</v>
      </c>
      <c r="N283" s="35">
        <f t="shared" si="78"/>
        <v>0</v>
      </c>
      <c r="O283" s="35">
        <f t="shared" si="79"/>
        <v>116716.91228910291</v>
      </c>
      <c r="P283" s="3">
        <f t="shared" si="80"/>
        <v>0</v>
      </c>
      <c r="Q283">
        <f t="shared" si="70"/>
        <v>0</v>
      </c>
      <c r="R283" s="3">
        <f>IF(B283&lt;2,K283*V$5+L283*0.4*V$6 - IF((C283-J283)&gt;0,IF((C283-J283)&gt;V$12,V$12,C283-J283)),P283+L283*($V$6)*0.4+K283*($V$5)+G283+F283+E283)/LookHere!B$11</f>
        <v>3421.2598275018827</v>
      </c>
      <c r="S283" s="3">
        <f>(IF(G283&gt;0,IF(R283&gt;V$15,IF(0.15*(R283-V$15)&lt;G283,0.15*(R283-V$15),G283),0),0))*LookHere!B$11</f>
        <v>0</v>
      </c>
      <c r="T283" s="3">
        <f>(IF(R283&lt;V$16,W$16*R283,IF(R283&lt;V$17,Z$16+W$17*(R283-V$16),IF(R283&lt;V$18,W$18*(R283-V$18)+Z$17,(R283-V$18)*W$19+Z$18)))+S283 + IF(R283&lt;V$20,R283*W$20,IF(R283&lt;V$21,(R283-V$20)*W$21+Z$20,(R283-V$21)*W$22+Z$21)))*LookHere!B$11</f>
        <v>684.25196550037651</v>
      </c>
      <c r="V283" s="29"/>
      <c r="W283">
        <v>0.28999999999999998</v>
      </c>
      <c r="X283" t="s">
        <v>67</v>
      </c>
      <c r="Z283" s="29"/>
      <c r="AG283">
        <f t="shared" si="71"/>
        <v>75</v>
      </c>
      <c r="AH283" s="20">
        <v>7.9000000000000001E-2</v>
      </c>
      <c r="AI283" s="3">
        <f t="shared" si="81"/>
        <v>0</v>
      </c>
    </row>
    <row r="284" spans="1:35" x14ac:dyDescent="0.2">
      <c r="A284">
        <f t="shared" si="72"/>
        <v>51</v>
      </c>
      <c r="B284">
        <f>IF(A284&lt;LookHere!$B$9,1,2)</f>
        <v>1</v>
      </c>
      <c r="C284">
        <f>IF(B284&lt;2,LookHere!F$10 - T283,0)</f>
        <v>5315.7480344996238</v>
      </c>
      <c r="D284" s="3">
        <f>IF(B284=2,LookHere!$B$12,0)</f>
        <v>0</v>
      </c>
      <c r="E284" s="3">
        <f>IF(A284&lt;LookHere!B$13,0,IF(A284&lt;LookHere!B$14,LookHere!C$13,LookHere!C$14))</f>
        <v>0</v>
      </c>
      <c r="F284" s="3">
        <f>IF('SC1'!A284&lt;LookHere!D$15,0,LookHere!B$15)</f>
        <v>0</v>
      </c>
      <c r="G284" s="3">
        <f>IF('SC1'!A284&lt;LookHere!D$16,0,LookHere!B$16)</f>
        <v>0</v>
      </c>
      <c r="H284" s="3">
        <f t="shared" si="73"/>
        <v>0</v>
      </c>
      <c r="I284" s="35">
        <f t="shared" si="74"/>
        <v>268014.9253369816</v>
      </c>
      <c r="J284" s="3">
        <f>IF(I283&gt;0,IF(B284&lt;2,IF(C284&gt;5500*LookHere!B$11, 5500*LookHere!B$11, C284), IF(H284&gt;(M284+P283),-(H284-M284-P283),0)),0)</f>
        <v>5315.7480344996238</v>
      </c>
      <c r="K284" s="35">
        <f t="shared" si="75"/>
        <v>0</v>
      </c>
      <c r="L284" s="35">
        <f t="shared" si="76"/>
        <v>119163.95159276648</v>
      </c>
      <c r="M284" s="35">
        <f t="shared" si="77"/>
        <v>0</v>
      </c>
      <c r="N284" s="35">
        <f t="shared" si="78"/>
        <v>0</v>
      </c>
      <c r="O284" s="35">
        <f t="shared" si="79"/>
        <v>123227.38165658906</v>
      </c>
      <c r="P284" s="3">
        <f t="shared" si="80"/>
        <v>0</v>
      </c>
      <c r="Q284">
        <f t="shared" si="70"/>
        <v>0</v>
      </c>
      <c r="R284" s="3">
        <f>IF(B284&lt;2,K284*V$5+L284*0.4*V$6 - IF((C284-J284)&gt;0,IF((C284-J284)&gt;V$12,V$12,C284-J284)),P284+L284*($V$6)*0.4+K284*($V$5)+G284+F284+E284)/LookHere!B$11</f>
        <v>3612.0977006799376</v>
      </c>
      <c r="S284" s="3">
        <f>(IF(G284&gt;0,IF(R284&gt;V$15,IF(0.15*(R284-V$15)&lt;G284,0.15*(R284-V$15),G284),0),0))*LookHere!B$11</f>
        <v>0</v>
      </c>
      <c r="T284" s="3">
        <f>(IF(R284&lt;V$16,W$16*R284,IF(R284&lt;V$17,Z$16+W$17*(R284-V$16),IF(R284&lt;V$18,W$18*(R284-V$18)+Z$17,(R284-V$18)*W$19+Z$18)))+S284 + IF(R284&lt;V$20,R284*W$20,IF(R284&lt;V$21,(R284-V$20)*W$21+Z$20,(R284-V$21)*W$22+Z$21)))*LookHere!B$11</f>
        <v>722.41954013598752</v>
      </c>
      <c r="V284" s="29">
        <v>40120</v>
      </c>
      <c r="W284">
        <v>0.05</v>
      </c>
      <c r="X284" t="s">
        <v>68</v>
      </c>
      <c r="Z284" s="29">
        <f>V284*W284</f>
        <v>2006</v>
      </c>
      <c r="AG284">
        <f t="shared" si="71"/>
        <v>76</v>
      </c>
      <c r="AH284" s="20">
        <v>0.08</v>
      </c>
      <c r="AI284" s="3">
        <f t="shared" si="81"/>
        <v>0</v>
      </c>
    </row>
    <row r="285" spans="1:35" x14ac:dyDescent="0.2">
      <c r="A285">
        <f t="shared" si="72"/>
        <v>52</v>
      </c>
      <c r="B285">
        <f>IF(A285&lt;LookHere!$B$9,1,2)</f>
        <v>1</v>
      </c>
      <c r="C285">
        <f>IF(B285&lt;2,LookHere!F$10 - T284,0)</f>
        <v>5277.5804598640125</v>
      </c>
      <c r="D285" s="3">
        <f>IF(B285=2,LookHere!$B$12,0)</f>
        <v>0</v>
      </c>
      <c r="E285" s="3">
        <f>IF(A285&lt;LookHere!B$13,0,IF(A285&lt;LookHere!B$14,LookHere!C$13,LookHere!C$14))</f>
        <v>0</v>
      </c>
      <c r="F285" s="3">
        <f>IF('SC1'!A285&lt;LookHere!D$15,0,LookHere!B$15)</f>
        <v>0</v>
      </c>
      <c r="G285" s="3">
        <f>IF('SC1'!A285&lt;LookHere!D$16,0,LookHere!B$16)</f>
        <v>0</v>
      </c>
      <c r="H285" s="3">
        <f t="shared" si="73"/>
        <v>0</v>
      </c>
      <c r="I285" s="35">
        <f t="shared" si="74"/>
        <v>288242.37833214243</v>
      </c>
      <c r="J285" s="3">
        <f>IF(I284&gt;0,IF(B285&lt;2,IF(C285&gt;5500*LookHere!B$11, 5500*LookHere!B$11, C285), IF(H285&gt;(M285+P284),-(H285-M285-P284),0)),0)</f>
        <v>5277.5804598640125</v>
      </c>
      <c r="K285" s="35">
        <f t="shared" si="75"/>
        <v>0</v>
      </c>
      <c r="L285" s="35">
        <f t="shared" si="76"/>
        <v>125810.91681261099</v>
      </c>
      <c r="M285" s="35">
        <f t="shared" si="77"/>
        <v>0</v>
      </c>
      <c r="N285" s="35">
        <f t="shared" si="78"/>
        <v>0</v>
      </c>
      <c r="O285" s="35">
        <f t="shared" si="79"/>
        <v>130101.00500539358</v>
      </c>
      <c r="P285" s="3">
        <f t="shared" si="80"/>
        <v>0</v>
      </c>
      <c r="Q285">
        <f t="shared" si="70"/>
        <v>0</v>
      </c>
      <c r="R285" s="3">
        <f>IF(B285&lt;2,K285*V$5+L285*0.4*V$6 - IF((C285-J285)&gt;0,IF((C285-J285)&gt;V$12,V$12,C285-J285)),P285+L285*($V$6)*0.4+K285*($V$5)+G285+F285+E285)/LookHere!B$11</f>
        <v>3813.5805104238643</v>
      </c>
      <c r="S285" s="3">
        <f>(IF(G285&gt;0,IF(R285&gt;V$15,IF(0.15*(R285-V$15)&lt;G285,0.15*(R285-V$15),G285),0),0))*LookHere!B$11</f>
        <v>0</v>
      </c>
      <c r="T285" s="3">
        <f>(IF(R285&lt;V$16,W$16*R285,IF(R285&lt;V$17,Z$16+W$17*(R285-V$16),IF(R285&lt;V$18,W$18*(R285-V$18)+Z$17,(R285-V$18)*W$19+Z$18)))+S285 + IF(R285&lt;V$20,R285*W$20,IF(R285&lt;V$21,(R285-V$20)*W$21+Z$20,(R285-V$21)*W$22+Z$21)))*LookHere!B$11</f>
        <v>762.71610208477284</v>
      </c>
      <c r="V285" s="29">
        <v>80242</v>
      </c>
      <c r="W285">
        <v>9.1499999999999998E-2</v>
      </c>
      <c r="X285" t="s">
        <v>69</v>
      </c>
      <c r="Z285" s="29">
        <f>(V285-V284)*W285+Z284</f>
        <v>5677.1630000000005</v>
      </c>
      <c r="AG285">
        <f t="shared" si="71"/>
        <v>77</v>
      </c>
      <c r="AH285" s="20">
        <v>8.2000000000000003E-2</v>
      </c>
      <c r="AI285" s="3">
        <f t="shared" si="81"/>
        <v>0</v>
      </c>
    </row>
    <row r="286" spans="1:35" x14ac:dyDescent="0.2">
      <c r="A286">
        <f t="shared" si="72"/>
        <v>53</v>
      </c>
      <c r="B286">
        <f>IF(A286&lt;LookHere!$B$9,1,2)</f>
        <v>1</v>
      </c>
      <c r="C286">
        <f>IF(B286&lt;2,LookHere!F$10 - T285,0)</f>
        <v>5237.2838979152275</v>
      </c>
      <c r="D286" s="3">
        <f>IF(B286=2,LookHere!$B$12,0)</f>
        <v>0</v>
      </c>
      <c r="E286" s="3">
        <f>IF(A286&lt;LookHere!B$13,0,IF(A286&lt;LookHere!B$14,LookHere!C$13,LookHere!C$14))</f>
        <v>0</v>
      </c>
      <c r="F286" s="3">
        <f>IF('SC1'!A286&lt;LookHere!D$15,0,LookHere!B$15)</f>
        <v>0</v>
      </c>
      <c r="G286" s="3">
        <f>IF('SC1'!A286&lt;LookHere!D$16,0,LookHere!B$16)</f>
        <v>0</v>
      </c>
      <c r="H286" s="3">
        <f t="shared" si="73"/>
        <v>0</v>
      </c>
      <c r="I286" s="35">
        <f t="shared" si="74"/>
        <v>309557.8220934245</v>
      </c>
      <c r="J286" s="3">
        <f>IF(I285&gt;0,IF(B286&lt;2,IF(C286&gt;5500*LookHere!B$11, 5500*LookHere!B$11, C286), IF(H286&gt;(M286+P285),-(H286-M286-P285),0)),0)</f>
        <v>5237.2838979152275</v>
      </c>
      <c r="K286" s="35">
        <f t="shared" si="75"/>
        <v>0</v>
      </c>
      <c r="L286" s="35">
        <f t="shared" si="76"/>
        <v>132828.64975241842</v>
      </c>
      <c r="M286" s="35">
        <f t="shared" si="77"/>
        <v>0</v>
      </c>
      <c r="N286" s="35">
        <f t="shared" si="78"/>
        <v>0</v>
      </c>
      <c r="O286" s="35">
        <f t="shared" si="79"/>
        <v>137358.03906459443</v>
      </c>
      <c r="P286" s="3">
        <f t="shared" si="80"/>
        <v>0</v>
      </c>
      <c r="Q286">
        <f t="shared" si="70"/>
        <v>0</v>
      </c>
      <c r="R286" s="3">
        <f>IF(B286&lt;2,K286*V$5+L286*0.4*V$6 - IF((C286-J286)&gt;0,IF((C286-J286)&gt;V$12,V$12,C286-J286)),P286+L286*($V$6)*0.4+K286*($V$5)+G286+F286+E286)/LookHere!B$11</f>
        <v>4026.3020312953072</v>
      </c>
      <c r="S286" s="3">
        <f>(IF(G286&gt;0,IF(R286&gt;V$15,IF(0.15*(R286-V$15)&lt;G286,0.15*(R286-V$15),G286),0),0))*LookHere!B$11</f>
        <v>0</v>
      </c>
      <c r="T286" s="3">
        <f>(IF(R286&lt;V$16,W$16*R286,IF(R286&lt;V$17,Z$16+W$17*(R286-V$16),IF(R286&lt;V$18,W$18*(R286-V$18)+Z$17,(R286-V$18)*W$19+Z$18)))+S286 + IF(R286&lt;V$20,R286*W$20,IF(R286&lt;V$21,(R286-V$20)*W$21+Z$20,(R286-V$21)*W$22+Z$21)))*LookHere!B$11</f>
        <v>805.26040625906148</v>
      </c>
      <c r="V286" s="29"/>
      <c r="W286">
        <v>0.1116</v>
      </c>
      <c r="X286" t="s">
        <v>70</v>
      </c>
      <c r="Z286" s="29"/>
      <c r="AG286">
        <f t="shared" si="71"/>
        <v>78</v>
      </c>
      <c r="AH286" s="20">
        <v>8.3000000000000004E-2</v>
      </c>
      <c r="AI286" s="3">
        <f t="shared" si="81"/>
        <v>0</v>
      </c>
    </row>
    <row r="287" spans="1:35" x14ac:dyDescent="0.2">
      <c r="A287">
        <f t="shared" si="72"/>
        <v>54</v>
      </c>
      <c r="B287">
        <f>IF(A287&lt;LookHere!$B$9,1,2)</f>
        <v>1</v>
      </c>
      <c r="C287">
        <f>IF(B287&lt;2,LookHere!F$10 - T286,0)</f>
        <v>5194.7395937409383</v>
      </c>
      <c r="D287" s="3">
        <f>IF(B287=2,LookHere!$B$12,0)</f>
        <v>0</v>
      </c>
      <c r="E287" s="3">
        <f>IF(A287&lt;LookHere!B$13,0,IF(A287&lt;LookHere!B$14,LookHere!C$13,LookHere!C$14))</f>
        <v>0</v>
      </c>
      <c r="F287" s="3">
        <f>IF('SC1'!A287&lt;LookHere!D$15,0,LookHere!B$15)</f>
        <v>0</v>
      </c>
      <c r="G287" s="3">
        <f>IF('SC1'!A287&lt;LookHere!D$16,0,LookHere!B$16)</f>
        <v>0</v>
      </c>
      <c r="H287" s="3">
        <f t="shared" si="73"/>
        <v>0</v>
      </c>
      <c r="I287" s="35">
        <f t="shared" si="74"/>
        <v>332019.69700353668</v>
      </c>
      <c r="J287" s="3">
        <f>IF(I286&gt;0,IF(B287&lt;2,IF(C287&gt;5500*LookHere!B$11, 5500*LookHere!B$11, C287), IF(H287&gt;(M287+P286),-(H287-M287-P286),0)),0)</f>
        <v>5194.7395937409383</v>
      </c>
      <c r="K287" s="35">
        <f t="shared" si="75"/>
        <v>0</v>
      </c>
      <c r="L287" s="35">
        <f t="shared" si="76"/>
        <v>140237.83183560832</v>
      </c>
      <c r="M287" s="35">
        <f t="shared" si="77"/>
        <v>0</v>
      </c>
      <c r="N287" s="35">
        <f t="shared" si="78"/>
        <v>0</v>
      </c>
      <c r="O287" s="35">
        <f t="shared" si="79"/>
        <v>145019.8704836175</v>
      </c>
      <c r="P287" s="3">
        <f t="shared" si="80"/>
        <v>0</v>
      </c>
      <c r="Q287">
        <f t="shared" si="70"/>
        <v>0</v>
      </c>
      <c r="R287" s="3">
        <f>IF(B287&lt;2,K287*V$5+L287*0.4*V$6 - IF((C287-J287)&gt;0,IF((C287-J287)&gt;V$12,V$12,C287-J287)),P287+L287*($V$6)*0.4+K287*($V$5)+G287+F287+E287)/LookHere!B$11</f>
        <v>4250.8891586009595</v>
      </c>
      <c r="S287" s="3">
        <f>(IF(G287&gt;0,IF(R287&gt;V$15,IF(0.15*(R287-V$15)&lt;G287,0.15*(R287-V$15),G287),0),0))*LookHere!B$11</f>
        <v>0</v>
      </c>
      <c r="T287" s="3">
        <f>(IF(R287&lt;V$16,W$16*R287,IF(R287&lt;V$17,Z$16+W$17*(R287-V$16),IF(R287&lt;V$18,W$18*(R287-V$18)+Z$17,(R287-V$18)*W$19+Z$18)))+S287 + IF(R287&lt;V$20,R287*W$20,IF(R287&lt;V$21,(R287-V$20)*W$21+Z$20,(R287-V$21)*W$22+Z$21)))*LookHere!B$11</f>
        <v>850.17783172019188</v>
      </c>
      <c r="V287" s="29"/>
      <c r="AG287">
        <f t="shared" si="71"/>
        <v>79</v>
      </c>
      <c r="AH287" s="20">
        <v>8.5000000000000006E-2</v>
      </c>
      <c r="AI287" s="3">
        <f t="shared" si="81"/>
        <v>0</v>
      </c>
    </row>
    <row r="288" spans="1:35" x14ac:dyDescent="0.2">
      <c r="A288">
        <f t="shared" si="72"/>
        <v>55</v>
      </c>
      <c r="B288">
        <f>IF(A288&lt;LookHere!$B$9,1,2)</f>
        <v>1</v>
      </c>
      <c r="C288">
        <f>IF(B288&lt;2,LookHere!F$10 - T287,0)</f>
        <v>5149.8221682798085</v>
      </c>
      <c r="D288" s="3">
        <f>IF(B288=2,LookHere!$B$12,0)</f>
        <v>0</v>
      </c>
      <c r="E288" s="3">
        <f>IF(A288&lt;LookHere!B$13,0,IF(A288&lt;LookHere!B$14,LookHere!C$13,LookHere!C$14))</f>
        <v>0</v>
      </c>
      <c r="F288" s="3">
        <f>IF('SC1'!A288&lt;LookHere!D$15,0,LookHere!B$15)</f>
        <v>0</v>
      </c>
      <c r="G288" s="3">
        <f>IF('SC1'!A288&lt;LookHere!D$16,0,LookHere!B$16)</f>
        <v>0</v>
      </c>
      <c r="H288" s="3">
        <f t="shared" si="73"/>
        <v>0</v>
      </c>
      <c r="I288" s="35">
        <f t="shared" si="74"/>
        <v>355689.57787067373</v>
      </c>
      <c r="J288" s="3">
        <f>IF(I287&gt;0,IF(B288&lt;2,IF(C288&gt;5500*LookHere!B$11, 5500*LookHere!B$11, C288), IF(H288&gt;(M288+P287),-(H288-M288-P287),0)),0)</f>
        <v>5149.8221682798085</v>
      </c>
      <c r="K288" s="35">
        <f t="shared" si="75"/>
        <v>0</v>
      </c>
      <c r="L288" s="35">
        <f t="shared" si="76"/>
        <v>148060.29809539855</v>
      </c>
      <c r="M288" s="35">
        <f t="shared" si="77"/>
        <v>0</v>
      </c>
      <c r="N288" s="35">
        <f t="shared" si="78"/>
        <v>0</v>
      </c>
      <c r="O288" s="35">
        <f t="shared" si="79"/>
        <v>153109.07885919369</v>
      </c>
      <c r="P288" s="3">
        <f t="shared" si="80"/>
        <v>0</v>
      </c>
      <c r="Q288">
        <f t="shared" si="70"/>
        <v>0</v>
      </c>
      <c r="R288" s="3">
        <f>IF(B288&lt;2,K288*V$5+L288*0.4*V$6 - IF((C288-J288)&gt;0,IF((C288-J288)&gt;V$12,V$12,C288-J288)),P288+L288*($V$6)*0.4+K288*($V$5)+G288+F288+E288)/LookHere!B$11</f>
        <v>4488.0037558677213</v>
      </c>
      <c r="S288" s="3">
        <f>(IF(G288&gt;0,IF(R288&gt;V$15,IF(0.15*(R288-V$15)&lt;G288,0.15*(R288-V$15),G288),0),0))*LookHere!B$11</f>
        <v>0</v>
      </c>
      <c r="T288" s="3">
        <f>(IF(R288&lt;V$16,W$16*R288,IF(R288&lt;V$17,Z$16+W$17*(R288-V$16),IF(R288&lt;V$18,W$18*(R288-V$18)+Z$17,(R288-V$18)*W$19+Z$18)))+S288 + IF(R288&lt;V$20,R288*W$20,IF(R288&lt;V$21,(R288-V$20)*W$21+Z$20,(R288-V$21)*W$22+Z$21)))*LookHere!B$11</f>
        <v>897.60075117354427</v>
      </c>
      <c r="AG288">
        <f t="shared" si="71"/>
        <v>80</v>
      </c>
      <c r="AH288" s="36">
        <v>8.7999999999999995E-2</v>
      </c>
      <c r="AI288" s="3">
        <f t="shared" si="81"/>
        <v>0</v>
      </c>
    </row>
    <row r="289" spans="1:35" x14ac:dyDescent="0.2">
      <c r="A289">
        <f t="shared" si="72"/>
        <v>56</v>
      </c>
      <c r="B289">
        <f>IF(A289&lt;LookHere!$B$9,1,2)</f>
        <v>1</v>
      </c>
      <c r="C289">
        <f>IF(B289&lt;2,LookHere!F$10 - T288,0)</f>
        <v>5102.3992488264557</v>
      </c>
      <c r="D289" s="3">
        <f>IF(B289=2,LookHere!$B$12,0)</f>
        <v>0</v>
      </c>
      <c r="E289" s="3">
        <f>IF(A289&lt;LookHere!B$13,0,IF(A289&lt;LookHere!B$14,LookHere!C$13,LookHere!C$14))</f>
        <v>0</v>
      </c>
      <c r="F289" s="3">
        <f>IF('SC1'!A289&lt;LookHere!D$15,0,LookHere!B$15)</f>
        <v>0</v>
      </c>
      <c r="G289" s="3">
        <f>IF('SC1'!A289&lt;LookHere!D$16,0,LookHere!B$16)</f>
        <v>0</v>
      </c>
      <c r="H289" s="3">
        <f t="shared" si="73"/>
        <v>0</v>
      </c>
      <c r="I289" s="35">
        <f t="shared" si="74"/>
        <v>380632.34177312633</v>
      </c>
      <c r="J289" s="3">
        <f>IF(I288&gt;0,IF(B289&lt;2,IF(C289&gt;5500*LookHere!B$11, 5500*LookHere!B$11, C289), IF(H289&gt;(M289+P288),-(H289-M289-P288),0)),0)</f>
        <v>5102.3992488264557</v>
      </c>
      <c r="K289" s="35">
        <f t="shared" si="75"/>
        <v>0</v>
      </c>
      <c r="L289" s="35">
        <f t="shared" si="76"/>
        <v>156319.10152315989</v>
      </c>
      <c r="M289" s="35">
        <f t="shared" si="77"/>
        <v>0</v>
      </c>
      <c r="N289" s="35">
        <f t="shared" si="78"/>
        <v>0</v>
      </c>
      <c r="O289" s="35">
        <f t="shared" si="79"/>
        <v>161649.50327795951</v>
      </c>
      <c r="P289" s="3">
        <f t="shared" si="80"/>
        <v>0</v>
      </c>
      <c r="Q289">
        <f t="shared" si="70"/>
        <v>0</v>
      </c>
      <c r="R289" s="3">
        <f>IF(B289&lt;2,K289*V$5+L289*0.4*V$6 - IF((C289-J289)&gt;0,IF((C289-J289)&gt;V$12,V$12,C289-J289)),P289+L289*($V$6)*0.4+K289*($V$5)+G289+F289+E289)/LookHere!B$11</f>
        <v>4738.3446053700227</v>
      </c>
      <c r="S289" s="3">
        <f>(IF(G289&gt;0,IF(R289&gt;V$15,IF(0.15*(R289-V$15)&lt;G289,0.15*(R289-V$15),G289),0),0))*LookHere!B$11</f>
        <v>0</v>
      </c>
      <c r="T289" s="3">
        <f>(IF(R289&lt;V$16,W$16*R289,IF(R289&lt;V$17,Z$16+W$17*(R289-V$16),IF(R289&lt;V$18,W$18*(R289-V$18)+Z$17,(R289-V$18)*W$19+Z$18)))+S289 + IF(R289&lt;V$20,R289*W$20,IF(R289&lt;V$21,(R289-V$20)*W$21+Z$20,(R289-V$21)*W$22+Z$21)))*LookHere!B$11</f>
        <v>947.66892107400452</v>
      </c>
      <c r="AG289">
        <f t="shared" si="71"/>
        <v>81</v>
      </c>
      <c r="AH289" s="36">
        <v>0.09</v>
      </c>
      <c r="AI289" s="3">
        <f t="shared" si="81"/>
        <v>0</v>
      </c>
    </row>
    <row r="290" spans="1:35" x14ac:dyDescent="0.2">
      <c r="A290">
        <f t="shared" si="72"/>
        <v>57</v>
      </c>
      <c r="B290">
        <f>IF(A290&lt;LookHere!$B$9,1,2)</f>
        <v>1</v>
      </c>
      <c r="C290">
        <f>IF(B290&lt;2,LookHere!F$10 - T289,0)</f>
        <v>5052.3310789259958</v>
      </c>
      <c r="D290" s="3">
        <f>IF(B290=2,LookHere!$B$12,0)</f>
        <v>0</v>
      </c>
      <c r="E290" s="3">
        <f>IF(A290&lt;LookHere!B$13,0,IF(A290&lt;LookHere!B$14,LookHere!C$13,LookHere!C$14))</f>
        <v>0</v>
      </c>
      <c r="F290" s="3">
        <f>IF('SC1'!A290&lt;LookHere!D$15,0,LookHere!B$15)</f>
        <v>0</v>
      </c>
      <c r="G290" s="3">
        <f>IF('SC1'!A290&lt;LookHere!D$16,0,LookHere!B$16)</f>
        <v>0</v>
      </c>
      <c r="H290" s="3">
        <f t="shared" si="73"/>
        <v>0</v>
      </c>
      <c r="I290" s="35">
        <f t="shared" si="74"/>
        <v>406916.34487615729</v>
      </c>
      <c r="J290" s="3">
        <f>IF(I289&gt;0,IF(B290&lt;2,IF(C290&gt;5500*LookHere!B$11, 5500*LookHere!B$11, C290), IF(H290&gt;(M290+P289),-(H290-M290-P289),0)),0)</f>
        <v>5052.3310789259958</v>
      </c>
      <c r="K290" s="35">
        <f t="shared" si="75"/>
        <v>0</v>
      </c>
      <c r="L290" s="35">
        <f t="shared" si="76"/>
        <v>165038.58100612173</v>
      </c>
      <c r="M290" s="35">
        <f t="shared" si="77"/>
        <v>0</v>
      </c>
      <c r="N290" s="35">
        <f t="shared" si="78"/>
        <v>0</v>
      </c>
      <c r="O290" s="35">
        <f t="shared" si="79"/>
        <v>170666.31257080409</v>
      </c>
      <c r="P290" s="3">
        <f t="shared" si="80"/>
        <v>0</v>
      </c>
      <c r="Q290">
        <f t="shared" si="70"/>
        <v>0</v>
      </c>
      <c r="R290" s="3">
        <f>IF(B290&lt;2,K290*V$5+L290*0.4*V$6 - IF((C290-J290)&gt;0,IF((C290-J290)&gt;V$12,V$12,C290-J290)),P290+L290*($V$6)*0.4+K290*($V$5)+G290+F290+E290)/LookHere!B$11</f>
        <v>5002.6494674575624</v>
      </c>
      <c r="S290" s="3">
        <f>(IF(G290&gt;0,IF(R290&gt;V$15,IF(0.15*(R290-V$15)&lt;G290,0.15*(R290-V$15),G290),0),0))*LookHere!B$11</f>
        <v>0</v>
      </c>
      <c r="T290" s="3">
        <f>(IF(R290&lt;V$16,W$16*R290,IF(R290&lt;V$17,Z$16+W$17*(R290-V$16),IF(R290&lt;V$18,W$18*(R290-V$18)+Z$17,(R290-V$18)*W$19+Z$18)))+S290 + IF(R290&lt;V$20,R290*W$20,IF(R290&lt;V$21,(R290-V$20)*W$21+Z$20,(R290-V$21)*W$22+Z$21)))*LookHere!B$11</f>
        <v>1000.5298934915126</v>
      </c>
      <c r="AG290">
        <f t="shared" si="71"/>
        <v>82</v>
      </c>
      <c r="AH290" s="36">
        <v>9.2999999999999999E-2</v>
      </c>
      <c r="AI290" s="3">
        <f t="shared" si="81"/>
        <v>0</v>
      </c>
    </row>
    <row r="291" spans="1:35" x14ac:dyDescent="0.2">
      <c r="A291">
        <f t="shared" si="72"/>
        <v>58</v>
      </c>
      <c r="B291">
        <f>IF(A291&lt;LookHere!$B$9,1,2)</f>
        <v>1</v>
      </c>
      <c r="C291">
        <f>IF(B291&lt;2,LookHere!F$10 - T290,0)</f>
        <v>4999.4701065084873</v>
      </c>
      <c r="D291" s="3">
        <f>IF(B291=2,LookHere!$B$12,0)</f>
        <v>0</v>
      </c>
      <c r="E291" s="3">
        <f>IF(A291&lt;LookHere!B$13,0,IF(A291&lt;LookHere!B$14,LookHere!C$13,LookHere!C$14))</f>
        <v>0</v>
      </c>
      <c r="F291" s="3">
        <f>IF('SC1'!A291&lt;LookHere!D$15,0,LookHere!B$15)</f>
        <v>0</v>
      </c>
      <c r="G291" s="3">
        <f>IF('SC1'!A291&lt;LookHere!D$16,0,LookHere!B$16)</f>
        <v>0</v>
      </c>
      <c r="H291" s="3">
        <f t="shared" si="73"/>
        <v>0</v>
      </c>
      <c r="I291" s="35">
        <f t="shared" si="74"/>
        <v>434613.60869985778</v>
      </c>
      <c r="J291" s="3">
        <f>IF(I290&gt;0,IF(B291&lt;2,IF(C291&gt;5500*LookHere!B$11, 5500*LookHere!B$11, C291), IF(H291&gt;(M291+P290),-(H291-M291-P290),0)),0)</f>
        <v>4999.4701065084873</v>
      </c>
      <c r="K291" s="35">
        <f t="shared" si="75"/>
        <v>0</v>
      </c>
      <c r="L291" s="35">
        <f t="shared" si="76"/>
        <v>174244.43305464319</v>
      </c>
      <c r="M291" s="35">
        <f t="shared" si="77"/>
        <v>0</v>
      </c>
      <c r="N291" s="35">
        <f t="shared" si="78"/>
        <v>0</v>
      </c>
      <c r="O291" s="35">
        <f t="shared" si="79"/>
        <v>180186.07948600352</v>
      </c>
      <c r="P291" s="3">
        <f t="shared" si="80"/>
        <v>0</v>
      </c>
      <c r="Q291">
        <f t="shared" si="70"/>
        <v>0</v>
      </c>
      <c r="R291" s="3">
        <f>IF(B291&lt;2,K291*V$5+L291*0.4*V$6 - IF((C291-J291)&gt;0,IF((C291-J291)&gt;V$12,V$12,C291-J291)),P291+L291*($V$6)*0.4+K291*($V$5)+G291+F291+E291)/LookHere!B$11</f>
        <v>5281.6972547523446</v>
      </c>
      <c r="S291" s="3">
        <f>(IF(G291&gt;0,IF(R291&gt;V$15,IF(0.15*(R291-V$15)&lt;G291,0.15*(R291-V$15),G291),0),0))*LookHere!B$11</f>
        <v>0</v>
      </c>
      <c r="T291" s="3">
        <f>(IF(R291&lt;V$16,W$16*R291,IF(R291&lt;V$17,Z$16+W$17*(R291-V$16),IF(R291&lt;V$18,W$18*(R291-V$18)+Z$17,(R291-V$18)*W$19+Z$18)))+S291 + IF(R291&lt;V$20,R291*W$20,IF(R291&lt;V$21,(R291-V$20)*W$21+Z$20,(R291-V$21)*W$22+Z$21)))*LookHere!B$11</f>
        <v>1056.339450950469</v>
      </c>
      <c r="AG291">
        <f t="shared" si="71"/>
        <v>83</v>
      </c>
      <c r="AH291" s="36">
        <v>9.6000000000000002E-2</v>
      </c>
      <c r="AI291" s="3">
        <f t="shared" si="81"/>
        <v>0</v>
      </c>
    </row>
    <row r="292" spans="1:35" x14ac:dyDescent="0.2">
      <c r="A292">
        <f t="shared" si="72"/>
        <v>59</v>
      </c>
      <c r="B292">
        <f>IF(A292&lt;LookHere!$B$9,1,2)</f>
        <v>1</v>
      </c>
      <c r="C292">
        <f>IF(B292&lt;2,LookHere!F$10 - T291,0)</f>
        <v>4943.6605490495313</v>
      </c>
      <c r="D292" s="3">
        <f>IF(B292=2,LookHere!$B$12,0)</f>
        <v>0</v>
      </c>
      <c r="E292" s="3">
        <f>IF(A292&lt;LookHere!B$13,0,IF(A292&lt;LookHere!B$14,LookHere!C$13,LookHere!C$14))</f>
        <v>0</v>
      </c>
      <c r="F292" s="3">
        <f>IF('SC1'!A292&lt;LookHere!D$15,0,LookHere!B$15)</f>
        <v>0</v>
      </c>
      <c r="G292" s="3">
        <f>IF('SC1'!A292&lt;LookHere!D$16,0,LookHere!B$16)</f>
        <v>0</v>
      </c>
      <c r="H292" s="3">
        <f t="shared" si="73"/>
        <v>0</v>
      </c>
      <c r="I292" s="35">
        <f t="shared" si="74"/>
        <v>463800.01634218538</v>
      </c>
      <c r="J292" s="3">
        <f>IF(I291&gt;0,IF(B292&lt;2,IF(C292&gt;5500*LookHere!B$11, 5500*LookHere!B$11, C292), IF(H292&gt;(M292+P291),-(H292-M292-P291),0)),0)</f>
        <v>4943.6605490495313</v>
      </c>
      <c r="K292" s="35">
        <f t="shared" si="75"/>
        <v>0</v>
      </c>
      <c r="L292" s="35">
        <f t="shared" si="76"/>
        <v>183963.78753043117</v>
      </c>
      <c r="M292" s="35">
        <f t="shared" si="77"/>
        <v>0</v>
      </c>
      <c r="N292" s="35">
        <f t="shared" si="78"/>
        <v>0</v>
      </c>
      <c r="O292" s="35">
        <f t="shared" si="79"/>
        <v>190236.85899973279</v>
      </c>
      <c r="P292" s="3">
        <f t="shared" si="80"/>
        <v>0</v>
      </c>
      <c r="Q292">
        <f t="shared" si="70"/>
        <v>0</v>
      </c>
      <c r="R292" s="3">
        <f>IF(B292&lt;2,K292*V$5+L292*0.4*V$6 - IF((C292-J292)&gt;0,IF((C292-J292)&gt;V$12,V$12,C292-J292)),P292+L292*($V$6)*0.4+K292*($V$5)+G292+F292+E292)/LookHere!B$11</f>
        <v>5576.3103276224301</v>
      </c>
      <c r="S292" s="3">
        <f>(IF(G292&gt;0,IF(R292&gt;V$15,IF(0.15*(R292-V$15)&lt;G292,0.15*(R292-V$15),G292),0),0))*LookHere!B$11</f>
        <v>0</v>
      </c>
      <c r="T292" s="3">
        <f>(IF(R292&lt;V$16,W$16*R292,IF(R292&lt;V$17,Z$16+W$17*(R292-V$16),IF(R292&lt;V$18,W$18*(R292-V$18)+Z$17,(R292-V$18)*W$19+Z$18)))+S292 + IF(R292&lt;V$20,R292*W$20,IF(R292&lt;V$21,(R292-V$20)*W$21+Z$20,(R292-V$21)*W$22+Z$21)))*LookHere!B$11</f>
        <v>1115.2620655244859</v>
      </c>
      <c r="AG292">
        <f t="shared" si="71"/>
        <v>84</v>
      </c>
      <c r="AH292" s="36">
        <v>9.9000000000000005E-2</v>
      </c>
      <c r="AI292" s="3">
        <f t="shared" si="81"/>
        <v>0</v>
      </c>
    </row>
    <row r="293" spans="1:35" x14ac:dyDescent="0.2">
      <c r="A293">
        <f t="shared" si="72"/>
        <v>60</v>
      </c>
      <c r="B293">
        <f>IF(A293&lt;LookHere!$B$9,1,2)</f>
        <v>1</v>
      </c>
      <c r="C293">
        <f>IF(B293&lt;2,LookHere!F$10 - T292,0)</f>
        <v>4884.7379344755136</v>
      </c>
      <c r="D293" s="3">
        <f>IF(B293=2,LookHere!$B$12,0)</f>
        <v>0</v>
      </c>
      <c r="E293" s="3">
        <f>IF(A293&lt;LookHere!B$13,0,IF(A293&lt;LookHere!B$14,LookHere!C$13,LookHere!C$14))</f>
        <v>0</v>
      </c>
      <c r="F293" s="3">
        <f>IF('SC1'!A293&lt;LookHere!D$15,0,LookHere!B$15)</f>
        <v>0</v>
      </c>
      <c r="G293" s="3">
        <f>IF('SC1'!A293&lt;LookHere!D$16,0,LookHere!B$16)</f>
        <v>0</v>
      </c>
      <c r="H293" s="3">
        <f t="shared" si="73"/>
        <v>0</v>
      </c>
      <c r="I293" s="35">
        <f t="shared" si="74"/>
        <v>494555.51918822801</v>
      </c>
      <c r="J293" s="3">
        <f>IF(I292&gt;0,IF(B293&lt;2,IF(C293&gt;5500*LookHere!B$11, 5500*LookHere!B$11, C293), IF(H293&gt;(M293+P292),-(H293-M293-P292),0)),0)</f>
        <v>4884.7379344755136</v>
      </c>
      <c r="K293" s="35">
        <f t="shared" si="75"/>
        <v>0</v>
      </c>
      <c r="L293" s="35">
        <f t="shared" si="76"/>
        <v>194225.28759887861</v>
      </c>
      <c r="M293" s="35">
        <f t="shared" si="77"/>
        <v>0</v>
      </c>
      <c r="N293" s="35">
        <f t="shared" si="78"/>
        <v>0</v>
      </c>
      <c r="O293" s="35">
        <f t="shared" si="79"/>
        <v>200848.27099473789</v>
      </c>
      <c r="P293" s="3">
        <f t="shared" si="80"/>
        <v>0</v>
      </c>
      <c r="Q293">
        <f t="shared" si="70"/>
        <v>0</v>
      </c>
      <c r="R293" s="3">
        <f>IF(B293&lt;2,K293*V$5+L293*0.4*V$6 - IF((C293-J293)&gt;0,IF((C293-J293)&gt;V$12,V$12,C293-J293)),P293+L293*($V$6)*0.4+K293*($V$5)+G293+F293+E293)/LookHere!B$11</f>
        <v>5887.3569176972078</v>
      </c>
      <c r="S293" s="3">
        <f>(IF(G293&gt;0,IF(R293&gt;V$15,IF(0.15*(R293-V$15)&lt;G293,0.15*(R293-V$15),G293),0),0))*LookHere!B$11</f>
        <v>0</v>
      </c>
      <c r="T293" s="3">
        <f>(IF(R293&lt;V$16,W$16*R293,IF(R293&lt;V$17,Z$16+W$17*(R293-V$16),IF(R293&lt;V$18,W$18*(R293-V$18)+Z$17,(R293-V$18)*W$19+Z$18)))+S293 + IF(R293&lt;V$20,R293*W$20,IF(R293&lt;V$21,(R293-V$20)*W$21+Z$20,(R293-V$21)*W$22+Z$21)))*LookHere!B$11</f>
        <v>1177.4713835394416</v>
      </c>
      <c r="AG293">
        <f t="shared" si="71"/>
        <v>85</v>
      </c>
      <c r="AH293" s="20">
        <v>0.10299999999999999</v>
      </c>
      <c r="AI293" s="3">
        <f t="shared" si="81"/>
        <v>0</v>
      </c>
    </row>
    <row r="294" spans="1:35" x14ac:dyDescent="0.2">
      <c r="A294">
        <f t="shared" si="72"/>
        <v>61</v>
      </c>
      <c r="B294">
        <f>IF(A294&lt;LookHere!$B$9,1,2)</f>
        <v>1</v>
      </c>
      <c r="C294">
        <f>IF(B294&lt;2,LookHere!F$10 - T293,0)</f>
        <v>4822.5286164605586</v>
      </c>
      <c r="D294" s="3">
        <f>IF(B294=2,LookHere!$B$12,0)</f>
        <v>0</v>
      </c>
      <c r="E294" s="3">
        <f>IF(A294&lt;LookHere!B$13,0,IF(A294&lt;LookHere!B$14,LookHere!C$13,LookHere!C$14))</f>
        <v>0</v>
      </c>
      <c r="F294" s="3">
        <f>IF('SC1'!A294&lt;LookHere!D$15,0,LookHere!B$15)</f>
        <v>0</v>
      </c>
      <c r="G294" s="3">
        <f>IF('SC1'!A294&lt;LookHere!D$16,0,LookHere!B$16)</f>
        <v>0</v>
      </c>
      <c r="H294" s="3">
        <f t="shared" si="73"/>
        <v>0</v>
      </c>
      <c r="I294" s="35">
        <f t="shared" si="74"/>
        <v>526964.35466500791</v>
      </c>
      <c r="J294" s="3">
        <f>IF(I293&gt;0,IF(B294&lt;2,IF(C294&gt;5500*LookHere!B$11, 5500*LookHere!B$11, C294), IF(H294&gt;(M294+P293),-(H294-M294-P293),0)),0)</f>
        <v>4822.5286164605586</v>
      </c>
      <c r="K294" s="35">
        <f t="shared" si="75"/>
        <v>0</v>
      </c>
      <c r="L294" s="35">
        <f t="shared" si="76"/>
        <v>205059.17414114406</v>
      </c>
      <c r="M294" s="35">
        <f t="shared" si="77"/>
        <v>0</v>
      </c>
      <c r="N294" s="35">
        <f t="shared" si="78"/>
        <v>0</v>
      </c>
      <c r="O294" s="35">
        <f t="shared" si="79"/>
        <v>212051.58755082436</v>
      </c>
      <c r="P294" s="3">
        <f t="shared" si="80"/>
        <v>0</v>
      </c>
      <c r="Q294">
        <f t="shared" si="70"/>
        <v>0</v>
      </c>
      <c r="R294" s="3">
        <f>IF(B294&lt;2,K294*V$5+L294*0.4*V$6 - IF((C294-J294)&gt;0,IF((C294-J294)&gt;V$12,V$12,C294-J294)),P294+L294*($V$6)*0.4+K294*($V$5)+G294+F294+E294)/LookHere!B$11</f>
        <v>6215.7536865663587</v>
      </c>
      <c r="S294" s="3">
        <f>(IF(G294&gt;0,IF(R294&gt;V$15,IF(0.15*(R294-V$15)&lt;G294,0.15*(R294-V$15),G294),0),0))*LookHere!B$11</f>
        <v>0</v>
      </c>
      <c r="T294" s="3">
        <f>(IF(R294&lt;V$16,W$16*R294,IF(R294&lt;V$17,Z$16+W$17*(R294-V$16),IF(R294&lt;V$18,W$18*(R294-V$18)+Z$17,(R294-V$18)*W$19+Z$18)))+S294 + IF(R294&lt;V$20,R294*W$20,IF(R294&lt;V$21,(R294-V$20)*W$21+Z$20,(R294-V$21)*W$22+Z$21)))*LookHere!B$11</f>
        <v>1243.1507373132717</v>
      </c>
      <c r="AG294">
        <f t="shared" si="71"/>
        <v>86</v>
      </c>
      <c r="AH294" s="20">
        <v>0.108</v>
      </c>
      <c r="AI294" s="3">
        <f t="shared" si="81"/>
        <v>0</v>
      </c>
    </row>
    <row r="295" spans="1:35" x14ac:dyDescent="0.2">
      <c r="A295">
        <f t="shared" si="72"/>
        <v>62</v>
      </c>
      <c r="B295">
        <f>IF(A295&lt;LookHere!$B$9,1,2)</f>
        <v>1</v>
      </c>
      <c r="C295">
        <f>IF(B295&lt;2,LookHere!F$10 - T294,0)</f>
        <v>4756.8492626867283</v>
      </c>
      <c r="D295" s="3">
        <f>IF(B295=2,LookHere!$B$12,0)</f>
        <v>0</v>
      </c>
      <c r="E295" s="3">
        <f>IF(A295&lt;LookHere!B$13,0,IF(A295&lt;LookHere!B$14,LookHere!C$13,LookHere!C$14))</f>
        <v>0</v>
      </c>
      <c r="F295" s="3">
        <f>IF('SC1'!A295&lt;LookHere!D$15,0,LookHere!B$15)</f>
        <v>0</v>
      </c>
      <c r="G295" s="3">
        <f>IF('SC1'!A295&lt;LookHere!D$16,0,LookHere!B$16)</f>
        <v>0</v>
      </c>
      <c r="H295" s="3">
        <f t="shared" si="73"/>
        <v>0</v>
      </c>
      <c r="I295" s="35">
        <f t="shared" si="74"/>
        <v>561115.27563090867</v>
      </c>
      <c r="J295" s="3">
        <f>IF(I294&gt;0,IF(B295&lt;2,IF(C295&gt;5500*LookHere!B$11, 5500*LookHere!B$11, C295), IF(H295&gt;(M295+P294),-(H295-M295-P294),0)),0)</f>
        <v>4756.8492626867283</v>
      </c>
      <c r="K295" s="35">
        <f t="shared" si="75"/>
        <v>0</v>
      </c>
      <c r="L295" s="35">
        <f t="shared" si="76"/>
        <v>216497.37487473706</v>
      </c>
      <c r="M295" s="35">
        <f t="shared" si="77"/>
        <v>0</v>
      </c>
      <c r="N295" s="35">
        <f t="shared" si="78"/>
        <v>0</v>
      </c>
      <c r="O295" s="35">
        <f t="shared" si="79"/>
        <v>223879.82510440933</v>
      </c>
      <c r="P295" s="3">
        <f t="shared" si="80"/>
        <v>0</v>
      </c>
      <c r="Q295">
        <f t="shared" si="70"/>
        <v>0</v>
      </c>
      <c r="R295" s="3">
        <f>IF(B295&lt;2,K295*V$5+L295*0.4*V$6 - IF((C295-J295)&gt;0,IF((C295-J295)&gt;V$12,V$12,C295-J295)),P295+L295*($V$6)*0.4+K295*($V$5)+G295+F295+E295)/LookHere!B$11</f>
        <v>6562.4684272030299</v>
      </c>
      <c r="S295" s="3">
        <f>(IF(G295&gt;0,IF(R295&gt;V$15,IF(0.15*(R295-V$15)&lt;G295,0.15*(R295-V$15),G295),0),0))*LookHere!B$11</f>
        <v>0</v>
      </c>
      <c r="T295" s="3">
        <f>(IF(R295&lt;V$16,W$16*R295,IF(R295&lt;V$17,Z$16+W$17*(R295-V$16),IF(R295&lt;V$18,W$18*(R295-V$18)+Z$17,(R295-V$18)*W$19+Z$18)))+S295 + IF(R295&lt;V$20,R295*W$20,IF(R295&lt;V$21,(R295-V$20)*W$21+Z$20,(R295-V$21)*W$22+Z$21)))*LookHere!B$11</f>
        <v>1312.493685440606</v>
      </c>
      <c r="W295" s="3"/>
      <c r="X295" s="3"/>
      <c r="Y295" s="3"/>
      <c r="AG295">
        <f t="shared" si="71"/>
        <v>87</v>
      </c>
      <c r="AH295" s="20">
        <v>0.113</v>
      </c>
      <c r="AI295" s="3">
        <f t="shared" si="81"/>
        <v>0</v>
      </c>
    </row>
    <row r="296" spans="1:35" x14ac:dyDescent="0.2">
      <c r="A296">
        <f t="shared" si="72"/>
        <v>63</v>
      </c>
      <c r="B296">
        <f>IF(A296&lt;LookHere!$B$9,1,2)</f>
        <v>1</v>
      </c>
      <c r="C296">
        <f>IF(B296&lt;2,LookHere!F$10 - T295,0)</f>
        <v>4687.506314559394</v>
      </c>
      <c r="D296" s="3">
        <f>IF(B296=2,LookHere!$B$12,0)</f>
        <v>0</v>
      </c>
      <c r="E296" s="3">
        <f>IF(A296&lt;LookHere!B$13,0,IF(A296&lt;LookHere!B$14,LookHere!C$13,LookHere!C$14))</f>
        <v>0</v>
      </c>
      <c r="F296" s="3">
        <f>IF('SC1'!A296&lt;LookHere!D$15,0,LookHere!B$15)</f>
        <v>0</v>
      </c>
      <c r="G296" s="3">
        <f>IF('SC1'!A296&lt;LookHere!D$16,0,LookHere!B$16)</f>
        <v>0</v>
      </c>
      <c r="H296" s="3">
        <f t="shared" si="73"/>
        <v>0</v>
      </c>
      <c r="I296" s="35">
        <f t="shared" si="74"/>
        <v>597101.79202016012</v>
      </c>
      <c r="J296" s="3">
        <f>IF(I295&gt;0,IF(B296&lt;2,IF(C296&gt;5500*LookHere!B$11, 5500*LookHere!B$11, C296), IF(H296&gt;(M296+P295),-(H296-M296-P295),0)),0)</f>
        <v>4687.506314559394</v>
      </c>
      <c r="K296" s="35">
        <f t="shared" si="75"/>
        <v>0</v>
      </c>
      <c r="L296" s="35">
        <f t="shared" si="76"/>
        <v>228573.59844524987</v>
      </c>
      <c r="M296" s="35">
        <f t="shared" si="77"/>
        <v>0</v>
      </c>
      <c r="N296" s="35">
        <f t="shared" si="78"/>
        <v>0</v>
      </c>
      <c r="O296" s="35">
        <f t="shared" si="79"/>
        <v>236367.84174873328</v>
      </c>
      <c r="P296" s="3">
        <f t="shared" si="80"/>
        <v>0</v>
      </c>
      <c r="Q296">
        <f t="shared" si="70"/>
        <v>0</v>
      </c>
      <c r="R296" s="3">
        <f>IF(B296&lt;2,K296*V$5+L296*0.4*V$6 - IF((C296-J296)&gt;0,IF((C296-J296)&gt;V$12,V$12,C296-J296)),P296+L296*($V$6)*0.4+K296*($V$5)+G296+F296+E296)/LookHere!B$11</f>
        <v>6928.5229160724148</v>
      </c>
      <c r="S296" s="3">
        <f>(IF(G296&gt;0,IF(R296&gt;V$15,IF(0.15*(R296-V$15)&lt;G296,0.15*(R296-V$15),G296),0),0))*LookHere!B$11</f>
        <v>0</v>
      </c>
      <c r="T296" s="3">
        <f>(IF(R296&lt;V$16,W$16*R296,IF(R296&lt;V$17,Z$16+W$17*(R296-V$16),IF(R296&lt;V$18,W$18*(R296-V$18)+Z$17,(R296-V$18)*W$19+Z$18)))+S296 + IF(R296&lt;V$20,R296*W$20,IF(R296&lt;V$21,(R296-V$20)*W$21+Z$20,(R296-V$21)*W$22+Z$21)))*LookHere!B$11</f>
        <v>1385.7045832144829</v>
      </c>
      <c r="W296" s="3"/>
      <c r="X296" s="3"/>
      <c r="Y296" s="3"/>
      <c r="AG296">
        <f t="shared" si="71"/>
        <v>88</v>
      </c>
      <c r="AH296" s="20">
        <v>0.11899999999999999</v>
      </c>
      <c r="AI296" s="3">
        <f t="shared" si="81"/>
        <v>0</v>
      </c>
    </row>
    <row r="297" spans="1:35" x14ac:dyDescent="0.2">
      <c r="A297">
        <f t="shared" si="72"/>
        <v>64</v>
      </c>
      <c r="B297">
        <f>IF(A297&lt;LookHere!$B$9,1,2)</f>
        <v>1</v>
      </c>
      <c r="C297">
        <f>IF(B297&lt;2,LookHere!F$10 - T296,0)</f>
        <v>4614.2954167855169</v>
      </c>
      <c r="D297" s="3">
        <f>IF(B297=2,LookHere!$B$12,0)</f>
        <v>0</v>
      </c>
      <c r="E297" s="3">
        <f>IF(A297&lt;LookHere!B$13,0,IF(A297&lt;LookHere!B$14,LookHere!C$13,LookHere!C$14))</f>
        <v>0</v>
      </c>
      <c r="F297" s="3">
        <f>IF('SC1'!A297&lt;LookHere!D$15,0,LookHere!B$15)</f>
        <v>0</v>
      </c>
      <c r="G297" s="3">
        <f>IF('SC1'!A297&lt;LookHere!D$16,0,LookHere!B$16)</f>
        <v>0</v>
      </c>
      <c r="H297" s="3">
        <f t="shared" si="73"/>
        <v>0</v>
      </c>
      <c r="I297" s="35">
        <f t="shared" si="74"/>
        <v>635022.42539583019</v>
      </c>
      <c r="J297" s="3">
        <f>IF(I296&gt;0,IF(B297&lt;2,IF(C297&gt;5500*LookHere!B$11, 5500*LookHere!B$11, C297), IF(H297&gt;(M297+P296),-(H297-M297-P296),0)),0)</f>
        <v>4614.2954167855169</v>
      </c>
      <c r="K297" s="35">
        <f t="shared" si="75"/>
        <v>0</v>
      </c>
      <c r="L297" s="35">
        <f t="shared" si="76"/>
        <v>241323.43376652588</v>
      </c>
      <c r="M297" s="35">
        <f t="shared" si="77"/>
        <v>0</v>
      </c>
      <c r="N297" s="35">
        <f t="shared" si="78"/>
        <v>0</v>
      </c>
      <c r="O297" s="35">
        <f t="shared" si="79"/>
        <v>249552.43996147762</v>
      </c>
      <c r="P297" s="3">
        <f t="shared" si="80"/>
        <v>0</v>
      </c>
      <c r="Q297">
        <f t="shared" si="70"/>
        <v>0</v>
      </c>
      <c r="R297" s="3">
        <f>IF(B297&lt;2,K297*V$5+L297*0.4*V$6 - IF((C297-J297)&gt;0,IF((C297-J297)&gt;V$12,V$12,C297-J297)),P297+L297*($V$6)*0.4+K297*($V$5)+G297+F297+E297)/LookHere!B$11</f>
        <v>7314.9959243309331</v>
      </c>
      <c r="S297" s="3">
        <f>(IF(G297&gt;0,IF(R297&gt;V$15,IF(0.15*(R297-V$15)&lt;G297,0.15*(R297-V$15),G297),0),0))*LookHere!B$11</f>
        <v>0</v>
      </c>
      <c r="T297" s="3">
        <f>(IF(R297&lt;V$16,W$16*R297,IF(R297&lt;V$17,Z$16+W$17*(R297-V$16),IF(R297&lt;V$18,W$18*(R297-V$18)+Z$17,(R297-V$18)*W$19+Z$18)))+S297 + IF(R297&lt;V$20,R297*W$20,IF(R297&lt;V$21,(R297-V$20)*W$21+Z$20,(R297-V$21)*W$22+Z$21)))*LookHere!B$11</f>
        <v>1462.9991848661866</v>
      </c>
      <c r="W297" s="3"/>
      <c r="X297" s="3"/>
      <c r="Y297" s="3"/>
      <c r="AG297">
        <f t="shared" si="71"/>
        <v>89</v>
      </c>
      <c r="AH297" s="20">
        <v>0.127</v>
      </c>
      <c r="AI297" s="3">
        <f t="shared" si="81"/>
        <v>0</v>
      </c>
    </row>
    <row r="298" spans="1:35" x14ac:dyDescent="0.2">
      <c r="A298">
        <f t="shared" si="72"/>
        <v>65</v>
      </c>
      <c r="B298">
        <f>IF(A298&lt;LookHere!$B$9,1,2)</f>
        <v>2</v>
      </c>
      <c r="C298">
        <f>IF(B298&lt;2,LookHere!F$10 - T297,0)</f>
        <v>0</v>
      </c>
      <c r="D298" s="3">
        <f>IF(B298=2,LookHere!$B$12,0)</f>
        <v>48600</v>
      </c>
      <c r="E298" s="3">
        <f>IF(A298&lt;LookHere!B$13,0,IF(A298&lt;LookHere!B$14,LookHere!C$13,LookHere!C$14))</f>
        <v>12000</v>
      </c>
      <c r="F298" s="3">
        <f>IF('SC1'!A298&lt;LookHere!D$15,0,LookHere!B$15)</f>
        <v>0</v>
      </c>
      <c r="G298" s="3">
        <f>IF('SC1'!A298&lt;LookHere!D$16,0,LookHere!B$16)</f>
        <v>0</v>
      </c>
      <c r="H298" s="3">
        <f t="shared" si="73"/>
        <v>38062.999184866188</v>
      </c>
      <c r="I298" s="35">
        <f t="shared" si="74"/>
        <v>664093.7520304512</v>
      </c>
      <c r="J298" s="3">
        <f>IF(I297&gt;0,IF(B298&lt;2,IF(C298&gt;5500*LookHere!B$11, 5500*LookHere!B$11, C298), IF(H298&gt;(M298+P297),-(H298-M298-P297),0)),0)</f>
        <v>0</v>
      </c>
      <c r="K298" s="35">
        <f t="shared" si="75"/>
        <v>40652.086916331937</v>
      </c>
      <c r="L298" s="35">
        <f t="shared" si="76"/>
        <v>176069.36880082454</v>
      </c>
      <c r="M298" s="35">
        <f t="shared" si="77"/>
        <v>38062.999184866188</v>
      </c>
      <c r="N298" s="35">
        <f t="shared" si="78"/>
        <v>48264.686753305177</v>
      </c>
      <c r="O298" s="35">
        <f t="shared" si="79"/>
        <v>260976.95066291405</v>
      </c>
      <c r="P298" s="3">
        <f t="shared" si="80"/>
        <v>10439.078026516563</v>
      </c>
      <c r="Q298">
        <f t="shared" si="70"/>
        <v>0.04</v>
      </c>
      <c r="R298" s="3">
        <f>IF(B298&lt;2,K298*V$5+L298*0.4*V$6 - IF((C298-J298)&gt;0,IF((C298-J298)&gt;V$12,V$12,C298-J298)),P298+L298*($V$6)*0.4+K298*($V$5)+G298+F298+E298)/LookHere!B$11</f>
        <v>28824.103534310194</v>
      </c>
      <c r="S298" s="3">
        <f>(IF(G298&gt;0,IF(R298&gt;V$15,IF(0.15*(R298-V$15)&lt;G298,0.15*(R298-V$15),G298),0),0))*LookHere!B$11</f>
        <v>0</v>
      </c>
      <c r="T298" s="3">
        <f>(IF(R298&lt;V$16,W$16*R298,IF(R298&lt;V$17,Z$16+W$17*(R298-V$16),IF(R298&lt;V$18,W$18*(R298-V$18)+Z$17,(R298-V$18)*W$19+Z$18)))+S298 + IF(R298&lt;V$20,R298*W$20,IF(R298&lt;V$21,(R298-V$20)*W$21+Z$20,(R298-V$21)*W$22+Z$21)))*LookHere!B$11</f>
        <v>5764.8207068620386</v>
      </c>
      <c r="W298" s="3"/>
      <c r="X298" s="3"/>
      <c r="Y298" s="3"/>
      <c r="AG298">
        <f t="shared" si="71"/>
        <v>90</v>
      </c>
      <c r="AH298" s="20">
        <v>0.13600000000000001</v>
      </c>
      <c r="AI298" s="3">
        <f t="shared" si="81"/>
        <v>0</v>
      </c>
    </row>
    <row r="299" spans="1:35" x14ac:dyDescent="0.2">
      <c r="A299">
        <f t="shared" si="72"/>
        <v>66</v>
      </c>
      <c r="B299">
        <f>IF(A299&lt;LookHere!$B$9,1,2)</f>
        <v>2</v>
      </c>
      <c r="C299">
        <f>IF(B299&lt;2,LookHere!F$10 - T298,0)</f>
        <v>0</v>
      </c>
      <c r="D299" s="3">
        <f>IF(B299=2,LookHere!$B$12,0)</f>
        <v>48600</v>
      </c>
      <c r="E299" s="3">
        <f>IF(A299&lt;LookHere!B$13,0,IF(A299&lt;LookHere!B$14,LookHere!C$13,LookHere!C$14))</f>
        <v>12000</v>
      </c>
      <c r="F299" s="3">
        <f>IF('SC1'!A299&lt;LookHere!D$15,0,LookHere!B$15)</f>
        <v>0</v>
      </c>
      <c r="G299" s="3">
        <f>IF('SC1'!A299&lt;LookHere!D$16,0,LookHere!B$16)</f>
        <v>0</v>
      </c>
      <c r="H299" s="3">
        <f t="shared" si="73"/>
        <v>42364.82070686204</v>
      </c>
      <c r="I299" s="35">
        <f t="shared" si="74"/>
        <v>694495.96399840526</v>
      </c>
      <c r="J299" s="3">
        <f>IF(I298&gt;0,IF(B299&lt;2,IF(C299&gt;5500*LookHere!B$11, 5500*LookHere!B$11, C299), IF(H299&gt;(M299+P298),-(H299-M299-P298),0)),0)</f>
        <v>0</v>
      </c>
      <c r="K299" s="35">
        <f t="shared" si="75"/>
        <v>37194.111669738602</v>
      </c>
      <c r="L299" s="35">
        <f t="shared" si="76"/>
        <v>157657.71982115877</v>
      </c>
      <c r="M299" s="35">
        <f t="shared" si="77"/>
        <v>31925.742680345476</v>
      </c>
      <c r="N299" s="35">
        <f t="shared" si="78"/>
        <v>2692.2042270993616</v>
      </c>
      <c r="O299" s="35">
        <f t="shared" si="79"/>
        <v>262485.39743774571</v>
      </c>
      <c r="P299" s="3">
        <f t="shared" si="80"/>
        <v>11024.38669238532</v>
      </c>
      <c r="Q299">
        <f t="shared" si="70"/>
        <v>4.2000000000000003E-2</v>
      </c>
      <c r="R299" s="3">
        <f>IF(B299&lt;2,K299*V$5+L299*0.4*V$6 - IF((C299-J299)&gt;0,IF((C299-J299)&gt;V$12,V$12,C299-J299)),P299+L299*($V$6)*0.4+K299*($V$5)+G299+F299+E299)/LookHere!B$11</f>
        <v>28762.171694450146</v>
      </c>
      <c r="S299" s="3">
        <f>(IF(G299&gt;0,IF(R299&gt;V$15,IF(0.15*(R299-V$15)&lt;G299,0.15*(R299-V$15),G299),0),0))*LookHere!B$11</f>
        <v>0</v>
      </c>
      <c r="T299" s="3">
        <f>(IF(R299&lt;V$16,W$16*R299,IF(R299&lt;V$17,Z$16+W$17*(R299-V$16),IF(R299&lt;V$18,W$18*(R299-V$18)+Z$17,(R299-V$18)*W$19+Z$18)))+S299 + IF(R299&lt;V$20,R299*W$20,IF(R299&lt;V$21,(R299-V$20)*W$21+Z$20,(R299-V$21)*W$22+Z$21)))*LookHere!B$11</f>
        <v>5752.4343388900297</v>
      </c>
      <c r="AG299">
        <f t="shared" si="71"/>
        <v>91</v>
      </c>
      <c r="AH299" s="20">
        <v>0.14699999999999999</v>
      </c>
      <c r="AI299" s="3">
        <f t="shared" si="81"/>
        <v>0</v>
      </c>
    </row>
    <row r="300" spans="1:35" x14ac:dyDescent="0.2">
      <c r="A300">
        <f t="shared" si="72"/>
        <v>67</v>
      </c>
      <c r="B300">
        <f>IF(A300&lt;LookHere!$B$9,1,2)</f>
        <v>2</v>
      </c>
      <c r="C300">
        <f>IF(B300&lt;2,LookHere!F$10 - T299,0)</f>
        <v>0</v>
      </c>
      <c r="D300" s="3">
        <f>IF(B300=2,LookHere!$B$12,0)</f>
        <v>48600</v>
      </c>
      <c r="E300" s="3">
        <f>IF(A300&lt;LookHere!B$13,0,IF(A300&lt;LookHere!B$14,LookHere!C$13,LookHere!C$14))</f>
        <v>12000</v>
      </c>
      <c r="F300" s="3">
        <f>IF('SC1'!A300&lt;LookHere!D$15,0,LookHere!B$15)</f>
        <v>9000</v>
      </c>
      <c r="G300" s="3">
        <f>IF('SC1'!A300&lt;LookHere!D$16,0,LookHere!B$16)</f>
        <v>6612</v>
      </c>
      <c r="H300" s="3">
        <f t="shared" si="73"/>
        <v>26740.434338890031</v>
      </c>
      <c r="I300" s="35">
        <f t="shared" si="74"/>
        <v>726289.98923025222</v>
      </c>
      <c r="J300" s="3">
        <f>IF(I299&gt;0,IF(B300&lt;2,IF(C300&gt;5500*LookHere!B$11, 5500*LookHere!B$11, C300), IF(H300&gt;(M300+P299),-(H300-M300-P299),0)),0)</f>
        <v>0</v>
      </c>
      <c r="K300" s="35">
        <f t="shared" si="75"/>
        <v>36042.138734329623</v>
      </c>
      <c r="L300" s="35">
        <f t="shared" si="76"/>
        <v>152102.77468713836</v>
      </c>
      <c r="M300" s="35">
        <f t="shared" si="77"/>
        <v>15716.04764650471</v>
      </c>
      <c r="N300" s="35">
        <f t="shared" si="78"/>
        <v>1776.2546284408756</v>
      </c>
      <c r="O300" s="35">
        <f t="shared" si="79"/>
        <v>263477.59224006039</v>
      </c>
      <c r="P300" s="3">
        <f t="shared" si="80"/>
        <v>11593.014058562656</v>
      </c>
      <c r="Q300">
        <f t="shared" si="70"/>
        <v>4.3999999999999997E-2</v>
      </c>
      <c r="R300" s="3">
        <f>IF(B300&lt;2,K300*V$5+L300*0.4*V$6 - IF((C300-J300)&gt;0,IF((C300-J300)&gt;V$12,V$12,C300-J300)),P300+L300*($V$6)*0.4+K300*($V$5)+G300+F300+E300)/LookHere!B$11</f>
        <v>44744.719701450216</v>
      </c>
      <c r="S300" s="3">
        <f>(IF(G300&gt;0,IF(R300&gt;V$15,IF(0.15*(R300-V$15)&lt;G300,0.15*(R300-V$15),G300),0),0))*LookHere!B$11</f>
        <v>0</v>
      </c>
      <c r="T300" s="3">
        <f>(IF(R300&lt;V$16,W$16*R300,IF(R300&lt;V$17,Z$16+W$17*(R300-V$16),IF(R300&lt;V$18,W$18*(R300-V$18)+Z$17,(R300-V$18)*W$19+Z$18)))+S300 + IF(R300&lt;V$20,R300*W$20,IF(R300&lt;V$21,(R300-V$20)*W$21+Z$20,(R300-V$21)*W$22+Z$21)))*LookHere!B$11</f>
        <v>9196.2901870017413</v>
      </c>
      <c r="AG300">
        <f t="shared" si="71"/>
        <v>92</v>
      </c>
      <c r="AH300" s="20">
        <v>0.161</v>
      </c>
      <c r="AI300" s="3">
        <f t="shared" si="81"/>
        <v>0</v>
      </c>
    </row>
    <row r="301" spans="1:35" x14ac:dyDescent="0.2">
      <c r="A301">
        <f t="shared" si="72"/>
        <v>68</v>
      </c>
      <c r="B301">
        <f>IF(A301&lt;LookHere!$B$9,1,2)</f>
        <v>2</v>
      </c>
      <c r="C301">
        <f>IF(B301&lt;2,LookHere!F$10 - T300,0)</f>
        <v>0</v>
      </c>
      <c r="D301" s="3">
        <f>IF(B301=2,LookHere!$B$12,0)</f>
        <v>48600</v>
      </c>
      <c r="E301" s="3">
        <f>IF(A301&lt;LookHere!B$13,0,IF(A301&lt;LookHere!B$14,LookHere!C$13,LookHere!C$14))</f>
        <v>12000</v>
      </c>
      <c r="F301" s="3">
        <f>IF('SC1'!A301&lt;LookHere!D$15,0,LookHere!B$15)</f>
        <v>9000</v>
      </c>
      <c r="G301" s="3">
        <f>IF('SC1'!A301&lt;LookHere!D$16,0,LookHere!B$16)</f>
        <v>6612</v>
      </c>
      <c r="H301" s="3">
        <f t="shared" si="73"/>
        <v>30184.290187001741</v>
      </c>
      <c r="I301" s="35">
        <f t="shared" si="74"/>
        <v>759539.54493721307</v>
      </c>
      <c r="J301" s="3">
        <f>IF(I300&gt;0,IF(B301&lt;2,IF(C301&gt;5500*LookHere!B$11, 5500*LookHere!B$11, C301), IF(H301&gt;(M301+P300),-(H301-M301-P300),0)),0)</f>
        <v>0</v>
      </c>
      <c r="K301" s="35">
        <f t="shared" si="75"/>
        <v>34119.051020490202</v>
      </c>
      <c r="L301" s="35">
        <f t="shared" si="76"/>
        <v>144127.20260647166</v>
      </c>
      <c r="M301" s="35">
        <f t="shared" si="77"/>
        <v>18591.276128439087</v>
      </c>
      <c r="N301" s="35">
        <f t="shared" si="78"/>
        <v>1586.8439499639785</v>
      </c>
      <c r="O301" s="35">
        <f t="shared" si="79"/>
        <v>263946.58235424769</v>
      </c>
      <c r="P301" s="3">
        <f t="shared" si="80"/>
        <v>12141.542788295394</v>
      </c>
      <c r="Q301">
        <f t="shared" si="70"/>
        <v>4.5999999999999999E-2</v>
      </c>
      <c r="R301" s="3">
        <f>IF(B301&lt;2,K301*V$5+L301*0.4*V$6 - IF((C301-J301)&gt;0,IF((C301-J301)&gt;V$12,V$12,C301-J301)),P301+L301*($V$6)*0.4+K301*($V$5)+G301+F301+E301)/LookHere!B$11</f>
        <v>45001.915689011003</v>
      </c>
      <c r="S301" s="3">
        <f>(IF(G301&gt;0,IF(R301&gt;V$15,IF(0.15*(R301-V$15)&lt;G301,0.15*(R301-V$15),G301),0),0))*LookHere!B$11</f>
        <v>0</v>
      </c>
      <c r="T301" s="3">
        <f>(IF(R301&lt;V$16,W$16*R301,IF(R301&lt;V$17,Z$16+W$17*(R301-V$16),IF(R301&lt;V$18,W$18*(R301-V$18)+Z$17,(R301-V$18)*W$19+Z$18)))+S301 + IF(R301&lt;V$20,R301*W$20,IF(R301&lt;V$21,(R301-V$20)*W$21+Z$20,(R301-V$21)*W$22+Z$21)))*LookHere!B$11</f>
        <v>9276.4067371269266</v>
      </c>
      <c r="AG301">
        <f t="shared" si="71"/>
        <v>93</v>
      </c>
      <c r="AH301" s="20">
        <v>0.18</v>
      </c>
      <c r="AI301" s="3">
        <f t="shared" si="81"/>
        <v>0</v>
      </c>
    </row>
    <row r="302" spans="1:35" x14ac:dyDescent="0.2">
      <c r="A302">
        <f t="shared" si="72"/>
        <v>69</v>
      </c>
      <c r="B302">
        <f>IF(A302&lt;LookHere!$B$9,1,2)</f>
        <v>2</v>
      </c>
      <c r="C302">
        <f>IF(B302&lt;2,LookHere!F$10 - T301,0)</f>
        <v>0</v>
      </c>
      <c r="D302" s="3">
        <f>IF(B302=2,LookHere!$B$12,0)</f>
        <v>48600</v>
      </c>
      <c r="E302" s="3">
        <f>IF(A302&lt;LookHere!B$13,0,IF(A302&lt;LookHere!B$14,LookHere!C$13,LookHere!C$14))</f>
        <v>12000</v>
      </c>
      <c r="F302" s="3">
        <f>IF('SC1'!A302&lt;LookHere!D$15,0,LookHere!B$15)</f>
        <v>9000</v>
      </c>
      <c r="G302" s="3">
        <f>IF('SC1'!A302&lt;LookHere!D$16,0,LookHere!B$16)</f>
        <v>6612</v>
      </c>
      <c r="H302" s="3">
        <f t="shared" si="73"/>
        <v>30264.406737126927</v>
      </c>
      <c r="I302" s="35">
        <f t="shared" si="74"/>
        <v>794311.26530443865</v>
      </c>
      <c r="J302" s="3">
        <f>IF(I301&gt;0,IF(B302&lt;2,IF(C302&gt;5500*LookHere!B$11, 5500*LookHere!B$11, C302), IF(H302&gt;(M302+P301),-(H302-M302-P301),0)),0)</f>
        <v>0</v>
      </c>
      <c r="K302" s="35">
        <f t="shared" si="75"/>
        <v>32221.886050524499</v>
      </c>
      <c r="L302" s="35">
        <f t="shared" si="76"/>
        <v>136138.12710389326</v>
      </c>
      <c r="M302" s="35">
        <f t="shared" si="77"/>
        <v>18122.863948831531</v>
      </c>
      <c r="N302" s="35">
        <f t="shared" si="78"/>
        <v>1530.1997049021734</v>
      </c>
      <c r="O302" s="35">
        <f t="shared" si="79"/>
        <v>263888.51410612976</v>
      </c>
      <c r="P302" s="3">
        <f t="shared" si="80"/>
        <v>12666.648677094228</v>
      </c>
      <c r="Q302">
        <f t="shared" si="70"/>
        <v>4.8000000000000001E-2</v>
      </c>
      <c r="R302" s="3">
        <f>IF(B302&lt;2,K302*V$5+L302*0.4*V$6 - IF((C302-J302)&gt;0,IF((C302-J302)&gt;V$12,V$12,C302-J302)),P302+L302*($V$6)*0.4+K302*($V$5)+G302+F302+E302)/LookHere!B$11</f>
        <v>45235.947808249963</v>
      </c>
      <c r="S302" s="3">
        <f>(IF(G302&gt;0,IF(R302&gt;V$15,IF(0.15*(R302-V$15)&lt;G302,0.15*(R302-V$15),G302),0),0))*LookHere!B$11</f>
        <v>0</v>
      </c>
      <c r="T302" s="3">
        <f>(IF(R302&lt;V$16,W$16*R302,IF(R302&lt;V$17,Z$16+W$17*(R302-V$16),IF(R302&lt;V$18,W$18*(R302-V$18)+Z$17,(R302-V$18)*W$19+Z$18)))+S302 + IF(R302&lt;V$20,R302*W$20,IF(R302&lt;V$21,(R302-V$20)*W$21+Z$20,(R302-V$21)*W$22+Z$21)))*LookHere!B$11</f>
        <v>9349.3077422698625</v>
      </c>
      <c r="AG302">
        <f t="shared" si="71"/>
        <v>94</v>
      </c>
      <c r="AH302" s="20">
        <v>0.2</v>
      </c>
      <c r="AI302" s="3">
        <f t="shared" si="81"/>
        <v>0</v>
      </c>
    </row>
    <row r="303" spans="1:35" x14ac:dyDescent="0.2">
      <c r="A303">
        <f t="shared" si="72"/>
        <v>70</v>
      </c>
      <c r="B303">
        <f>IF(A303&lt;LookHere!$B$9,1,2)</f>
        <v>2</v>
      </c>
      <c r="C303">
        <f>IF(B303&lt;2,LookHere!F$10 - T302,0)</f>
        <v>0</v>
      </c>
      <c r="D303" s="3">
        <f>IF(B303=2,LookHere!$B$12,0)</f>
        <v>48600</v>
      </c>
      <c r="E303" s="3">
        <f>IF(A303&lt;LookHere!B$13,0,IF(A303&lt;LookHere!B$14,LookHere!C$13,LookHere!C$14))</f>
        <v>12000</v>
      </c>
      <c r="F303" s="3">
        <f>IF('SC1'!A303&lt;LookHere!D$15,0,LookHere!B$15)</f>
        <v>9000</v>
      </c>
      <c r="G303" s="3">
        <f>IF('SC1'!A303&lt;LookHere!D$16,0,LookHere!B$16)</f>
        <v>6612</v>
      </c>
      <c r="H303" s="3">
        <f t="shared" si="73"/>
        <v>30337.307742269863</v>
      </c>
      <c r="I303" s="35">
        <f t="shared" si="74"/>
        <v>830674.83503007574</v>
      </c>
      <c r="J303" s="3">
        <f>IF(I302&gt;0,IF(B303&lt;2,IF(C303&gt;5500*LookHere!B$11, 5500*LookHere!B$11, C303), IF(H303&gt;(M303+P302),-(H303-M303-P302),0)),0)</f>
        <v>0</v>
      </c>
      <c r="K303" s="35">
        <f t="shared" si="75"/>
        <v>30324.113319220454</v>
      </c>
      <c r="L303" s="35">
        <f t="shared" si="76"/>
        <v>128145.26800124886</v>
      </c>
      <c r="M303" s="35">
        <f t="shared" si="77"/>
        <v>17670.659065175634</v>
      </c>
      <c r="N303" s="35">
        <f t="shared" si="78"/>
        <v>1450.1165803590548</v>
      </c>
      <c r="O303" s="35">
        <f t="shared" si="79"/>
        <v>263302.68160481413</v>
      </c>
      <c r="P303" s="3">
        <f t="shared" si="80"/>
        <v>13165.134080240707</v>
      </c>
      <c r="Q303">
        <f t="shared" si="70"/>
        <v>0.05</v>
      </c>
      <c r="R303" s="3">
        <f>IF(B303&lt;2,K303*V$5+L303*0.4*V$6 - IF((C303-J303)&gt;0,IF((C303-J303)&gt;V$12,V$12,C303-J303)),P303+L303*($V$6)*0.4+K303*($V$5)+G303+F303+E303)/LookHere!B$11</f>
        <v>45443.229085264065</v>
      </c>
      <c r="S303" s="3">
        <f>(IF(G303&gt;0,IF(R303&gt;V$15,IF(0.15*(R303-V$15)&lt;G303,0.15*(R303-V$15),G303),0),0))*LookHere!B$11</f>
        <v>0</v>
      </c>
      <c r="T303" s="3">
        <f>(IF(R303&lt;V$16,W$16*R303,IF(R303&lt;V$17,Z$16+W$17*(R303-V$16),IF(R303&lt;V$18,W$18*(R303-V$18)+Z$17,(R303-V$18)*W$19+Z$18)))+S303 + IF(R303&lt;V$20,R303*W$20,IF(R303&lt;V$21,(R303-V$20)*W$21+Z$20,(R303-V$21)*W$22+Z$21)))*LookHere!B$11</f>
        <v>9413.8758600597557</v>
      </c>
      <c r="AG303">
        <f t="shared" si="71"/>
        <v>95</v>
      </c>
      <c r="AH303" s="20">
        <v>0.2</v>
      </c>
      <c r="AI303" s="3">
        <f t="shared" si="81"/>
        <v>0</v>
      </c>
    </row>
    <row r="304" spans="1:35" x14ac:dyDescent="0.2">
      <c r="A304">
        <f t="shared" si="72"/>
        <v>71</v>
      </c>
      <c r="B304">
        <f>IF(A304&lt;LookHere!$B$9,1,2)</f>
        <v>2</v>
      </c>
      <c r="C304">
        <f>IF(B304&lt;2,LookHere!F$10 - T303,0)</f>
        <v>0</v>
      </c>
      <c r="D304" s="3">
        <f>IF(B304=2,LookHere!$B$12,0)</f>
        <v>48600</v>
      </c>
      <c r="E304" s="3">
        <f>IF(A304&lt;LookHere!B$13,0,IF(A304&lt;LookHere!B$14,LookHere!C$13,LookHere!C$14))</f>
        <v>12000</v>
      </c>
      <c r="F304" s="3">
        <f>IF('SC1'!A304&lt;LookHere!D$15,0,LookHere!B$15)</f>
        <v>9000</v>
      </c>
      <c r="G304" s="3">
        <f>IF('SC1'!A304&lt;LookHere!D$16,0,LookHere!B$16)</f>
        <v>6612</v>
      </c>
      <c r="H304" s="3">
        <f t="shared" si="73"/>
        <v>30401.875860059758</v>
      </c>
      <c r="I304" s="35">
        <f t="shared" si="74"/>
        <v>868703.12897775252</v>
      </c>
      <c r="J304" s="3">
        <f>IF(I303&gt;0,IF(B304&lt;2,IF(C304&gt;5500*LookHere!B$11, 5500*LookHere!B$11, C304), IF(H304&gt;(M304+P303),-(H304-M304-P303),0)),0)</f>
        <v>0</v>
      </c>
      <c r="K304" s="35">
        <f t="shared" si="75"/>
        <v>28421.801283115146</v>
      </c>
      <c r="L304" s="35">
        <f t="shared" si="76"/>
        <v>120134.05468162986</v>
      </c>
      <c r="M304" s="35">
        <f t="shared" si="77"/>
        <v>17236.741779819051</v>
      </c>
      <c r="N304" s="35">
        <f t="shared" si="78"/>
        <v>1369.7629448734117</v>
      </c>
      <c r="O304" s="35">
        <f t="shared" si="79"/>
        <v>262191.54428844177</v>
      </c>
      <c r="P304" s="3">
        <f t="shared" si="80"/>
        <v>19402.174277344689</v>
      </c>
      <c r="Q304">
        <f t="shared" si="70"/>
        <v>7.3999999999999996E-2</v>
      </c>
      <c r="R304" s="3">
        <f>IF(B304&lt;2,K304*V$5+L304*0.4*V$6 - IF((C304-J304)&gt;0,IF((C304-J304)&gt;V$12,V$12,C304-J304)),P304+L304*($V$6)*0.4+K304*($V$5)+G304+F304+E304)/LookHere!B$11</f>
        <v>51388.391779932965</v>
      </c>
      <c r="S304" s="3">
        <f>(IF(G304&gt;0,IF(R304&gt;V$15,IF(0.15*(R304-V$15)&lt;G304,0.15*(R304-V$15),G304),0),0))*LookHere!B$11</f>
        <v>0</v>
      </c>
      <c r="T304" s="3">
        <f>(IF(R304&lt;V$16,W$16*R304,IF(R304&lt;V$17,Z$16+W$17*(R304-V$16),IF(R304&lt;V$18,W$18*(R304-V$18)+Z$17,(R304-V$18)*W$19+Z$18)))+S304 + IF(R304&lt;V$20,R304*W$20,IF(R304&lt;V$21,(R304-V$20)*W$21+Z$20,(R304-V$21)*W$22+Z$21)))*LookHere!B$11</f>
        <v>11265.79403944912</v>
      </c>
      <c r="AG304">
        <f t="shared" si="71"/>
        <v>96</v>
      </c>
      <c r="AH304" s="20">
        <v>0.2</v>
      </c>
      <c r="AI304" s="3">
        <f t="shared" si="81"/>
        <v>0</v>
      </c>
    </row>
    <row r="305" spans="1:35" x14ac:dyDescent="0.2">
      <c r="A305">
        <f t="shared" si="72"/>
        <v>72</v>
      </c>
      <c r="B305">
        <f>IF(A305&lt;LookHere!$B$9,1,2)</f>
        <v>2</v>
      </c>
      <c r="C305">
        <f>IF(B305&lt;2,LookHere!F$10 - T304,0)</f>
        <v>0</v>
      </c>
      <c r="D305" s="3">
        <f>IF(B305=2,LookHere!$B$12,0)</f>
        <v>48600</v>
      </c>
      <c r="E305" s="3">
        <f>IF(A305&lt;LookHere!B$13,0,IF(A305&lt;LookHere!B$14,LookHere!C$13,LookHere!C$14))</f>
        <v>12000</v>
      </c>
      <c r="F305" s="3">
        <f>IF('SC1'!A305&lt;LookHere!D$15,0,LookHere!B$15)</f>
        <v>9000</v>
      </c>
      <c r="G305" s="3">
        <f>IF('SC1'!A305&lt;LookHere!D$16,0,LookHere!B$16)</f>
        <v>6612</v>
      </c>
      <c r="H305" s="3">
        <f t="shared" si="73"/>
        <v>32253.79403944912</v>
      </c>
      <c r="I305" s="35">
        <f t="shared" si="74"/>
        <v>908472.35822235397</v>
      </c>
      <c r="J305" s="3">
        <f>IF(I304&gt;0,IF(B305&lt;2,IF(C305&gt;5500*LookHere!B$11, 5500*LookHere!B$11, C305), IF(H305&gt;(M305+P304),-(H305-M305-P304),0)),0)</f>
        <v>0</v>
      </c>
      <c r="K305" s="35">
        <f t="shared" si="75"/>
        <v>27305.125251944519</v>
      </c>
      <c r="L305" s="35">
        <f t="shared" si="76"/>
        <v>115264.46653225376</v>
      </c>
      <c r="M305" s="35">
        <f t="shared" si="77"/>
        <v>12851.61976210443</v>
      </c>
      <c r="N305" s="35">
        <f t="shared" si="78"/>
        <v>1289.3699098338584</v>
      </c>
      <c r="O305" s="35">
        <f t="shared" si="79"/>
        <v>254792.49890862193</v>
      </c>
      <c r="P305" s="3">
        <f t="shared" si="80"/>
        <v>19109.437418146645</v>
      </c>
      <c r="Q305">
        <f t="shared" si="70"/>
        <v>7.4999999999999997E-2</v>
      </c>
      <c r="R305" s="3">
        <f>IF(B305&lt;2,K305*V$5+L305*0.4*V$6 - IF((C305-J305)&gt;0,IF((C305-J305)&gt;V$12,V$12,C305-J305)),P305+L305*($V$6)*0.4+K305*($V$5)+G305+F305+E305)/LookHere!B$11</f>
        <v>50919.260056667452</v>
      </c>
      <c r="S305" s="3">
        <f>(IF(G305&gt;0,IF(R305&gt;V$15,IF(0.15*(R305-V$15)&lt;G305,0.15*(R305-V$15),G305),0),0))*LookHere!B$11</f>
        <v>0</v>
      </c>
      <c r="T305" s="3">
        <f>(IF(R305&lt;V$16,W$16*R305,IF(R305&lt;V$17,Z$16+W$17*(R305-V$16),IF(R305&lt;V$18,W$18*(R305-V$18)+Z$17,(R305-V$18)*W$19+Z$18)))+S305 + IF(R305&lt;V$20,R305*W$20,IF(R305&lt;V$21,(R305-V$20)*W$21+Z$20,(R305-V$21)*W$22+Z$21)))*LookHere!B$11</f>
        <v>11119.659507651912</v>
      </c>
      <c r="AG305">
        <f t="shared" si="71"/>
        <v>97</v>
      </c>
      <c r="AH305" s="20">
        <v>0.2</v>
      </c>
      <c r="AI305" s="3">
        <f t="shared" si="81"/>
        <v>0</v>
      </c>
    </row>
    <row r="306" spans="1:35" x14ac:dyDescent="0.2">
      <c r="A306">
        <f t="shared" si="72"/>
        <v>73</v>
      </c>
      <c r="B306">
        <f>IF(A306&lt;LookHere!$B$9,1,2)</f>
        <v>2</v>
      </c>
      <c r="C306">
        <f>IF(B306&lt;2,LookHere!F$10 - T305,0)</f>
        <v>0</v>
      </c>
      <c r="D306" s="3">
        <f>IF(B306=2,LookHere!$B$12,0)</f>
        <v>48600</v>
      </c>
      <c r="E306" s="3">
        <f>IF(A306&lt;LookHere!B$13,0,IF(A306&lt;LookHere!B$14,LookHere!C$13,LookHere!C$14))</f>
        <v>12000</v>
      </c>
      <c r="F306" s="3">
        <f>IF('SC1'!A306&lt;LookHere!D$15,0,LookHere!B$15)</f>
        <v>9000</v>
      </c>
      <c r="G306" s="3">
        <f>IF('SC1'!A306&lt;LookHere!D$16,0,LookHere!B$16)</f>
        <v>6612</v>
      </c>
      <c r="H306" s="3">
        <f t="shared" si="73"/>
        <v>32107.659507651912</v>
      </c>
      <c r="I306" s="35">
        <f t="shared" si="74"/>
        <v>950062.22278177331</v>
      </c>
      <c r="J306" s="3">
        <f>IF(I305&gt;0,IF(B306&lt;2,IF(C306&gt;5500*LookHere!B$11, 5500*LookHere!B$11, C306), IF(H306&gt;(M306+P305),-(H306-M306-P305),0)),0)</f>
        <v>0</v>
      </c>
      <c r="K306" s="35">
        <f t="shared" si="75"/>
        <v>26072.097562894836</v>
      </c>
      <c r="L306" s="35">
        <f t="shared" si="76"/>
        <v>110086.54769892352</v>
      </c>
      <c r="M306" s="35">
        <f t="shared" si="77"/>
        <v>12998.222089505267</v>
      </c>
      <c r="N306" s="35">
        <f t="shared" si="78"/>
        <v>1208.7931048951366</v>
      </c>
      <c r="O306" s="35">
        <f t="shared" si="79"/>
        <v>247347.46209051198</v>
      </c>
      <c r="P306" s="3">
        <f t="shared" si="80"/>
        <v>18798.407118878909</v>
      </c>
      <c r="Q306">
        <f t="shared" si="70"/>
        <v>7.5999999999999998E-2</v>
      </c>
      <c r="R306" s="3">
        <f>IF(B306&lt;2,K306*V$5+L306*0.4*V$6 - IF((C306-J306)&gt;0,IF((C306-J306)&gt;V$12,V$12,C306-J306)),P306+L306*($V$6)*0.4+K306*($V$5)+G306+F306+E306)/LookHere!B$11</f>
        <v>50419.489227900107</v>
      </c>
      <c r="S306" s="3">
        <f>(IF(G306&gt;0,IF(R306&gt;V$15,IF(0.15*(R306-V$15)&lt;G306,0.15*(R306-V$15),G306),0),0))*LookHere!B$11</f>
        <v>0</v>
      </c>
      <c r="T306" s="3">
        <f>(IF(R306&lt;V$16,W$16*R306,IF(R306&lt;V$17,Z$16+W$17*(R306-V$16),IF(R306&lt;V$18,W$18*(R306-V$18)+Z$17,(R306-V$18)*W$19+Z$18)))+S306 + IF(R306&lt;V$20,R306*W$20,IF(R306&lt;V$21,(R306-V$20)*W$21+Z$20,(R306-V$21)*W$22+Z$21)))*LookHere!B$11</f>
        <v>10963.980894490884</v>
      </c>
      <c r="AG306">
        <f t="shared" si="71"/>
        <v>98</v>
      </c>
      <c r="AH306" s="20">
        <v>0.2</v>
      </c>
      <c r="AI306" s="3">
        <f t="shared" si="81"/>
        <v>0</v>
      </c>
    </row>
    <row r="307" spans="1:35" x14ac:dyDescent="0.2">
      <c r="A307">
        <f t="shared" si="72"/>
        <v>74</v>
      </c>
      <c r="B307">
        <f>IF(A307&lt;LookHere!$B$9,1,2)</f>
        <v>2</v>
      </c>
      <c r="C307">
        <f>IF(B307&lt;2,LookHere!F$10 - T306,0)</f>
        <v>0</v>
      </c>
      <c r="D307" s="3">
        <f>IF(B307=2,LookHere!$B$12,0)</f>
        <v>48600</v>
      </c>
      <c r="E307" s="3">
        <f>IF(A307&lt;LookHere!B$13,0,IF(A307&lt;LookHere!B$14,LookHere!C$13,LookHere!C$14))</f>
        <v>12000</v>
      </c>
      <c r="F307" s="3">
        <f>IF('SC1'!A307&lt;LookHere!D$15,0,LookHere!B$15)</f>
        <v>9000</v>
      </c>
      <c r="G307" s="3">
        <f>IF('SC1'!A307&lt;LookHere!D$16,0,LookHere!B$16)</f>
        <v>6612</v>
      </c>
      <c r="H307" s="3">
        <f t="shared" si="73"/>
        <v>31951.980894490884</v>
      </c>
      <c r="I307" s="35">
        <f t="shared" si="74"/>
        <v>993556.07134072285</v>
      </c>
      <c r="J307" s="3">
        <f>IF(I306&gt;0,IF(B307&lt;2,IF(C307&gt;5500*LookHere!B$11, 5500*LookHere!B$11, C307), IF(H307&gt;(M307+P306),-(H307-M307-P306),0)),0)</f>
        <v>0</v>
      </c>
      <c r="K307" s="35">
        <f t="shared" si="75"/>
        <v>24751.71102115481</v>
      </c>
      <c r="L307" s="35">
        <f t="shared" si="76"/>
        <v>104544.68481961104</v>
      </c>
      <c r="M307" s="35">
        <f t="shared" si="77"/>
        <v>13153.573775611974</v>
      </c>
      <c r="N307" s="35">
        <f t="shared" si="78"/>
        <v>1159.631489468838</v>
      </c>
      <c r="O307" s="35">
        <f t="shared" si="79"/>
        <v>239872.6217861367</v>
      </c>
      <c r="P307" s="3">
        <f t="shared" si="80"/>
        <v>18470.191877532525</v>
      </c>
      <c r="Q307">
        <f t="shared" si="70"/>
        <v>7.6999999999999999E-2</v>
      </c>
      <c r="R307" s="3">
        <f>IF(B307&lt;2,K307*V$5+L307*0.4*V$6 - IF((C307-J307)&gt;0,IF((C307-J307)&gt;V$12,V$12,C307-J307)),P307+L307*($V$6)*0.4+K307*($V$5)+G307+F307+E307)/LookHere!B$11</f>
        <v>49889.249473909949</v>
      </c>
      <c r="S307" s="3">
        <f>(IF(G307&gt;0,IF(R307&gt;V$15,IF(0.15*(R307-V$15)&lt;G307,0.15*(R307-V$15),G307),0),0))*LookHere!B$11</f>
        <v>0</v>
      </c>
      <c r="T307" s="3">
        <f>(IF(R307&lt;V$16,W$16*R307,IF(R307&lt;V$17,Z$16+W$17*(R307-V$16),IF(R307&lt;V$18,W$18*(R307-V$18)+Z$17,(R307-V$18)*W$19+Z$18)))+S307 + IF(R307&lt;V$20,R307*W$20,IF(R307&lt;V$21,(R307-V$20)*W$21+Z$20,(R307-V$21)*W$22+Z$21)))*LookHere!B$11</f>
        <v>10798.811211122949</v>
      </c>
      <c r="AG307">
        <f t="shared" si="71"/>
        <v>99</v>
      </c>
      <c r="AH307" s="20">
        <v>0.2</v>
      </c>
      <c r="AI307" s="3">
        <f t="shared" si="81"/>
        <v>0</v>
      </c>
    </row>
    <row r="308" spans="1:35" x14ac:dyDescent="0.2">
      <c r="A308">
        <f t="shared" si="72"/>
        <v>75</v>
      </c>
      <c r="B308">
        <f>IF(A308&lt;LookHere!$B$9,1,2)</f>
        <v>2</v>
      </c>
      <c r="C308">
        <f>IF(B308&lt;2,LookHere!F$10 - T307,0)</f>
        <v>0</v>
      </c>
      <c r="D308" s="3">
        <f>IF(B308=2,LookHere!$B$12,0)</f>
        <v>48600</v>
      </c>
      <c r="E308" s="3">
        <f>IF(A308&lt;LookHere!B$13,0,IF(A308&lt;LookHere!B$14,LookHere!C$13,LookHere!C$14))</f>
        <v>12000</v>
      </c>
      <c r="F308" s="3">
        <f>IF('SC1'!A308&lt;LookHere!D$15,0,LookHere!B$15)</f>
        <v>9000</v>
      </c>
      <c r="G308" s="3">
        <f>IF('SC1'!A308&lt;LookHere!D$16,0,LookHere!B$16)</f>
        <v>6612</v>
      </c>
      <c r="H308" s="3">
        <f t="shared" si="73"/>
        <v>31786.811211122949</v>
      </c>
      <c r="I308" s="35">
        <f t="shared" si="74"/>
        <v>1039041.0682867011</v>
      </c>
      <c r="J308" s="3">
        <f>IF(I307&gt;0,IF(B308&lt;2,IF(C308&gt;5500*LookHere!B$11, 5500*LookHere!B$11, C308), IF(H308&gt;(M308+P307),-(H308-M308-P307),0)),0)</f>
        <v>0</v>
      </c>
      <c r="K308" s="35">
        <f t="shared" si="75"/>
        <v>23339.020191137359</v>
      </c>
      <c r="L308" s="35">
        <f t="shared" si="76"/>
        <v>98615.323724978225</v>
      </c>
      <c r="M308" s="35">
        <f t="shared" si="77"/>
        <v>13316.619333590425</v>
      </c>
      <c r="N308" s="35">
        <f t="shared" si="78"/>
        <v>1107.568146998361</v>
      </c>
      <c r="O308" s="35">
        <f t="shared" si="79"/>
        <v>232383.79853397352</v>
      </c>
      <c r="P308" s="3">
        <f t="shared" si="80"/>
        <v>18358.32008418391</v>
      </c>
      <c r="Q308">
        <f t="shared" si="70"/>
        <v>7.9000000000000001E-2</v>
      </c>
      <c r="R308" s="3">
        <f>IF(B308&lt;2,K308*V$5+L308*0.4*V$6 - IF((C308-J308)&gt;0,IF((C308-J308)&gt;V$12,V$12,C308-J308)),P308+L308*($V$6)*0.4+K308*($V$5)+G308+F308+E308)/LookHere!B$11</f>
        <v>49561.227717462971</v>
      </c>
      <c r="S308" s="3">
        <f>(IF(G308&gt;0,IF(R308&gt;V$15,IF(0.15*(R308-V$15)&lt;G308,0.15*(R308-V$15),G308),0),0))*LookHere!B$11</f>
        <v>0</v>
      </c>
      <c r="T308" s="3">
        <f>(IF(R308&lt;V$16,W$16*R308,IF(R308&lt;V$17,Z$16+W$17*(R308-V$16),IF(R308&lt;V$18,W$18*(R308-V$18)+Z$17,(R308-V$18)*W$19+Z$18)))+S308 + IF(R308&lt;V$20,R308*W$20,IF(R308&lt;V$21,(R308-V$20)*W$21+Z$20,(R308-V$21)*W$22+Z$21)))*LookHere!B$11</f>
        <v>10696.632433989715</v>
      </c>
      <c r="AG308">
        <f t="shared" si="71"/>
        <v>100</v>
      </c>
      <c r="AH308" s="20">
        <v>0.2</v>
      </c>
      <c r="AI308" s="3">
        <f t="shared" si="81"/>
        <v>0</v>
      </c>
    </row>
    <row r="309" spans="1:35" x14ac:dyDescent="0.2">
      <c r="A309">
        <f t="shared" si="72"/>
        <v>76</v>
      </c>
      <c r="B309">
        <f>IF(A309&lt;LookHere!$B$9,1,2)</f>
        <v>2</v>
      </c>
      <c r="C309">
        <f>IF(B309&lt;2,LookHere!F$10 - T308,0)</f>
        <v>0</v>
      </c>
      <c r="D309" s="3">
        <f>IF(B309=2,LookHere!$B$12,0)</f>
        <v>48600</v>
      </c>
      <c r="E309" s="3">
        <f>IF(A309&lt;LookHere!B$13,0,IF(A309&lt;LookHere!B$14,LookHere!C$13,LookHere!C$14))</f>
        <v>12000</v>
      </c>
      <c r="F309" s="3">
        <f>IF('SC1'!A309&lt;LookHere!D$15,0,LookHere!B$15)</f>
        <v>9000</v>
      </c>
      <c r="G309" s="3">
        <f>IF('SC1'!A309&lt;LookHere!D$16,0,LookHere!B$16)</f>
        <v>6612</v>
      </c>
      <c r="H309" s="3">
        <f t="shared" si="73"/>
        <v>31684.632433989715</v>
      </c>
      <c r="I309" s="35">
        <f t="shared" si="74"/>
        <v>1086608.3683928661</v>
      </c>
      <c r="J309" s="3">
        <f>IF(I308&gt;0,IF(B309&lt;2,IF(C309&gt;5500*LookHere!B$11, 5500*LookHere!B$11, C309), IF(H309&gt;(M309+P308),-(H309-M309-P308),0)),0)</f>
        <v>0</v>
      </c>
      <c r="K309" s="35">
        <f t="shared" si="75"/>
        <v>21860.505849966728</v>
      </c>
      <c r="L309" s="35">
        <f t="shared" si="76"/>
        <v>92403.188010427097</v>
      </c>
      <c r="M309" s="35">
        <f t="shared" si="77"/>
        <v>13326.312349805805</v>
      </c>
      <c r="N309" s="35">
        <f t="shared" si="78"/>
        <v>1051.8485920857599</v>
      </c>
      <c r="O309" s="35">
        <f t="shared" si="79"/>
        <v>224664.0087466749</v>
      </c>
      <c r="P309" s="3">
        <f t="shared" si="80"/>
        <v>17973.12069973399</v>
      </c>
      <c r="Q309">
        <f t="shared" si="70"/>
        <v>0.08</v>
      </c>
      <c r="R309" s="3">
        <f>IF(B309&lt;2,K309*V$5+L309*0.4*V$6 - IF((C309-J309)&gt;0,IF((C309-J309)&gt;V$12,V$12,C309-J309)),P309+L309*($V$6)*0.4+K309*($V$5)+G309+F309+E309)/LookHere!B$11</f>
        <v>48949.609975518193</v>
      </c>
      <c r="S309" s="3">
        <f>(IF(G309&gt;0,IF(R309&gt;V$15,IF(0.15*(R309-V$15)&lt;G309,0.15*(R309-V$15),G309),0),0))*LookHere!B$11</f>
        <v>0</v>
      </c>
      <c r="T309" s="3">
        <f>(IF(R309&lt;V$16,W$16*R309,IF(R309&lt;V$17,Z$16+W$17*(R309-V$16),IF(R309&lt;V$18,W$18*(R309-V$18)+Z$17,(R309-V$18)*W$19+Z$18)))+S309 + IF(R309&lt;V$20,R309*W$20,IF(R309&lt;V$21,(R309-V$20)*W$21+Z$20,(R309-V$21)*W$22+Z$21)))*LookHere!B$11</f>
        <v>10506.113507373917</v>
      </c>
      <c r="AI309" s="3">
        <f t="shared" si="81"/>
        <v>0</v>
      </c>
    </row>
    <row r="310" spans="1:35" x14ac:dyDescent="0.2">
      <c r="A310">
        <f t="shared" si="72"/>
        <v>77</v>
      </c>
      <c r="B310">
        <f>IF(A310&lt;LookHere!$B$9,1,2)</f>
        <v>2</v>
      </c>
      <c r="C310">
        <f>IF(B310&lt;2,LookHere!F$10 - T309,0)</f>
        <v>0</v>
      </c>
      <c r="D310" s="3">
        <f>IF(B310=2,LookHere!$B$12,0)</f>
        <v>48600</v>
      </c>
      <c r="E310" s="3">
        <f>IF(A310&lt;LookHere!B$13,0,IF(A310&lt;LookHere!B$14,LookHere!C$13,LookHere!C$14))</f>
        <v>12000</v>
      </c>
      <c r="F310" s="3">
        <f>IF('SC1'!A310&lt;LookHere!D$15,0,LookHere!B$15)</f>
        <v>9000</v>
      </c>
      <c r="G310" s="3">
        <f>IF('SC1'!A310&lt;LookHere!D$16,0,LookHere!B$16)</f>
        <v>6612</v>
      </c>
      <c r="H310" s="3">
        <f t="shared" si="73"/>
        <v>31494.113507373917</v>
      </c>
      <c r="I310" s="35">
        <f t="shared" si="74"/>
        <v>1136353.2994978915</v>
      </c>
      <c r="J310" s="3">
        <f>IF(I309&gt;0,IF(B310&lt;2,IF(C310&gt;5500*LookHere!B$11, 5500*LookHere!B$11, C310), IF(H310&gt;(M310+P309),-(H310-M310-P309),0)),0)</f>
        <v>0</v>
      </c>
      <c r="K310" s="35">
        <f t="shared" si="75"/>
        <v>20274.893934363587</v>
      </c>
      <c r="L310" s="35">
        <f t="shared" si="76"/>
        <v>85748.410669424731</v>
      </c>
      <c r="M310" s="35">
        <f t="shared" si="77"/>
        <v>13520.992807639926</v>
      </c>
      <c r="N310" s="35">
        <f t="shared" si="78"/>
        <v>992.23292211203932</v>
      </c>
      <c r="O310" s="35">
        <f t="shared" si="79"/>
        <v>216976.00636736368</v>
      </c>
      <c r="P310" s="3">
        <f t="shared" si="80"/>
        <v>17792.032522123824</v>
      </c>
      <c r="Q310">
        <f t="shared" si="70"/>
        <v>8.2000000000000003E-2</v>
      </c>
      <c r="R310" s="3">
        <f>IF(B310&lt;2,K310*V$5+L310*0.4*V$6 - IF((C310-J310)&gt;0,IF((C310-J310)&gt;V$12,V$12,C310-J310)),P310+L310*($V$6)*0.4+K310*($V$5)+G310+F310+E310)/LookHere!B$11</f>
        <v>48525.925111963319</v>
      </c>
      <c r="S310" s="3">
        <f>(IF(G310&gt;0,IF(R310&gt;V$15,IF(0.15*(R310-V$15)&lt;G310,0.15*(R310-V$15),G310),0),0))*LookHere!B$11</f>
        <v>0</v>
      </c>
      <c r="T310" s="3">
        <f>(IF(R310&lt;V$16,W$16*R310,IF(R310&lt;V$17,Z$16+W$17*(R310-V$16),IF(R310&lt;V$18,W$18*(R310-V$18)+Z$17,(R310-V$18)*W$19+Z$18)))+S310 + IF(R310&lt;V$20,R310*W$20,IF(R310&lt;V$21,(R310-V$20)*W$21+Z$20,(R310-V$21)*W$22+Z$21)))*LookHere!B$11</f>
        <v>10374.135672376575</v>
      </c>
      <c r="AI310" s="3">
        <f t="shared" si="81"/>
        <v>0</v>
      </c>
    </row>
    <row r="311" spans="1:35" x14ac:dyDescent="0.2">
      <c r="A311">
        <f t="shared" si="72"/>
        <v>78</v>
      </c>
      <c r="B311">
        <f>IF(A311&lt;LookHere!$B$9,1,2)</f>
        <v>2</v>
      </c>
      <c r="C311">
        <f>IF(B311&lt;2,LookHere!F$10 - T310,0)</f>
        <v>0</v>
      </c>
      <c r="D311" s="3">
        <f>IF(B311=2,LookHere!$B$12,0)</f>
        <v>48600</v>
      </c>
      <c r="E311" s="3">
        <f>IF(A311&lt;LookHere!B$13,0,IF(A311&lt;LookHere!B$14,LookHere!C$13,LookHere!C$14))</f>
        <v>12000</v>
      </c>
      <c r="F311" s="3">
        <f>IF('SC1'!A311&lt;LookHere!D$15,0,LookHere!B$15)</f>
        <v>9000</v>
      </c>
      <c r="G311" s="3">
        <f>IF('SC1'!A311&lt;LookHere!D$16,0,LookHere!B$16)</f>
        <v>6612</v>
      </c>
      <c r="H311" s="3">
        <f t="shared" si="73"/>
        <v>31362.135672376575</v>
      </c>
      <c r="I311" s="35">
        <f t="shared" si="74"/>
        <v>1188375.5535489048</v>
      </c>
      <c r="J311" s="3">
        <f>IF(I310&gt;0,IF(B311&lt;2,IF(C311&gt;5500*LookHere!B$11, 5500*LookHere!B$11, C311), IF(H311&gt;(M311+P310),-(H311-M311-P310),0)),0)</f>
        <v>0</v>
      </c>
      <c r="K311" s="35">
        <f t="shared" si="75"/>
        <v>18607.829177647738</v>
      </c>
      <c r="L311" s="35">
        <f t="shared" si="76"/>
        <v>78745.607509968962</v>
      </c>
      <c r="M311" s="35">
        <f t="shared" si="77"/>
        <v>13570.103150252751</v>
      </c>
      <c r="N311" s="35">
        <f t="shared" si="78"/>
        <v>929.76698639407857</v>
      </c>
      <c r="O311" s="35">
        <f t="shared" si="79"/>
        <v>209117.13541673773</v>
      </c>
      <c r="P311" s="3">
        <f t="shared" si="80"/>
        <v>17356.722239589231</v>
      </c>
      <c r="Q311">
        <f t="shared" si="70"/>
        <v>8.3000000000000004E-2</v>
      </c>
      <c r="R311" s="3">
        <f>IF(B311&lt;2,K311*V$5+L311*0.4*V$6 - IF((C311-J311)&gt;0,IF((C311-J311)&gt;V$12,V$12,C311-J311)),P311+L311*($V$6)*0.4+K311*($V$5)+G311+F311+E311)/LookHere!B$11</f>
        <v>47835.368930631172</v>
      </c>
      <c r="S311" s="3">
        <f>(IF(G311&gt;0,IF(R311&gt;V$15,IF(0.15*(R311-V$15)&lt;G311,0.15*(R311-V$15),G311),0),0))*LookHere!B$11</f>
        <v>0</v>
      </c>
      <c r="T311" s="3">
        <f>(IF(R311&lt;V$16,W$16*R311,IF(R311&lt;V$17,Z$16+W$17*(R311-V$16),IF(R311&lt;V$18,W$18*(R311-V$18)+Z$17,(R311-V$18)*W$19+Z$18)))+S311 + IF(R311&lt;V$20,R311*W$20,IF(R311&lt;V$21,(R311-V$20)*W$21+Z$20,(R311-V$21)*W$22+Z$21)))*LookHere!B$11</f>
        <v>10159.027421891609</v>
      </c>
      <c r="AI311" s="3">
        <f t="shared" si="81"/>
        <v>0</v>
      </c>
    </row>
    <row r="312" spans="1:35" x14ac:dyDescent="0.2">
      <c r="A312">
        <f t="shared" si="72"/>
        <v>79</v>
      </c>
      <c r="B312">
        <f>IF(A312&lt;LookHere!$B$9,1,2)</f>
        <v>2</v>
      </c>
      <c r="C312">
        <f>IF(B312&lt;2,LookHere!F$10 - T311,0)</f>
        <v>0</v>
      </c>
      <c r="D312" s="3">
        <f>IF(B312=2,LookHere!$B$12,0)</f>
        <v>48600</v>
      </c>
      <c r="E312" s="3">
        <f>IF(A312&lt;LookHere!B$13,0,IF(A312&lt;LookHere!B$14,LookHere!C$13,LookHere!C$14))</f>
        <v>12000</v>
      </c>
      <c r="F312" s="3">
        <f>IF('SC1'!A312&lt;LookHere!D$15,0,LookHere!B$15)</f>
        <v>9000</v>
      </c>
      <c r="G312" s="3">
        <f>IF('SC1'!A312&lt;LookHere!D$16,0,LookHere!B$16)</f>
        <v>6612</v>
      </c>
      <c r="H312" s="3">
        <f t="shared" si="73"/>
        <v>31147.027421891609</v>
      </c>
      <c r="I312" s="35">
        <f t="shared" si="74"/>
        <v>1242779.3863903736</v>
      </c>
      <c r="J312" s="3">
        <f>IF(I311&gt;0,IF(B312&lt;2,IF(C312&gt;5500*LookHere!B$11, 5500*LookHere!B$11, C312), IF(H312&gt;(M312+P311),-(H312-M312-P311),0)),0)</f>
        <v>0</v>
      </c>
      <c r="K312" s="35">
        <f t="shared" si="75"/>
        <v>16820.179553709666</v>
      </c>
      <c r="L312" s="35">
        <f t="shared" si="76"/>
        <v>71242.935191157521</v>
      </c>
      <c r="M312" s="35">
        <f t="shared" si="77"/>
        <v>13790.305182302378</v>
      </c>
      <c r="N312" s="35">
        <f t="shared" si="78"/>
        <v>862.85815987560397</v>
      </c>
      <c r="O312" s="35">
        <f t="shared" si="79"/>
        <v>201333.79563652675</v>
      </c>
      <c r="P312" s="3">
        <f t="shared" si="80"/>
        <v>17113.372629104775</v>
      </c>
      <c r="Q312">
        <f t="shared" si="70"/>
        <v>8.5000000000000006E-2</v>
      </c>
      <c r="R312" s="3">
        <f>IF(B312&lt;2,K312*V$5+L312*0.4*V$6 - IF((C312-J312)&gt;0,IF((C312-J312)&gt;V$12,V$12,C312-J312)),P312+L312*($V$6)*0.4+K312*($V$5)+G312+F312+E312)/LookHere!B$11</f>
        <v>47318.512709513772</v>
      </c>
      <c r="S312" s="3">
        <f>(IF(G312&gt;0,IF(R312&gt;V$15,IF(0.15*(R312-V$15)&lt;G312,0.15*(R312-V$15),G312),0),0))*LookHere!B$11</f>
        <v>0</v>
      </c>
      <c r="T312" s="3">
        <f>(IF(R312&lt;V$16,W$16*R312,IF(R312&lt;V$17,Z$16+W$17*(R312-V$16),IF(R312&lt;V$18,W$18*(R312-V$18)+Z$17,(R312-V$18)*W$19+Z$18)))+S312 + IF(R312&lt;V$20,R312*W$20,IF(R312&lt;V$21,(R312-V$20)*W$21+Z$20,(R312-V$21)*W$22+Z$21)))*LookHere!B$11</f>
        <v>9998.0267090135403</v>
      </c>
      <c r="AI312" s="3">
        <f t="shared" si="81"/>
        <v>0</v>
      </c>
    </row>
    <row r="313" spans="1:35" x14ac:dyDescent="0.2">
      <c r="A313">
        <f t="shared" si="72"/>
        <v>80</v>
      </c>
      <c r="B313">
        <f>IF(A313&lt;LookHere!$B$9,1,2)</f>
        <v>2</v>
      </c>
      <c r="C313">
        <f>IF(B313&lt;2,LookHere!F$10 - T312,0)</f>
        <v>0</v>
      </c>
      <c r="D313" s="3">
        <f>IF(B313=2,LookHere!$B$12,0)</f>
        <v>48600</v>
      </c>
      <c r="E313" s="3">
        <f>IF(A313&lt;LookHere!B$13,0,IF(A313&lt;LookHere!B$14,LookHere!C$13,LookHere!C$14))</f>
        <v>12000</v>
      </c>
      <c r="F313" s="3">
        <f>IF('SC1'!A313&lt;LookHere!D$15,0,LookHere!B$15)</f>
        <v>9000</v>
      </c>
      <c r="G313" s="3">
        <f>IF('SC1'!A313&lt;LookHere!D$16,0,LookHere!B$16)</f>
        <v>6612</v>
      </c>
      <c r="H313" s="3">
        <f t="shared" si="73"/>
        <v>30986.026709013538</v>
      </c>
      <c r="I313" s="35">
        <f t="shared" si="74"/>
        <v>1299673.8266993249</v>
      </c>
      <c r="J313" s="3">
        <f>IF(I312&gt;0,IF(B313&lt;2,IF(C313&gt;5500*LookHere!B$11, 5500*LookHere!B$11, C313), IF(H313&gt;(M313+P312),-(H313-M313-P312),0)),0)</f>
        <v>0</v>
      </c>
      <c r="K313" s="35">
        <f t="shared" si="75"/>
        <v>14935.312770812125</v>
      </c>
      <c r="L313" s="35">
        <f t="shared" si="76"/>
        <v>63326.299456929512</v>
      </c>
      <c r="M313" s="35">
        <f t="shared" si="77"/>
        <v>13872.654079908763</v>
      </c>
      <c r="N313" s="35">
        <f t="shared" si="78"/>
        <v>792.44339526377269</v>
      </c>
      <c r="O313" s="35">
        <f t="shared" si="79"/>
        <v>193437.48417166216</v>
      </c>
      <c r="P313" s="3">
        <f t="shared" si="80"/>
        <v>17022.49860710627</v>
      </c>
      <c r="Q313">
        <f t="shared" si="70"/>
        <v>8.7999999999999995E-2</v>
      </c>
      <c r="R313" s="3">
        <f>IF(B313&lt;2,K313*V$5+L313*0.4*V$6 - IF((C313-J313)&gt;0,IF((C313-J313)&gt;V$12,V$12,C313-J313)),P313+L313*($V$6)*0.4+K313*($V$5)+G313+F313+E313)/LookHere!B$11</f>
        <v>46939.077759476255</v>
      </c>
      <c r="S313" s="3">
        <f>(IF(G313&gt;0,IF(R313&gt;V$15,IF(0.15*(R313-V$15)&lt;G313,0.15*(R313-V$15),G313),0),0))*LookHere!B$11</f>
        <v>0</v>
      </c>
      <c r="T313" s="3">
        <f>(IF(R313&lt;V$16,W$16*R313,IF(R313&lt;V$17,Z$16+W$17*(R313-V$16),IF(R313&lt;V$18,W$18*(R313-V$18)+Z$17,(R313-V$18)*W$19+Z$18)))+S313 + IF(R313&lt;V$20,R313*W$20,IF(R313&lt;V$21,(R313-V$20)*W$21+Z$20,(R313-V$21)*W$22+Z$21)))*LookHere!B$11</f>
        <v>9879.8327220768533</v>
      </c>
      <c r="AI313" s="3">
        <f t="shared" si="81"/>
        <v>0</v>
      </c>
    </row>
    <row r="314" spans="1:35" x14ac:dyDescent="0.2">
      <c r="A314">
        <f t="shared" si="72"/>
        <v>81</v>
      </c>
      <c r="B314">
        <f>IF(A314&lt;LookHere!$B$9,1,2)</f>
        <v>2</v>
      </c>
      <c r="C314">
        <f>IF(B314&lt;2,LookHere!F$10 - T313,0)</f>
        <v>0</v>
      </c>
      <c r="D314" s="3">
        <f>IF(B314=2,LookHere!$B$12,0)</f>
        <v>48600</v>
      </c>
      <c r="E314" s="3">
        <f>IF(A314&lt;LookHere!B$13,0,IF(A314&lt;LookHere!B$14,LookHere!C$13,LookHere!C$14))</f>
        <v>12000</v>
      </c>
      <c r="F314" s="3">
        <f>IF('SC1'!A314&lt;LookHere!D$15,0,LookHere!B$15)</f>
        <v>9000</v>
      </c>
      <c r="G314" s="3">
        <f>IF('SC1'!A314&lt;LookHere!D$16,0,LookHere!B$16)</f>
        <v>6612</v>
      </c>
      <c r="H314" s="3">
        <f t="shared" si="73"/>
        <v>30867.832722076855</v>
      </c>
      <c r="I314" s="35">
        <f t="shared" si="74"/>
        <v>1359172.8944856199</v>
      </c>
      <c r="J314" s="3">
        <f>IF(I313&gt;0,IF(B314&lt;2,IF(C314&gt;5500*LookHere!B$11, 5500*LookHere!B$11, C314), IF(H314&gt;(M314+P313),-(H314-M314-P313),0)),0)</f>
        <v>0</v>
      </c>
      <c r="K314" s="35">
        <f t="shared" si="75"/>
        <v>12969.5817303695</v>
      </c>
      <c r="L314" s="35">
        <f t="shared" si="76"/>
        <v>55065.363473924372</v>
      </c>
      <c r="M314" s="35">
        <f t="shared" si="77"/>
        <v>13845.334114970585</v>
      </c>
      <c r="N314" s="35">
        <f t="shared" si="78"/>
        <v>717.00967473620108</v>
      </c>
      <c r="O314" s="35">
        <f t="shared" si="79"/>
        <v>185270.55358993457</v>
      </c>
      <c r="P314" s="3">
        <f t="shared" si="80"/>
        <v>16674.349823094111</v>
      </c>
      <c r="Q314">
        <f t="shared" si="70"/>
        <v>0.09</v>
      </c>
      <c r="R314" s="3">
        <f>IF(B314&lt;2,K314*V$5+L314*0.4*V$6 - IF((C314-J314)&gt;0,IF((C314-J314)&gt;V$12,V$12,C314-J314)),P314+L314*($V$6)*0.4+K314*($V$5)+G314+F314+E314)/LookHere!B$11</f>
        <v>46289.846937724637</v>
      </c>
      <c r="S314" s="3">
        <f>(IF(G314&gt;0,IF(R314&gt;V$15,IF(0.15*(R314-V$15)&lt;G314,0.15*(R314-V$15),G314),0),0))*LookHere!B$11</f>
        <v>0</v>
      </c>
      <c r="T314" s="3">
        <f>(IF(R314&lt;V$16,W$16*R314,IF(R314&lt;V$17,Z$16+W$17*(R314-V$16),IF(R314&lt;V$18,W$18*(R314-V$18)+Z$17,(R314-V$18)*W$19+Z$18)))+S314 + IF(R314&lt;V$20,R314*W$20,IF(R314&lt;V$21,(R314-V$20)*W$21+Z$20,(R314-V$21)*W$22+Z$21)))*LookHere!B$11</f>
        <v>9677.5973211012242</v>
      </c>
      <c r="AI314" s="3">
        <f t="shared" si="81"/>
        <v>0</v>
      </c>
    </row>
    <row r="315" spans="1:35" x14ac:dyDescent="0.2">
      <c r="A315">
        <f t="shared" si="72"/>
        <v>82</v>
      </c>
      <c r="B315">
        <f>IF(A315&lt;LookHere!$B$9,1,2)</f>
        <v>2</v>
      </c>
      <c r="C315">
        <f>IF(B315&lt;2,LookHere!F$10 - T314,0)</f>
        <v>0</v>
      </c>
      <c r="D315" s="3">
        <f>IF(B315=2,LookHere!$B$12,0)</f>
        <v>48600</v>
      </c>
      <c r="E315" s="3">
        <f>IF(A315&lt;LookHere!B$13,0,IF(A315&lt;LookHere!B$14,LookHere!C$13,LookHere!C$14))</f>
        <v>12000</v>
      </c>
      <c r="F315" s="3">
        <f>IF('SC1'!A315&lt;LookHere!D$15,0,LookHere!B$15)</f>
        <v>9000</v>
      </c>
      <c r="G315" s="3">
        <f>IF('SC1'!A315&lt;LookHere!D$16,0,LookHere!B$16)</f>
        <v>6612</v>
      </c>
      <c r="H315" s="3">
        <f t="shared" si="73"/>
        <v>30665.597321101224</v>
      </c>
      <c r="I315" s="35">
        <f t="shared" si="74"/>
        <v>1421395.8295951714</v>
      </c>
      <c r="J315" s="3">
        <f>IF(I314&gt;0,IF(B315&lt;2,IF(C315&gt;5500*LookHere!B$11, 5500*LookHere!B$11, C315), IF(H315&gt;(M315+P314),-(H315-M315-P314),0)),0)</f>
        <v>0</v>
      </c>
      <c r="K315" s="35">
        <f t="shared" si="75"/>
        <v>10883.703723658888</v>
      </c>
      <c r="L315" s="35">
        <f t="shared" si="76"/>
        <v>46306.504139604906</v>
      </c>
      <c r="M315" s="35">
        <f t="shared" si="77"/>
        <v>13991.247498007113</v>
      </c>
      <c r="N315" s="35">
        <f t="shared" si="78"/>
        <v>637.40731048927626</v>
      </c>
      <c r="O315" s="35">
        <f t="shared" si="79"/>
        <v>177077.88971018765</v>
      </c>
      <c r="P315" s="3">
        <f t="shared" si="80"/>
        <v>16468.243743047453</v>
      </c>
      <c r="Q315">
        <f t="shared" si="70"/>
        <v>9.2999999999999999E-2</v>
      </c>
      <c r="R315" s="3">
        <f>IF(B315&lt;2,K315*V$5+L315*0.4*V$6 - IF((C315-J315)&gt;0,IF((C315-J315)&gt;V$12,V$12,C315-J315)),P315+L315*($V$6)*0.4+K315*($V$5)+G315+F315+E315)/LookHere!B$11</f>
        <v>45764.468378523088</v>
      </c>
      <c r="S315" s="3">
        <f>(IF(G315&gt;0,IF(R315&gt;V$15,IF(0.15*(R315-V$15)&lt;G315,0.15*(R315-V$15),G315),0),0))*LookHere!B$11</f>
        <v>0</v>
      </c>
      <c r="T315" s="3">
        <f>(IF(R315&lt;V$16,W$16*R315,IF(R315&lt;V$17,Z$16+W$17*(R315-V$16),IF(R315&lt;V$18,W$18*(R315-V$18)+Z$17,(R315-V$18)*W$19+Z$18)))+S315 + IF(R315&lt;V$20,R315*W$20,IF(R315&lt;V$21,(R315-V$20)*W$21+Z$20,(R315-V$21)*W$22+Z$21)))*LookHere!B$11</f>
        <v>9513.9418999099416</v>
      </c>
      <c r="AI315" s="3">
        <f t="shared" si="81"/>
        <v>0</v>
      </c>
    </row>
    <row r="316" spans="1:35" x14ac:dyDescent="0.2">
      <c r="A316">
        <f t="shared" si="72"/>
        <v>83</v>
      </c>
      <c r="B316">
        <f>IF(A316&lt;LookHere!$B$9,1,2)</f>
        <v>2</v>
      </c>
      <c r="C316">
        <f>IF(B316&lt;2,LookHere!F$10 - T315,0)</f>
        <v>0</v>
      </c>
      <c r="D316" s="3">
        <f>IF(B316=2,LookHere!$B$12,0)</f>
        <v>48600</v>
      </c>
      <c r="E316" s="3">
        <f>IF(A316&lt;LookHere!B$13,0,IF(A316&lt;LookHere!B$14,LookHere!C$13,LookHere!C$14))</f>
        <v>12000</v>
      </c>
      <c r="F316" s="3">
        <f>IF('SC1'!A316&lt;LookHere!D$15,0,LookHere!B$15)</f>
        <v>9000</v>
      </c>
      <c r="G316" s="3">
        <f>IF('SC1'!A316&lt;LookHere!D$16,0,LookHere!B$16)</f>
        <v>6612</v>
      </c>
      <c r="H316" s="3">
        <f t="shared" si="73"/>
        <v>30501.941899909943</v>
      </c>
      <c r="I316" s="35">
        <f t="shared" si="74"/>
        <v>1486467.3306740383</v>
      </c>
      <c r="J316" s="3">
        <f>IF(I315&gt;0,IF(B316&lt;2,IF(C316&gt;5500*LookHere!B$11, 5500*LookHere!B$11, C316), IF(H316&gt;(M316+P315),-(H316-M316-P315),0)),0)</f>
        <v>0</v>
      </c>
      <c r="K316" s="35">
        <f t="shared" si="75"/>
        <v>8694.2097488030086</v>
      </c>
      <c r="L316" s="35">
        <f t="shared" si="76"/>
        <v>37108.184566028198</v>
      </c>
      <c r="M316" s="35">
        <f t="shared" si="77"/>
        <v>14033.698156862491</v>
      </c>
      <c r="N316" s="35">
        <f t="shared" si="78"/>
        <v>554.33784899387183</v>
      </c>
      <c r="O316" s="35">
        <f t="shared" si="79"/>
        <v>168716.2717580726</v>
      </c>
      <c r="P316" s="3">
        <f t="shared" si="80"/>
        <v>16196.762088774971</v>
      </c>
      <c r="Q316">
        <f t="shared" si="70"/>
        <v>9.6000000000000002E-2</v>
      </c>
      <c r="R316" s="3">
        <f>IF(B316&lt;2,K316*V$5+L316*0.4*V$6 - IF((C316-J316)&gt;0,IF((C316-J316)&gt;V$12,V$12,C316-J316)),P316+L316*($V$6)*0.4+K316*($V$5)+G316+F316+E316)/LookHere!B$11</f>
        <v>45157.722106664558</v>
      </c>
      <c r="S316" s="3">
        <f>(IF(G316&gt;0,IF(R316&gt;V$15,IF(0.15*(R316-V$15)&lt;G316,0.15*(R316-V$15),G316),0),0))*LookHere!B$11</f>
        <v>0</v>
      </c>
      <c r="T316" s="3">
        <f>(IF(R316&lt;V$16,W$16*R316,IF(R316&lt;V$17,Z$16+W$17*(R316-V$16),IF(R316&lt;V$18,W$18*(R316-V$18)+Z$17,(R316-V$18)*W$19+Z$18)))+S316 + IF(R316&lt;V$20,R316*W$20,IF(R316&lt;V$21,(R316-V$20)*W$21+Z$20,(R316-V$21)*W$22+Z$21)))*LookHere!B$11</f>
        <v>9324.9404362260102</v>
      </c>
      <c r="AI316" s="3">
        <f t="shared" si="81"/>
        <v>0</v>
      </c>
    </row>
    <row r="317" spans="1:35" x14ac:dyDescent="0.2">
      <c r="A317">
        <f t="shared" si="72"/>
        <v>84</v>
      </c>
      <c r="B317">
        <f>IF(A317&lt;LookHere!$B$9,1,2)</f>
        <v>2</v>
      </c>
      <c r="C317">
        <f>IF(B317&lt;2,LookHere!F$10 - T316,0)</f>
        <v>0</v>
      </c>
      <c r="D317" s="3">
        <f>IF(B317=2,LookHere!$B$12,0)</f>
        <v>48600</v>
      </c>
      <c r="E317" s="3">
        <f>IF(A317&lt;LookHere!B$13,0,IF(A317&lt;LookHere!B$14,LookHere!C$13,LookHere!C$14))</f>
        <v>12000</v>
      </c>
      <c r="F317" s="3">
        <f>IF('SC1'!A317&lt;LookHere!D$15,0,LookHere!B$15)</f>
        <v>9000</v>
      </c>
      <c r="G317" s="3">
        <f>IF('SC1'!A317&lt;LookHere!D$16,0,LookHere!B$16)</f>
        <v>6612</v>
      </c>
      <c r="H317" s="3">
        <f t="shared" si="73"/>
        <v>30312.94043622601</v>
      </c>
      <c r="I317" s="35">
        <f t="shared" si="74"/>
        <v>1554517.8050722957</v>
      </c>
      <c r="J317" s="3">
        <f>IF(I316&gt;0,IF(B317&lt;2,IF(C317&gt;5500*LookHere!B$11, 5500*LookHere!B$11, C317), IF(H317&gt;(M317+P316),-(H317-M317-P316),0)),0)</f>
        <v>0</v>
      </c>
      <c r="K317" s="35">
        <f t="shared" si="75"/>
        <v>6387.4957258241138</v>
      </c>
      <c r="L317" s="35">
        <f t="shared" si="76"/>
        <v>27418.867308997182</v>
      </c>
      <c r="M317" s="35">
        <f t="shared" si="77"/>
        <v>14116.178347451039</v>
      </c>
      <c r="N317" s="35">
        <f t="shared" si="78"/>
        <v>466.26911416323344</v>
      </c>
      <c r="O317" s="35">
        <f t="shared" si="79"/>
        <v>160243.3405903822</v>
      </c>
      <c r="P317" s="3">
        <f t="shared" si="80"/>
        <v>15864.090718447838</v>
      </c>
      <c r="Q317">
        <f t="shared" si="70"/>
        <v>9.9000000000000005E-2</v>
      </c>
      <c r="R317" s="3">
        <f>IF(B317&lt;2,K317*V$5+L317*0.4*V$6 - IF((C317-J317)&gt;0,IF((C317-J317)&gt;V$12,V$12,C317-J317)),P317+L317*($V$6)*0.4+K317*($V$5)+G317+F317+E317)/LookHere!B$11</f>
        <v>44471.881064129906</v>
      </c>
      <c r="S317" s="3">
        <f>(IF(G317&gt;0,IF(R317&gt;V$15,IF(0.15*(R317-V$15)&lt;G317,0.15*(R317-V$15),G317),0),0))*LookHere!B$11</f>
        <v>0</v>
      </c>
      <c r="T317" s="3">
        <f>(IF(R317&lt;V$16,W$16*R317,IF(R317&lt;V$17,Z$16+W$17*(R317-V$16),IF(R317&lt;V$18,W$18*(R317-V$18)+Z$17,(R317-V$18)*W$19+Z$18)))+S317 + IF(R317&lt;V$20,R317*W$20,IF(R317&lt;V$21,(R317-V$20)*W$21+Z$20,(R317-V$21)*W$22+Z$21)))*LookHere!B$11</f>
        <v>9111.3009514764653</v>
      </c>
      <c r="AI317" s="3">
        <f t="shared" si="81"/>
        <v>0</v>
      </c>
    </row>
    <row r="318" spans="1:35" x14ac:dyDescent="0.2">
      <c r="A318">
        <f t="shared" si="72"/>
        <v>85</v>
      </c>
      <c r="B318">
        <f>IF(A318&lt;LookHere!$B$9,1,2)</f>
        <v>2</v>
      </c>
      <c r="C318">
        <f>IF(B318&lt;2,LookHere!F$10 - T317,0)</f>
        <v>0</v>
      </c>
      <c r="D318" s="3">
        <f>IF(B318=2,LookHere!$B$12,0)</f>
        <v>48600</v>
      </c>
      <c r="E318" s="3">
        <f>IF(A318&lt;LookHere!B$13,0,IF(A318&lt;LookHere!B$14,LookHere!C$13,LookHere!C$14))</f>
        <v>12000</v>
      </c>
      <c r="F318" s="3">
        <f>IF('SC1'!A318&lt;LookHere!D$15,0,LookHere!B$15)</f>
        <v>9000</v>
      </c>
      <c r="G318" s="3">
        <f>IF('SC1'!A318&lt;LookHere!D$16,0,LookHere!B$16)</f>
        <v>6612</v>
      </c>
      <c r="H318" s="3">
        <f t="shared" si="73"/>
        <v>30099.300951476464</v>
      </c>
      <c r="I318" s="35">
        <f t="shared" si="74"/>
        <v>1625683.6301885054</v>
      </c>
      <c r="J318" s="3">
        <f>IF(I317&gt;0,IF(B318&lt;2,IF(C318&gt;5500*LookHere!B$11, 5500*LookHere!B$11, C318), IF(H318&gt;(M318+P317),-(H318-M318-P317),0)),0)</f>
        <v>0</v>
      </c>
      <c r="K318" s="35">
        <f t="shared" si="75"/>
        <v>3951.1502856537973</v>
      </c>
      <c r="L318" s="35">
        <f t="shared" si="76"/>
        <v>17186.346659929994</v>
      </c>
      <c r="M318" s="35">
        <f t="shared" si="77"/>
        <v>14235.210233028625</v>
      </c>
      <c r="N318" s="35">
        <f t="shared" si="78"/>
        <v>373.77688114014597</v>
      </c>
      <c r="O318" s="35">
        <f t="shared" si="79"/>
        <v>151715.19000416205</v>
      </c>
      <c r="P318" s="3">
        <f t="shared" si="80"/>
        <v>15626.664570428691</v>
      </c>
      <c r="Q318">
        <f t="shared" si="70"/>
        <v>0.10299999999999999</v>
      </c>
      <c r="R318" s="3">
        <f>IF(B318&lt;2,K318*V$5+L318*0.4*V$6 - IF((C318-J318)&gt;0,IF((C318-J318)&gt;V$12,V$12,C318-J318)),P318+L318*($V$6)*0.4+K318*($V$5)+G318+F318+E318)/LookHere!B$11</f>
        <v>43861.477764748648</v>
      </c>
      <c r="S318" s="3">
        <f>(IF(G318&gt;0,IF(R318&gt;V$15,IF(0.15*(R318-V$15)&lt;G318,0.15*(R318-V$15),G318),0),0))*LookHere!B$11</f>
        <v>0</v>
      </c>
      <c r="T318" s="3">
        <f>(IF(R318&lt;V$16,W$16*R318,IF(R318&lt;V$17,Z$16+W$17*(R318-V$16),IF(R318&lt;V$18,W$18*(R318-V$18)+Z$17,(R318-V$18)*W$19+Z$18)))+S318 + IF(R318&lt;V$20,R318*W$20,IF(R318&lt;V$21,(R318-V$20)*W$21+Z$20,(R318-V$21)*W$22+Z$21)))*LookHere!B$11</f>
        <v>8927.5668801867978</v>
      </c>
      <c r="AI318" s="3">
        <f t="shared" si="81"/>
        <v>0</v>
      </c>
    </row>
    <row r="319" spans="1:35" x14ac:dyDescent="0.2">
      <c r="A319">
        <f t="shared" si="72"/>
        <v>86</v>
      </c>
      <c r="B319">
        <f>IF(A319&lt;LookHere!$B$9,1,2)</f>
        <v>2</v>
      </c>
      <c r="C319">
        <f>IF(B319&lt;2,LookHere!F$10 - T318,0)</f>
        <v>0</v>
      </c>
      <c r="D319" s="3">
        <f>IF(B319=2,LookHere!$B$12,0)</f>
        <v>48600</v>
      </c>
      <c r="E319" s="3">
        <f>IF(A319&lt;LookHere!B$13,0,IF(A319&lt;LookHere!B$14,LookHere!C$13,LookHere!C$14))</f>
        <v>12000</v>
      </c>
      <c r="F319" s="3">
        <f>IF('SC1'!A319&lt;LookHere!D$15,0,LookHere!B$15)</f>
        <v>9000</v>
      </c>
      <c r="G319" s="3">
        <f>IF('SC1'!A319&lt;LookHere!D$16,0,LookHere!B$16)</f>
        <v>6612</v>
      </c>
      <c r="H319" s="3">
        <f t="shared" si="73"/>
        <v>29915.566880186798</v>
      </c>
      <c r="I319" s="35">
        <f t="shared" si="74"/>
        <v>1700107.4267785351</v>
      </c>
      <c r="J319" s="3">
        <f>IF(I318&gt;0,IF(B319&lt;2,IF(C319&gt;5500*LookHere!B$11, 5500*LookHere!B$11, C319), IF(H319&gt;(M319+P318),-(H319-M319-P318),0)),0)</f>
        <v>0</v>
      </c>
      <c r="K319" s="35">
        <f t="shared" si="75"/>
        <v>1392.5565758162159</v>
      </c>
      <c r="L319" s="35">
        <f t="shared" si="76"/>
        <v>6437.5301253514399</v>
      </c>
      <c r="M319" s="35">
        <f t="shared" si="77"/>
        <v>14288.902309758107</v>
      </c>
      <c r="N319" s="35">
        <f t="shared" si="78"/>
        <v>276.34910346296175</v>
      </c>
      <c r="O319" s="35">
        <f t="shared" si="79"/>
        <v>143034.04683212389</v>
      </c>
      <c r="P319" s="3">
        <f t="shared" si="80"/>
        <v>15447.677057869379</v>
      </c>
      <c r="Q319">
        <f t="shared" si="70"/>
        <v>0.108</v>
      </c>
      <c r="R319" s="3">
        <f>IF(B319&lt;2,K319*V$5+L319*0.4*V$6 - IF((C319-J319)&gt;0,IF((C319-J319)&gt;V$12,V$12,C319-J319)),P319+L319*($V$6)*0.4+K319*($V$5)+G319+F319+E319)/LookHere!B$11</f>
        <v>43290.711579553572</v>
      </c>
      <c r="S319" s="3">
        <f>(IF(G319&gt;0,IF(R319&gt;V$15,IF(0.15*(R319-V$15)&lt;G319,0.15*(R319-V$15),G319),0),0))*LookHere!B$11</f>
        <v>0</v>
      </c>
      <c r="T319" s="3">
        <f>(IF(R319&lt;V$16,W$16*R319,IF(R319&lt;V$17,Z$16+W$17*(R319-V$16),IF(R319&lt;V$18,W$18*(R319-V$18)+Z$17,(R319-V$18)*W$19+Z$18)))+S319 + IF(R319&lt;V$20,R319*W$20,IF(R319&lt;V$21,(R319-V$20)*W$21+Z$20,(R319-V$21)*W$22+Z$21)))*LookHere!B$11</f>
        <v>8789.7268464621884</v>
      </c>
      <c r="AI319" s="3">
        <f t="shared" si="81"/>
        <v>0</v>
      </c>
    </row>
    <row r="320" spans="1:35" x14ac:dyDescent="0.2">
      <c r="A320">
        <f t="shared" si="72"/>
        <v>87</v>
      </c>
      <c r="B320">
        <f>IF(A320&lt;LookHere!$B$9,1,2)</f>
        <v>2</v>
      </c>
      <c r="C320">
        <f>IF(B320&lt;2,LookHere!F$10 - T319,0)</f>
        <v>0</v>
      </c>
      <c r="D320" s="3">
        <f>IF(B320=2,LookHere!$B$12,0)</f>
        <v>48600</v>
      </c>
      <c r="E320" s="3">
        <f>IF(A320&lt;LookHere!B$13,0,IF(A320&lt;LookHere!B$14,LookHere!C$13,LookHere!C$14))</f>
        <v>12000</v>
      </c>
      <c r="F320" s="3">
        <f>IF('SC1'!A320&lt;LookHere!D$15,0,LookHere!B$15)</f>
        <v>9000</v>
      </c>
      <c r="G320" s="3">
        <f>IF('SC1'!A320&lt;LookHere!D$16,0,LookHere!B$16)</f>
        <v>6612</v>
      </c>
      <c r="H320" s="3">
        <f t="shared" si="73"/>
        <v>29777.726846462188</v>
      </c>
      <c r="I320" s="35">
        <f t="shared" si="74"/>
        <v>1771438.3816890311</v>
      </c>
      <c r="J320" s="3">
        <f>IF(I319&gt;0,IF(B320&lt;2,IF(C320&gt;5500*LookHere!B$11, 5500*LookHere!B$11, C320), IF(H320&gt;(M320+P319),-(H320-M320-P319),0)),0)</f>
        <v>-6499.9630874251525</v>
      </c>
      <c r="K320" s="35">
        <f t="shared" si="75"/>
        <v>8.0489770082176051</v>
      </c>
      <c r="L320" s="35">
        <f t="shared" si="76"/>
        <v>359.08543039210264</v>
      </c>
      <c r="M320" s="35">
        <f t="shared" si="77"/>
        <v>7830.0867011676555</v>
      </c>
      <c r="N320" s="35">
        <f t="shared" si="78"/>
        <v>173.46076441731537</v>
      </c>
      <c r="O320" s="35">
        <f t="shared" si="79"/>
        <v>134134.46843822912</v>
      </c>
      <c r="P320" s="3">
        <f t="shared" si="80"/>
        <v>15157.19493351989</v>
      </c>
      <c r="Q320">
        <f t="shared" si="70"/>
        <v>0.113</v>
      </c>
      <c r="R320" s="3">
        <f>IF(B320&lt;2,K320*V$5+L320*0.4*V$6 - IF((C320-J320)&gt;0,IF((C320-J320)&gt;V$12,V$12,C320-J320)),P320+L320*($V$6)*0.4+K320*($V$5)+G320+F320+E320)/LookHere!B$11</f>
        <v>42780.287033713204</v>
      </c>
      <c r="S320" s="3">
        <f>(IF(G320&gt;0,IF(R320&gt;V$15,IF(0.15*(R320-V$15)&lt;G320,0.15*(R320-V$15),G320),0),0))*LookHere!B$11</f>
        <v>0</v>
      </c>
      <c r="T320" s="3">
        <f>(IF(R320&lt;V$16,W$16*R320,IF(R320&lt;V$17,Z$16+W$17*(R320-V$16),IF(R320&lt;V$18,W$18*(R320-V$18)+Z$17,(R320-V$18)*W$19+Z$18)))+S320 + IF(R320&lt;V$20,R320*W$20,IF(R320&lt;V$21,(R320-V$20)*W$21+Z$20,(R320-V$21)*W$22+Z$21)))*LookHere!B$11</f>
        <v>8666.4593186417387</v>
      </c>
      <c r="AI320" s="3">
        <f t="shared" si="81"/>
        <v>0</v>
      </c>
    </row>
    <row r="321" spans="1:35" x14ac:dyDescent="0.2">
      <c r="A321">
        <f t="shared" si="72"/>
        <v>88</v>
      </c>
      <c r="B321">
        <f>IF(A321&lt;LookHere!$B$9,1,2)</f>
        <v>2</v>
      </c>
      <c r="C321">
        <f>IF(B321&lt;2,LookHere!F$10 - T320,0)</f>
        <v>0</v>
      </c>
      <c r="D321" s="3">
        <f>IF(B321=2,LookHere!$B$12,0)</f>
        <v>48600</v>
      </c>
      <c r="E321" s="3">
        <f>IF(A321&lt;LookHere!B$13,0,IF(A321&lt;LookHere!B$14,LookHere!C$13,LookHere!C$14))</f>
        <v>12000</v>
      </c>
      <c r="F321" s="3">
        <f>IF('SC1'!A321&lt;LookHere!D$15,0,LookHere!B$15)</f>
        <v>9000</v>
      </c>
      <c r="G321" s="3">
        <f>IF('SC1'!A321&lt;LookHere!D$16,0,LookHere!B$16)</f>
        <v>6612</v>
      </c>
      <c r="H321" s="3">
        <f t="shared" si="73"/>
        <v>29654.459318641741</v>
      </c>
      <c r="I321" s="35">
        <f t="shared" si="74"/>
        <v>1838404.7008250335</v>
      </c>
      <c r="J321" s="3">
        <f>IF(I320&gt;0,IF(B321&lt;2,IF(C321&gt;5500*LookHere!B$11, 5500*LookHere!B$11, C321), IF(H321&gt;(M321+P320),-(H321-M321-P320),0)),0)</f>
        <v>-14130.12997772153</v>
      </c>
      <c r="K321" s="35">
        <f t="shared" si="75"/>
        <v>4.6523087107502192E-2</v>
      </c>
      <c r="L321" s="35">
        <f t="shared" si="76"/>
        <v>20.029785307271453</v>
      </c>
      <c r="M321" s="35">
        <f t="shared" si="77"/>
        <v>367.13440740032024</v>
      </c>
      <c r="N321" s="35">
        <f t="shared" si="78"/>
        <v>65.377904471846449</v>
      </c>
      <c r="O321" s="35">
        <f t="shared" si="79"/>
        <v>125117.94946981136</v>
      </c>
      <c r="P321" s="3">
        <f t="shared" si="80"/>
        <v>14889.035986907551</v>
      </c>
      <c r="Q321">
        <f t="shared" si="70"/>
        <v>0.11899999999999999</v>
      </c>
      <c r="R321" s="3">
        <f>IF(B321&lt;2,K321*V$5+L321*0.4*V$6 - IF((C321-J321)&gt;0,IF((C321-J321)&gt;V$12,V$12,C321-J321)),P321+L321*($V$6)*0.4+K321*($V$5)+G321+F321+E321)/LookHere!B$11</f>
        <v>42501.644329124974</v>
      </c>
      <c r="S321" s="3">
        <f>(IF(G321&gt;0,IF(R321&gt;V$15,IF(0.15*(R321-V$15)&lt;G321,0.15*(R321-V$15),G321),0),0))*LookHere!B$11</f>
        <v>0</v>
      </c>
      <c r="T321" s="3">
        <f>(IF(R321&lt;V$16,W$16*R321,IF(R321&lt;V$17,Z$16+W$17*(R321-V$16),IF(R321&lt;V$18,W$18*(R321-V$18)+Z$17,(R321-V$18)*W$19+Z$18)))+S321 + IF(R321&lt;V$20,R321*W$20,IF(R321&lt;V$21,(R321-V$20)*W$21+Z$20,(R321-V$21)*W$22+Z$21)))*LookHere!B$11</f>
        <v>8599.1671054836806</v>
      </c>
      <c r="AI321" s="3">
        <f t="shared" si="81"/>
        <v>0</v>
      </c>
    </row>
    <row r="322" spans="1:35" x14ac:dyDescent="0.2">
      <c r="A322">
        <f t="shared" si="72"/>
        <v>89</v>
      </c>
      <c r="B322">
        <f>IF(A322&lt;LookHere!$B$9,1,2)</f>
        <v>2</v>
      </c>
      <c r="C322">
        <f>IF(B322&lt;2,LookHere!F$10 - T321,0)</f>
        <v>0</v>
      </c>
      <c r="D322" s="3">
        <f>IF(B322=2,LookHere!$B$12,0)</f>
        <v>48600</v>
      </c>
      <c r="E322" s="3">
        <f>IF(A322&lt;LookHere!B$13,0,IF(A322&lt;LookHere!B$14,LookHere!C$13,LookHere!C$14))</f>
        <v>12000</v>
      </c>
      <c r="F322" s="3">
        <f>IF('SC1'!A322&lt;LookHere!D$15,0,LookHere!B$15)</f>
        <v>9000</v>
      </c>
      <c r="G322" s="3">
        <f>IF('SC1'!A322&lt;LookHere!D$16,0,LookHere!B$16)</f>
        <v>6612</v>
      </c>
      <c r="H322" s="3">
        <f t="shared" si="73"/>
        <v>29587.167105483681</v>
      </c>
      <c r="I322" s="35">
        <f t="shared" si="74"/>
        <v>1907888.8132186218</v>
      </c>
      <c r="J322" s="3">
        <f>IF(I321&gt;0,IF(B322&lt;2,IF(C322&gt;5500*LookHere!B$11, 5500*LookHere!B$11, C322), IF(H322&gt;(M322+P321),-(H322-M322-P321),0)),0)</f>
        <v>-14678.054810181751</v>
      </c>
      <c r="K322" s="35">
        <f t="shared" si="75"/>
        <v>2.6890344348196038E-4</v>
      </c>
      <c r="L322" s="35">
        <f t="shared" si="76"/>
        <v>1.1172614244396013</v>
      </c>
      <c r="M322" s="35">
        <f t="shared" si="77"/>
        <v>20.076308394378955</v>
      </c>
      <c r="N322" s="35">
        <f t="shared" si="78"/>
        <v>3.9687385917682891</v>
      </c>
      <c r="O322" s="35">
        <f t="shared" si="79"/>
        <v>115956.81320963176</v>
      </c>
      <c r="P322" s="3">
        <f t="shared" si="80"/>
        <v>14726.515277623233</v>
      </c>
      <c r="Q322">
        <f t="shared" si="70"/>
        <v>0.127</v>
      </c>
      <c r="R322" s="3">
        <f>IF(B322&lt;2,K322*V$5+L322*0.4*V$6 - IF((C322-J322)&gt;0,IF((C322-J322)&gt;V$12,V$12,C322-J322)),P322+L322*($V$6)*0.4+K322*($V$5)+G322+F322+E322)/LookHere!B$11</f>
        <v>42338.549150983861</v>
      </c>
      <c r="S322" s="3">
        <f>(IF(G322&gt;0,IF(R322&gt;V$15,IF(0.15*(R322-V$15)&lt;G322,0.15*(R322-V$15),G322),0),0))*LookHere!B$11</f>
        <v>0</v>
      </c>
      <c r="T322" s="3">
        <f>(IF(R322&lt;V$16,W$16*R322,IF(R322&lt;V$17,Z$16+W$17*(R322-V$16),IF(R322&lt;V$18,W$18*(R322-V$18)+Z$17,(R322-V$18)*W$19+Z$18)))+S322 + IF(R322&lt;V$20,R322*W$20,IF(R322&lt;V$21,(R322-V$20)*W$21+Z$20,(R322-V$21)*W$22+Z$21)))*LookHere!B$11</f>
        <v>8559.7796199626027</v>
      </c>
      <c r="AI322" s="3">
        <f t="shared" si="81"/>
        <v>0</v>
      </c>
    </row>
    <row r="323" spans="1:35" x14ac:dyDescent="0.2">
      <c r="A323">
        <f t="shared" si="72"/>
        <v>90</v>
      </c>
      <c r="B323">
        <f>IF(A323&lt;LookHere!$B$9,1,2)</f>
        <v>2</v>
      </c>
      <c r="C323">
        <f>IF(B323&lt;2,LookHere!F$10 - T322,0)</f>
        <v>0</v>
      </c>
      <c r="D323" s="3">
        <f>IF(B323=2,LookHere!$B$12,0)</f>
        <v>48600</v>
      </c>
      <c r="E323" s="3">
        <f>IF(A323&lt;LookHere!B$13,0,IF(A323&lt;LookHere!B$14,LookHere!C$13,LookHere!C$14))</f>
        <v>12000</v>
      </c>
      <c r="F323" s="3">
        <f>IF('SC1'!A323&lt;LookHere!D$15,0,LookHere!B$15)</f>
        <v>9000</v>
      </c>
      <c r="G323" s="3">
        <f>IF('SC1'!A323&lt;LookHere!D$16,0,LookHere!B$16)</f>
        <v>6612</v>
      </c>
      <c r="H323" s="3">
        <f t="shared" si="73"/>
        <v>29547.779619962603</v>
      </c>
      <c r="I323" s="35">
        <f t="shared" si="74"/>
        <v>1980411.8162757587</v>
      </c>
      <c r="J323" s="3">
        <f>IF(I322&gt;0,IF(B323&lt;2,IF(C323&gt;5500*LookHere!B$11, 5500*LookHere!B$11, C323), IF(H323&gt;(M323+P322),-(H323-M323-P322),0)),0)</f>
        <v>-14820.146812011486</v>
      </c>
      <c r="K323" s="35">
        <f t="shared" si="75"/>
        <v>1.5542619033193095E-6</v>
      </c>
      <c r="L323" s="35">
        <f t="shared" si="76"/>
        <v>6.2320842255240705E-2</v>
      </c>
      <c r="M323" s="35">
        <f t="shared" si="77"/>
        <v>1.1175303278830833</v>
      </c>
      <c r="N323" s="35">
        <f t="shared" si="78"/>
        <v>0.22323716213313471</v>
      </c>
      <c r="O323" s="35">
        <f t="shared" si="79"/>
        <v>106538.80084074546</v>
      </c>
      <c r="P323" s="3">
        <f t="shared" si="80"/>
        <v>14489.276914341384</v>
      </c>
      <c r="Q323">
        <f t="shared" si="70"/>
        <v>0.13600000000000001</v>
      </c>
      <c r="R323" s="3">
        <f>IF(B323&lt;2,K323*V$5+L323*0.4*V$6 - IF((C323-J323)&gt;0,IF((C323-J323)&gt;V$12,V$12,C323-J323)),P323+L323*($V$6)*0.4+K323*($V$5)+G323+F323+E323)/LookHere!B$11</f>
        <v>42101.278803450827</v>
      </c>
      <c r="S323" s="3">
        <f>(IF(G323&gt;0,IF(R323&gt;V$15,IF(0.15*(R323-V$15)&lt;G323,0.15*(R323-V$15),G323),0),0))*LookHere!B$11</f>
        <v>0</v>
      </c>
      <c r="T323" s="3">
        <f>(IF(R323&lt;V$16,W$16*R323,IF(R323&lt;V$17,Z$16+W$17*(R323-V$16),IF(R323&lt;V$18,W$18*(R323-V$18)+Z$17,(R323-V$18)*W$19+Z$18)))+S323 + IF(R323&lt;V$20,R323*W$20,IF(R323&lt;V$21,(R323-V$20)*W$21+Z$20,(R323-V$21)*W$22+Z$21)))*LookHere!B$11</f>
        <v>8502.4788310333752</v>
      </c>
      <c r="AI323" s="3">
        <f t="shared" si="81"/>
        <v>0</v>
      </c>
    </row>
    <row r="324" spans="1:35" x14ac:dyDescent="0.2">
      <c r="A324">
        <f t="shared" si="72"/>
        <v>91</v>
      </c>
      <c r="B324">
        <f>IF(A324&lt;LookHere!$B$9,1,2)</f>
        <v>2</v>
      </c>
      <c r="C324">
        <f>IF(B324&lt;2,LookHere!F$10 - T323,0)</f>
        <v>0</v>
      </c>
      <c r="D324" s="3">
        <f>IF(B324=2,LookHere!$B$12,0)</f>
        <v>48600</v>
      </c>
      <c r="E324" s="3">
        <f>IF(A324&lt;LookHere!B$13,0,IF(A324&lt;LookHere!B$14,LookHere!C$13,LookHere!C$14))</f>
        <v>12000</v>
      </c>
      <c r="F324" s="3">
        <f>IF('SC1'!A324&lt;LookHere!D$15,0,LookHere!B$15)</f>
        <v>9000</v>
      </c>
      <c r="G324" s="3">
        <f>IF('SC1'!A324&lt;LookHere!D$16,0,LookHere!B$16)</f>
        <v>6612</v>
      </c>
      <c r="H324" s="3">
        <f t="shared" si="73"/>
        <v>29490.478831033375</v>
      </c>
      <c r="I324" s="35">
        <f t="shared" si="74"/>
        <v>2056073.9296305673</v>
      </c>
      <c r="J324" s="3">
        <f>IF(I323&gt;0,IF(B324&lt;2,IF(C324&gt;5500*LookHere!B$11, 5500*LookHere!B$11, C324), IF(H324&gt;(M324+P323),-(H324-M324-P323),0)),0)</f>
        <v>-15001.139594295475</v>
      </c>
      <c r="K324" s="35">
        <f t="shared" si="75"/>
        <v>8.9836338004051219E-9</v>
      </c>
      <c r="L324" s="35">
        <f t="shared" si="76"/>
        <v>3.476256580997315E-3</v>
      </c>
      <c r="M324" s="35">
        <f t="shared" si="77"/>
        <v>6.2322396517144024E-2</v>
      </c>
      <c r="N324" s="35">
        <f t="shared" si="78"/>
        <v>1.2462925041525486E-2</v>
      </c>
      <c r="O324" s="35">
        <f t="shared" si="79"/>
        <v>96926.870228893386</v>
      </c>
      <c r="P324" s="3">
        <f t="shared" si="80"/>
        <v>14248.249923647327</v>
      </c>
      <c r="Q324">
        <f t="shared" si="70"/>
        <v>0.14699999999999999</v>
      </c>
      <c r="R324" s="3">
        <f>IF(B324&lt;2,K324*V$5+L324*0.4*V$6 - IF((C324-J324)&gt;0,IF((C324-J324)&gt;V$12,V$12,C324-J324)),P324+L324*($V$6)*0.4+K324*($V$5)+G324+F324+E324)/LookHere!B$11</f>
        <v>41860.250029019851</v>
      </c>
      <c r="S324" s="3">
        <f>(IF(G324&gt;0,IF(R324&gt;V$15,IF(0.15*(R324-V$15)&lt;G324,0.15*(R324-V$15),G324),0),0))*LookHere!B$11</f>
        <v>0</v>
      </c>
      <c r="T324" s="3">
        <f>(IF(R324&lt;V$16,W$16*R324,IF(R324&lt;V$17,Z$16+W$17*(R324-V$16),IF(R324&lt;V$18,W$18*(R324-V$18)+Z$17,(R324-V$18)*W$19+Z$18)))+S324 + IF(R324&lt;V$20,R324*W$20,IF(R324&lt;V$21,(R324-V$20)*W$21+Z$20,(R324-V$21)*W$22+Z$21)))*LookHere!B$11</f>
        <v>8444.2703820082934</v>
      </c>
      <c r="AI324" s="3">
        <f t="shared" si="81"/>
        <v>0</v>
      </c>
    </row>
    <row r="325" spans="1:35" x14ac:dyDescent="0.2">
      <c r="A325">
        <f t="shared" si="72"/>
        <v>92</v>
      </c>
      <c r="B325">
        <f>IF(A325&lt;LookHere!$B$9,1,2)</f>
        <v>2</v>
      </c>
      <c r="C325">
        <f>IF(B325&lt;2,LookHere!F$10 - T324,0)</f>
        <v>0</v>
      </c>
      <c r="D325" s="3">
        <f>IF(B325=2,LookHere!$B$12,0)</f>
        <v>48600</v>
      </c>
      <c r="E325" s="3">
        <f>IF(A325&lt;LookHere!B$13,0,IF(A325&lt;LookHere!B$14,LookHere!C$13,LookHere!C$14))</f>
        <v>12000</v>
      </c>
      <c r="F325" s="3">
        <f>IF('SC1'!A325&lt;LookHere!D$15,0,LookHere!B$15)</f>
        <v>9000</v>
      </c>
      <c r="G325" s="3">
        <f>IF('SC1'!A325&lt;LookHere!D$16,0,LookHere!B$16)</f>
        <v>6612</v>
      </c>
      <c r="H325" s="3">
        <f t="shared" si="73"/>
        <v>29432.270382008293</v>
      </c>
      <c r="I325" s="35">
        <f t="shared" si="74"/>
        <v>2135016.9771469594</v>
      </c>
      <c r="J325" s="3">
        <f>IF(I324&gt;0,IF(B325&lt;2,IF(C325&gt;5500*LookHere!B$11, 5500*LookHere!B$11, C325), IF(H325&gt;(M325+P324),-(H325-M325-P324),0)),0)</f>
        <v>-15184.016982095403</v>
      </c>
      <c r="K325" s="35">
        <f t="shared" si="75"/>
        <v>5.1925403321724517E-11</v>
      </c>
      <c r="L325" s="35">
        <f t="shared" si="76"/>
        <v>1.9390559208802972E-4</v>
      </c>
      <c r="M325" s="35">
        <f t="shared" si="77"/>
        <v>3.4762655646311154E-3</v>
      </c>
      <c r="N325" s="35">
        <f t="shared" si="78"/>
        <v>6.9524412929242272E-4</v>
      </c>
      <c r="O325" s="35">
        <f t="shared" si="79"/>
        <v>87115.932424324797</v>
      </c>
      <c r="P325" s="3">
        <f t="shared" si="80"/>
        <v>14025.665120316293</v>
      </c>
      <c r="Q325">
        <f t="shared" si="70"/>
        <v>0.161</v>
      </c>
      <c r="R325" s="3">
        <f>IF(B325&lt;2,K325*V$5+L325*0.4*V$6 - IF((C325-J325)&gt;0,IF((C325-J325)&gt;V$12,V$12,C325-J325)),P325+L325*($V$6)*0.4+K325*($V$5)+G325+F325+E325)/LookHere!B$11</f>
        <v>41637.665126193962</v>
      </c>
      <c r="S325" s="3">
        <f>(IF(G325&gt;0,IF(R325&gt;V$15,IF(0.15*(R325-V$15)&lt;G325,0.15*(R325-V$15),G325),0),0))*LookHere!B$11</f>
        <v>0</v>
      </c>
      <c r="T325" s="3">
        <f>(IF(R325&lt;V$16,W$16*R325,IF(R325&lt;V$17,Z$16+W$17*(R325-V$16),IF(R325&lt;V$18,W$18*(R325-V$18)+Z$17,(R325-V$18)*W$19+Z$18)))+S325 + IF(R325&lt;V$20,R325*W$20,IF(R325&lt;V$21,(R325-V$20)*W$21+Z$20,(R325-V$21)*W$22+Z$21)))*LookHere!B$11</f>
        <v>8390.5161279758431</v>
      </c>
      <c r="AI325" s="3">
        <f t="shared" si="81"/>
        <v>0</v>
      </c>
    </row>
    <row r="326" spans="1:35" x14ac:dyDescent="0.2">
      <c r="A326">
        <f t="shared" si="72"/>
        <v>93</v>
      </c>
      <c r="B326">
        <f>IF(A326&lt;LookHere!$B$9,1,2)</f>
        <v>2</v>
      </c>
      <c r="C326">
        <f>IF(B326&lt;2,LookHere!F$10 - T325,0)</f>
        <v>0</v>
      </c>
      <c r="D326" s="3">
        <f>IF(B326=2,LookHere!$B$12,0)</f>
        <v>48600</v>
      </c>
      <c r="E326" s="3">
        <f>IF(A326&lt;LookHere!B$13,0,IF(A326&lt;LookHere!B$14,LookHere!C$13,LookHere!C$14))</f>
        <v>12000</v>
      </c>
      <c r="F326" s="3">
        <f>IF('SC1'!A326&lt;LookHere!D$15,0,LookHere!B$15)</f>
        <v>9000</v>
      </c>
      <c r="G326" s="3">
        <f>IF('SC1'!A326&lt;LookHere!D$16,0,LookHere!B$16)</f>
        <v>6612</v>
      </c>
      <c r="H326" s="3">
        <f t="shared" si="73"/>
        <v>29378.516127975843</v>
      </c>
      <c r="I326" s="35">
        <f t="shared" si="74"/>
        <v>2217405.203546993</v>
      </c>
      <c r="J326" s="3">
        <f>IF(I325&gt;0,IF(B326&lt;2,IF(C326&gt;5500*LookHere!B$11, 5500*LookHere!B$11, C326), IF(H326&gt;(M326+P325),-(H326-M326-P325),0)),0)</f>
        <v>-15352.850813753905</v>
      </c>
      <c r="K326" s="35">
        <f t="shared" si="75"/>
        <v>3.0012883183491018E-13</v>
      </c>
      <c r="L326" s="35">
        <f t="shared" si="76"/>
        <v>1.0816053926670285E-5</v>
      </c>
      <c r="M326" s="35">
        <f t="shared" si="77"/>
        <v>1.9390564401343304E-4</v>
      </c>
      <c r="N326" s="35">
        <f t="shared" si="78"/>
        <v>3.8781076877283287E-5</v>
      </c>
      <c r="O326" s="35">
        <f t="shared" si="79"/>
        <v>77078.43469039409</v>
      </c>
      <c r="P326" s="3">
        <f t="shared" si="80"/>
        <v>13874.118244270936</v>
      </c>
      <c r="Q326">
        <f t="shared" si="70"/>
        <v>0.18</v>
      </c>
      <c r="R326" s="3">
        <f>IF(B326&lt;2,K326*V$5+L326*0.4*V$6 - IF((C326-J326)&gt;0,IF((C326-J326)&gt;V$12,V$12,C326-J326)),P326+L326*($V$6)*0.4+K326*($V$5)+G326+F326+E326)/LookHere!B$11</f>
        <v>41486.118244598794</v>
      </c>
      <c r="S326" s="3">
        <f>(IF(G326&gt;0,IF(R326&gt;V$15,IF(0.15*(R326-V$15)&lt;G326,0.15*(R326-V$15),G326),0),0))*LookHere!B$11</f>
        <v>0</v>
      </c>
      <c r="T326" s="3">
        <f>(IF(R326&lt;V$16,W$16*R326,IF(R326&lt;V$17,Z$16+W$17*(R326-V$16),IF(R326&lt;V$18,W$18*(R326-V$18)+Z$17,(R326-V$18)*W$19+Z$18)))+S326 + IF(R326&lt;V$20,R326*W$20,IF(R326&lt;V$21,(R326-V$20)*W$21+Z$20,(R326-V$21)*W$22+Z$21)))*LookHere!B$11</f>
        <v>8353.9175560706099</v>
      </c>
      <c r="AI326" s="3">
        <f t="shared" si="81"/>
        <v>0</v>
      </c>
    </row>
    <row r="327" spans="1:35" x14ac:dyDescent="0.2">
      <c r="A327">
        <f t="shared" si="72"/>
        <v>94</v>
      </c>
      <c r="B327">
        <f>IF(A327&lt;LookHere!$B$9,1,2)</f>
        <v>2</v>
      </c>
      <c r="C327">
        <f>IF(B327&lt;2,LookHere!F$10 - T326,0)</f>
        <v>0</v>
      </c>
      <c r="D327" s="3">
        <f>IF(B327=2,LookHere!$B$12,0)</f>
        <v>48600</v>
      </c>
      <c r="E327" s="3">
        <f>IF(A327&lt;LookHere!B$13,0,IF(A327&lt;LookHere!B$14,LookHere!C$13,LookHere!C$14))</f>
        <v>12000</v>
      </c>
      <c r="F327" s="3">
        <f>IF('SC1'!A327&lt;LookHere!D$15,0,LookHere!B$15)</f>
        <v>9000</v>
      </c>
      <c r="G327" s="3">
        <f>IF('SC1'!A327&lt;LookHere!D$16,0,LookHere!B$16)</f>
        <v>6612</v>
      </c>
      <c r="H327" s="3">
        <f t="shared" si="73"/>
        <v>29341.91755607061</v>
      </c>
      <c r="I327" s="35">
        <f t="shared" si="74"/>
        <v>2303450.2144643907</v>
      </c>
      <c r="J327" s="3">
        <f>IF(I326&gt;0,IF(B327&lt;2,IF(C327&gt;5500*LookHere!B$11, 5500*LookHere!B$11, C327), IF(H327&gt;(M327+P326),-(H327-M327-P326),0)),0)</f>
        <v>-15467.799300983621</v>
      </c>
      <c r="K327" s="35">
        <f t="shared" si="75"/>
        <v>1.7347446518004885E-15</v>
      </c>
      <c r="L327" s="35">
        <f t="shared" si="76"/>
        <v>6.0331948802966624E-7</v>
      </c>
      <c r="M327" s="35">
        <f t="shared" si="77"/>
        <v>1.0816054226799117E-5</v>
      </c>
      <c r="N327" s="35">
        <f t="shared" si="78"/>
        <v>2.1632105452309917E-6</v>
      </c>
      <c r="O327" s="35">
        <f t="shared" si="79"/>
        <v>66732.967186249385</v>
      </c>
      <c r="P327" s="3">
        <f t="shared" si="80"/>
        <v>13346.593437249878</v>
      </c>
      <c r="Q327">
        <f t="shared" si="70"/>
        <v>0.2</v>
      </c>
      <c r="R327" s="3">
        <f>IF(B327&lt;2,K327*V$5+L327*0.4*V$6 - IF((C327-J327)&gt;0,IF((C327-J327)&gt;V$12,V$12,C327-J327)),P327+L327*($V$6)*0.4+K327*($V$5)+G327+F327+E327)/LookHere!B$11</f>
        <v>40958.593437268166</v>
      </c>
      <c r="S327" s="3">
        <f>(IF(G327&gt;0,IF(R327&gt;V$15,IF(0.15*(R327-V$15)&lt;G327,0.15*(R327-V$15),G327),0),0))*LookHere!B$11</f>
        <v>0</v>
      </c>
      <c r="T327" s="3">
        <f>(IF(R327&lt;V$16,W$16*R327,IF(R327&lt;V$17,Z$16+W$17*(R327-V$16),IF(R327&lt;V$18,W$18*(R327-V$18)+Z$17,(R327-V$18)*W$19+Z$18)))+S327 + IF(R327&lt;V$20,R327*W$20,IF(R327&lt;V$21,(R327-V$20)*W$21+Z$20,(R327-V$21)*W$22+Z$21)))*LookHere!B$11</f>
        <v>8226.5203151002625</v>
      </c>
      <c r="AI327" s="3">
        <f t="shared" si="81"/>
        <v>0</v>
      </c>
    </row>
    <row r="328" spans="1:35" x14ac:dyDescent="0.2">
      <c r="A328">
        <f t="shared" si="72"/>
        <v>95</v>
      </c>
      <c r="B328">
        <f>IF(A328&lt;LookHere!$B$9,1,2)</f>
        <v>2</v>
      </c>
      <c r="C328">
        <f>IF(B328&lt;2,LookHere!F$10 - T327,0)</f>
        <v>0</v>
      </c>
      <c r="D328" s="3">
        <f>IF(B328=2,LookHere!$B$12,0)</f>
        <v>48600</v>
      </c>
      <c r="E328" s="3">
        <f>IF(A328&lt;LookHere!B$13,0,IF(A328&lt;LookHere!B$14,LookHere!C$13,LookHere!C$14))</f>
        <v>12000</v>
      </c>
      <c r="F328" s="3">
        <f>IF('SC1'!A328&lt;LookHere!D$15,0,LookHere!B$15)</f>
        <v>9000</v>
      </c>
      <c r="G328" s="3">
        <f>IF('SC1'!A328&lt;LookHere!D$16,0,LookHere!B$16)</f>
        <v>6612</v>
      </c>
      <c r="H328" s="3">
        <f t="shared" si="73"/>
        <v>29214.520315100264</v>
      </c>
      <c r="I328" s="35">
        <f t="shared" si="74"/>
        <v>2393034.2384053231</v>
      </c>
      <c r="J328" s="3">
        <f>IF(I327&gt;0,IF(B328&lt;2,IF(C328&gt;5500*LookHere!B$11, 5500*LookHere!B$11, C328), IF(H328&gt;(M328+P327),-(H328-M328-P327),0)),0)</f>
        <v>-15867.926877247068</v>
      </c>
      <c r="K328" s="35">
        <f t="shared" si="75"/>
        <v>1.0026831922461585E-17</v>
      </c>
      <c r="L328" s="35">
        <f t="shared" si="76"/>
        <v>3.3653161042294703E-8</v>
      </c>
      <c r="M328" s="35">
        <f t="shared" si="77"/>
        <v>6.033194897644109E-7</v>
      </c>
      <c r="N328" s="35">
        <f t="shared" si="78"/>
        <v>1.2066389621813753E-7</v>
      </c>
      <c r="O328" s="35">
        <f t="shared" si="79"/>
        <v>56441.408986786002</v>
      </c>
      <c r="P328" s="3">
        <f t="shared" si="80"/>
        <v>11288.281797357202</v>
      </c>
      <c r="Q328">
        <f t="shared" si="70"/>
        <v>0.2</v>
      </c>
      <c r="R328" s="3">
        <f>IF(B328&lt;2,K328*V$5+L328*0.4*V$6 - IF((C328-J328)&gt;0,IF((C328-J328)&gt;V$12,V$12,C328-J328)),P328+L328*($V$6)*0.4+K328*($V$5)+G328+F328+E328)/LookHere!B$11</f>
        <v>38900.281797358221</v>
      </c>
      <c r="S328" s="3">
        <f>(IF(G328&gt;0,IF(R328&gt;V$15,IF(0.15*(R328-V$15)&lt;G328,0.15*(R328-V$15),G328),0),0))*LookHere!B$11</f>
        <v>0</v>
      </c>
      <c r="T328" s="3">
        <f>(IF(R328&lt;V$16,W$16*R328,IF(R328&lt;V$17,Z$16+W$17*(R328-V$16),IF(R328&lt;V$18,W$18*(R328-V$18)+Z$17,(R328-V$18)*W$19+Z$18)))+S328 + IF(R328&lt;V$20,R328*W$20,IF(R328&lt;V$21,(R328-V$20)*W$21+Z$20,(R328-V$21)*W$22+Z$21)))*LookHere!B$11</f>
        <v>7780.0563594716441</v>
      </c>
      <c r="AI328" s="3">
        <f t="shared" si="81"/>
        <v>0</v>
      </c>
    </row>
    <row r="329" spans="1:35" x14ac:dyDescent="0.2">
      <c r="A329">
        <f t="shared" si="72"/>
        <v>96</v>
      </c>
      <c r="B329">
        <f>IF(A329&lt;LookHere!$B$9,1,2)</f>
        <v>2</v>
      </c>
      <c r="C329">
        <f>IF(B329&lt;2,LookHere!F$10 - T328,0)</f>
        <v>0</v>
      </c>
      <c r="D329" s="3">
        <f>IF(B329=2,LookHere!$B$12,0)</f>
        <v>48600</v>
      </c>
      <c r="E329" s="3">
        <f>IF(A329&lt;LookHere!B$13,0,IF(A329&lt;LookHere!B$14,LookHere!C$13,LookHere!C$14))</f>
        <v>12000</v>
      </c>
      <c r="F329" s="3">
        <f>IF('SC1'!A329&lt;LookHere!D$15,0,LookHere!B$15)</f>
        <v>9000</v>
      </c>
      <c r="G329" s="3">
        <f>IF('SC1'!A329&lt;LookHere!D$16,0,LookHere!B$16)</f>
        <v>6612</v>
      </c>
      <c r="H329" s="3">
        <f t="shared" si="73"/>
        <v>28768.056359471644</v>
      </c>
      <c r="I329" s="35">
        <f t="shared" si="74"/>
        <v>2485107.5712774377</v>
      </c>
      <c r="J329" s="3">
        <f>IF(I328&gt;0,IF(B329&lt;2,IF(C329&gt;5500*LookHere!B$11, 5500*LookHere!B$11, C329), IF(H329&gt;(M329+P328),-(H329-M329-P328),0)),0)</f>
        <v>-17479.774562080787</v>
      </c>
      <c r="K329" s="35">
        <f t="shared" si="75"/>
        <v>5.7954755257302778E-20</v>
      </c>
      <c r="L329" s="35">
        <f t="shared" si="76"/>
        <v>1.8771733229391939E-9</v>
      </c>
      <c r="M329" s="35">
        <f t="shared" si="77"/>
        <v>3.3653161052321535E-8</v>
      </c>
      <c r="N329" s="35">
        <f t="shared" si="78"/>
        <v>6.7306322004374754E-9</v>
      </c>
      <c r="O329" s="35">
        <f t="shared" si="79"/>
        <v>47737.014892843858</v>
      </c>
      <c r="P329" s="3">
        <f t="shared" si="80"/>
        <v>9547.4029785687726</v>
      </c>
      <c r="Q329">
        <f t="shared" si="70"/>
        <v>0.2</v>
      </c>
      <c r="R329" s="3">
        <f>IF(B329&lt;2,K329*V$5+L329*0.4*V$6 - IF((C329-J329)&gt;0,IF((C329-J329)&gt;V$12,V$12,C329-J329)),P329+L329*($V$6)*0.4+K329*($V$5)+G329+F329+E329)/LookHere!B$11</f>
        <v>37159.402978568833</v>
      </c>
      <c r="S329" s="3">
        <f>(IF(G329&gt;0,IF(R329&gt;V$15,IF(0.15*(R329-V$15)&lt;G329,0.15*(R329-V$15),G329),0),0))*LookHere!B$11</f>
        <v>0</v>
      </c>
      <c r="T329" s="3">
        <f>(IF(R329&lt;V$16,W$16*R329,IF(R329&lt;V$17,Z$16+W$17*(R329-V$16),IF(R329&lt;V$18,W$18*(R329-V$18)+Z$17,(R329-V$18)*W$19+Z$18)))+S329 + IF(R329&lt;V$20,R329*W$20,IF(R329&lt;V$21,(R329-V$20)*W$21+Z$20,(R329-V$21)*W$22+Z$21)))*LookHere!B$11</f>
        <v>7431.8805957137665</v>
      </c>
      <c r="AI329" s="3">
        <f t="shared" si="81"/>
        <v>0</v>
      </c>
    </row>
    <row r="330" spans="1:35" x14ac:dyDescent="0.2">
      <c r="A330">
        <f t="shared" si="72"/>
        <v>97</v>
      </c>
      <c r="B330">
        <f>IF(A330&lt;LookHere!$B$9,1,2)</f>
        <v>2</v>
      </c>
      <c r="C330">
        <f>IF(B330&lt;2,LookHere!F$10 - T329,0)</f>
        <v>0</v>
      </c>
      <c r="D330" s="3">
        <f>IF(B330=2,LookHere!$B$12,0)</f>
        <v>48600</v>
      </c>
      <c r="E330" s="3">
        <f>IF(A330&lt;LookHere!B$13,0,IF(A330&lt;LookHere!B$14,LookHere!C$13,LookHere!C$14))</f>
        <v>12000</v>
      </c>
      <c r="F330" s="3">
        <f>IF('SC1'!A330&lt;LookHere!D$15,0,LookHere!B$15)</f>
        <v>9000</v>
      </c>
      <c r="G330" s="3">
        <f>IF('SC1'!A330&lt;LookHere!D$16,0,LookHere!B$16)</f>
        <v>6612</v>
      </c>
      <c r="H330" s="3">
        <f t="shared" si="73"/>
        <v>28419.880595713767</v>
      </c>
      <c r="I330" s="35">
        <f t="shared" si="74"/>
        <v>2580003.3182733753</v>
      </c>
      <c r="J330" s="3">
        <f>IF(I329&gt;0,IF(B330&lt;2,IF(C330&gt;5500*LookHere!B$11, 5500*LookHere!B$11, C330), IF(H330&gt;(M330+P329),-(H330-M330-P329),0)),0)</f>
        <v>-18872.477617143115</v>
      </c>
      <c r="K330" s="35">
        <f t="shared" si="75"/>
        <v>3.3495644929569164E-22</v>
      </c>
      <c r="L330" s="35">
        <f t="shared" si="76"/>
        <v>1.0470872795354821E-10</v>
      </c>
      <c r="M330" s="35">
        <f t="shared" si="77"/>
        <v>1.8771733229971487E-9</v>
      </c>
      <c r="N330" s="35">
        <f t="shared" si="78"/>
        <v>3.7543466454147498E-10</v>
      </c>
      <c r="O330" s="35">
        <f t="shared" si="79"/>
        <v>40375.012456069475</v>
      </c>
      <c r="P330" s="3">
        <f t="shared" si="80"/>
        <v>8075.0024912138952</v>
      </c>
      <c r="Q330">
        <f t="shared" si="70"/>
        <v>0.2</v>
      </c>
      <c r="R330" s="3">
        <f>IF(B330&lt;2,K330*V$5+L330*0.4*V$6 - IF((C330-J330)&gt;0,IF((C330-J330)&gt;V$12,V$12,C330-J330)),P330+L330*($V$6)*0.4+K330*($V$5)+G330+F330+E330)/LookHere!B$11</f>
        <v>35687.002491213898</v>
      </c>
      <c r="S330" s="3">
        <f>(IF(G330&gt;0,IF(R330&gt;V$15,IF(0.15*(R330-V$15)&lt;G330,0.15*(R330-V$15),G330),0),0))*LookHere!B$11</f>
        <v>0</v>
      </c>
      <c r="T330" s="3">
        <f>(IF(R330&lt;V$16,W$16*R330,IF(R330&lt;V$17,Z$16+W$17*(R330-V$16),IF(R330&lt;V$18,W$18*(R330-V$18)+Z$17,(R330-V$18)*W$19+Z$18)))+S330 + IF(R330&lt;V$20,R330*W$20,IF(R330&lt;V$21,(R330-V$20)*W$21+Z$20,(R330-V$21)*W$22+Z$21)))*LookHere!B$11</f>
        <v>7137.4004982427796</v>
      </c>
      <c r="AI330" s="3">
        <f t="shared" si="81"/>
        <v>0</v>
      </c>
    </row>
    <row r="331" spans="1:35" x14ac:dyDescent="0.2">
      <c r="A331">
        <f t="shared" si="72"/>
        <v>98</v>
      </c>
      <c r="B331">
        <f>IF(A331&lt;LookHere!$B$9,1,2)</f>
        <v>2</v>
      </c>
      <c r="C331">
        <f>IF(B331&lt;2,LookHere!F$10 - T330,0)</f>
        <v>0</v>
      </c>
      <c r="D331" s="3">
        <f>IF(B331=2,LookHere!$B$12,0)</f>
        <v>48600</v>
      </c>
      <c r="E331" s="3">
        <f>IF(A331&lt;LookHere!B$13,0,IF(A331&lt;LookHere!B$14,LookHere!C$13,LookHere!C$14))</f>
        <v>12000</v>
      </c>
      <c r="F331" s="3">
        <f>IF('SC1'!A331&lt;LookHere!D$15,0,LookHere!B$15)</f>
        <v>9000</v>
      </c>
      <c r="G331" s="3">
        <f>IF('SC1'!A331&lt;LookHere!D$16,0,LookHere!B$16)</f>
        <v>6612</v>
      </c>
      <c r="H331" s="3">
        <f t="shared" si="73"/>
        <v>28125.40049824278</v>
      </c>
      <c r="I331" s="35">
        <f t="shared" si="74"/>
        <v>2678065.4721769015</v>
      </c>
      <c r="J331" s="3">
        <f>IF(I330&gt;0,IF(B331&lt;2,IF(C331&gt;5500*LookHere!B$11, 5500*LookHere!B$11, C331), IF(H331&gt;(M331+P330),-(H331-M331-P330),0)),0)</f>
        <v>-20050.39800702878</v>
      </c>
      <c r="K331" s="35">
        <f t="shared" si="75"/>
        <v>1.9354733864033733E-24</v>
      </c>
      <c r="L331" s="35">
        <f t="shared" si="76"/>
        <v>5.8406528452489167E-12</v>
      </c>
      <c r="M331" s="35">
        <f t="shared" si="77"/>
        <v>1.0470872795388316E-10</v>
      </c>
      <c r="N331" s="35">
        <f t="shared" si="78"/>
        <v>2.0941745590441676E-11</v>
      </c>
      <c r="O331" s="35">
        <f t="shared" si="79"/>
        <v>34148.378035094436</v>
      </c>
      <c r="P331" s="3">
        <f t="shared" si="80"/>
        <v>6829.6756070188876</v>
      </c>
      <c r="Q331">
        <f t="shared" si="70"/>
        <v>0.2</v>
      </c>
      <c r="R331" s="3">
        <f>IF(B331&lt;2,K331*V$5+L331*0.4*V$6 - IF((C331-J331)&gt;0,IF((C331-J331)&gt;V$12,V$12,C331-J331)),P331+L331*($V$6)*0.4+K331*($V$5)+G331+F331+E331)/LookHere!B$11</f>
        <v>34441.675607018886</v>
      </c>
      <c r="S331" s="3">
        <f>(IF(G331&gt;0,IF(R331&gt;V$15,IF(0.15*(R331-V$15)&lt;G331,0.15*(R331-V$15),G331),0),0))*LookHere!B$11</f>
        <v>0</v>
      </c>
      <c r="T331" s="3">
        <f>(IF(R331&lt;V$16,W$16*R331,IF(R331&lt;V$17,Z$16+W$17*(R331-V$16),IF(R331&lt;V$18,W$18*(R331-V$18)+Z$17,(R331-V$18)*W$19+Z$18)))+S331 + IF(R331&lt;V$20,R331*W$20,IF(R331&lt;V$21,(R331-V$20)*W$21+Z$20,(R331-V$21)*W$22+Z$21)))*LookHere!B$11</f>
        <v>6888.3351214037775</v>
      </c>
      <c r="AI331" s="3">
        <f t="shared" si="81"/>
        <v>0</v>
      </c>
    </row>
    <row r="332" spans="1:35" x14ac:dyDescent="0.2">
      <c r="A332">
        <f t="shared" si="72"/>
        <v>99</v>
      </c>
      <c r="B332">
        <f>IF(A332&lt;LookHere!$B$9,1,2)</f>
        <v>2</v>
      </c>
      <c r="C332">
        <f>IF(B332&lt;2,LookHere!F$10 - T331,0)</f>
        <v>0</v>
      </c>
      <c r="D332" s="3">
        <f>IF(B332=2,LookHere!$B$12,0)</f>
        <v>48600</v>
      </c>
      <c r="E332" s="3">
        <f>IF(A332&lt;LookHere!B$13,0,IF(A332&lt;LookHere!B$14,LookHere!C$13,LookHere!C$14))</f>
        <v>12000</v>
      </c>
      <c r="F332" s="3">
        <f>IF('SC1'!A332&lt;LookHere!D$15,0,LookHere!B$15)</f>
        <v>9000</v>
      </c>
      <c r="G332" s="3">
        <f>IF('SC1'!A332&lt;LookHere!D$16,0,LookHere!B$16)</f>
        <v>6612</v>
      </c>
      <c r="H332" s="3">
        <f t="shared" si="73"/>
        <v>27876.335121403776</v>
      </c>
      <c r="I332" s="35">
        <f t="shared" si="74"/>
        <v>2779620.6499787751</v>
      </c>
      <c r="J332" s="3">
        <f>IF(I331&gt;0,IF(B332&lt;2,IF(C332&gt;5500*LookHere!B$11, 5500*LookHere!B$11, C332), IF(H332&gt;(M332+P331),-(H332-M332-P331),0)),0)</f>
        <v>-21046.659514384883</v>
      </c>
      <c r="K332" s="35">
        <f t="shared" si="75"/>
        <v>1.1107161545511846E-26</v>
      </c>
      <c r="L332" s="35">
        <f t="shared" si="76"/>
        <v>3.2579161570798402E-13</v>
      </c>
      <c r="M332" s="35">
        <f t="shared" si="77"/>
        <v>5.8406528452508522E-12</v>
      </c>
      <c r="N332" s="35">
        <f t="shared" si="78"/>
        <v>1.1681305690482351E-12</v>
      </c>
      <c r="O332" s="35">
        <f t="shared" si="79"/>
        <v>28882.015174522174</v>
      </c>
      <c r="P332" s="3">
        <f t="shared" si="80"/>
        <v>5776.4030349044351</v>
      </c>
      <c r="Q332">
        <f t="shared" si="70"/>
        <v>0.2</v>
      </c>
      <c r="R332" s="3">
        <f>IF(B332&lt;2,K332*V$5+L332*0.4*V$6 - IF((C332-J332)&gt;0,IF((C332-J332)&gt;V$12,V$12,C332-J332)),P332+L332*($V$6)*0.4+K332*($V$5)+G332+F332+E332)/LookHere!B$11</f>
        <v>33388.403034904433</v>
      </c>
      <c r="S332" s="3">
        <f>(IF(G332&gt;0,IF(R332&gt;V$15,IF(0.15*(R332-V$15)&lt;G332,0.15*(R332-V$15),G332),0),0))*LookHere!B$11</f>
        <v>0</v>
      </c>
      <c r="T332" s="3">
        <f>(IF(R332&lt;V$16,W$16*R332,IF(R332&lt;V$17,Z$16+W$17*(R332-V$16),IF(R332&lt;V$18,W$18*(R332-V$18)+Z$17,(R332-V$18)*W$19+Z$18)))+S332 + IF(R332&lt;V$20,R332*W$20,IF(R332&lt;V$21,(R332-V$20)*W$21+Z$20,(R332-V$21)*W$22+Z$21)))*LookHere!B$11</f>
        <v>6677.6806069808872</v>
      </c>
      <c r="AI332" s="3">
        <f t="shared" si="81"/>
        <v>0</v>
      </c>
    </row>
    <row r="333" spans="1:35" x14ac:dyDescent="0.2">
      <c r="A333">
        <f t="shared" si="72"/>
        <v>100</v>
      </c>
      <c r="B333">
        <f>IF(A333&lt;LookHere!$B$9,1,2)</f>
        <v>2</v>
      </c>
      <c r="C333">
        <f>IF(B333&lt;2,LookHere!F$10 - T332,0)</f>
        <v>0</v>
      </c>
      <c r="D333" s="3">
        <f>IF(B333=2,LookHere!$B$12,0)</f>
        <v>48600</v>
      </c>
      <c r="E333" s="3">
        <f>IF(A333&lt;LookHere!B$13,0,IF(A333&lt;LookHere!B$14,LookHere!C$13,LookHere!C$14))</f>
        <v>12000</v>
      </c>
      <c r="F333" s="3">
        <f>IF('SC1'!A333&lt;LookHere!D$15,0,LookHere!B$15)</f>
        <v>9000</v>
      </c>
      <c r="G333" s="3">
        <f>IF('SC1'!A333&lt;LookHere!D$16,0,LookHere!B$16)</f>
        <v>6612</v>
      </c>
      <c r="H333" s="3">
        <f t="shared" si="73"/>
        <v>27665.680606980888</v>
      </c>
      <c r="I333" s="35">
        <f t="shared" si="74"/>
        <v>2884982.4057627269</v>
      </c>
      <c r="J333" s="3">
        <f>IF(I332&gt;0,IF(B333&lt;2,IF(C333&gt;5500*LookHere!B$11, 5500*LookHere!B$11, C333), IF(H333&gt;(M333+P332),-(H333-M333-P332),0)),0)</f>
        <v>-21889.277572076455</v>
      </c>
      <c r="K333" s="35">
        <f t="shared" si="75"/>
        <v>0</v>
      </c>
      <c r="L333" s="35">
        <f t="shared" si="76"/>
        <v>1.8172656324191289E-14</v>
      </c>
      <c r="M333" s="35">
        <f t="shared" si="77"/>
        <v>3.2579161570799513E-13</v>
      </c>
      <c r="N333" s="35">
        <f t="shared" si="78"/>
        <v>6.5158323141587926E-14</v>
      </c>
      <c r="O333" s="35">
        <f t="shared" si="79"/>
        <v>24427.83079430736</v>
      </c>
      <c r="P333" s="3">
        <f t="shared" si="80"/>
        <v>4885.5661588614721</v>
      </c>
      <c r="Q333">
        <f t="shared" ref="Q333:Q348" si="82">IF(B333&lt;2,0,VLOOKUP(A333,AG$5:AH$90,2))</f>
        <v>0.2</v>
      </c>
      <c r="R333" s="3">
        <f>IF(B333&lt;2,K333*V$5+L333*0.4*V$6 - IF((C333-J333)&gt;0,IF((C333-J333)&gt;V$12,V$12,C333-J333)),P333+L333*($V$6)*0.4+K333*($V$5)+G333+F333+E333)/LookHere!B$11</f>
        <v>32497.566158861471</v>
      </c>
      <c r="S333" s="3">
        <f>(IF(G333&gt;0,IF(R333&gt;V$15,IF(0.15*(R333-V$15)&lt;G333,0.15*(R333-V$15),G333),0),0))*LookHere!B$11</f>
        <v>0</v>
      </c>
      <c r="T333" s="3">
        <f>(IF(R333&lt;V$16,W$16*R333,IF(R333&lt;V$17,Z$16+W$17*(R333-V$16),IF(R333&lt;V$18,W$18*(R333-V$18)+Z$17,(R333-V$18)*W$19+Z$18)))+S333 + IF(R333&lt;V$20,R333*W$20,IF(R333&lt;V$21,(R333-V$20)*W$21+Z$20,(R333-V$21)*W$22+Z$21)))*LookHere!B$11</f>
        <v>6499.5132317722946</v>
      </c>
      <c r="AI333" s="3">
        <f t="shared" si="81"/>
        <v>0</v>
      </c>
    </row>
    <row r="334" spans="1:35" x14ac:dyDescent="0.2">
      <c r="A334">
        <f t="shared" ref="A334:A348" si="83">A333+1</f>
        <v>101</v>
      </c>
      <c r="B334">
        <f>IF(A334&lt;LookHere!$B$9,1,2)</f>
        <v>2</v>
      </c>
      <c r="C334">
        <f>IF(B334&lt;2,LookHere!F$10 - T333,0)</f>
        <v>0</v>
      </c>
      <c r="D334" s="3">
        <f>IF(B334=2,LookHere!$B$12,0)</f>
        <v>48600</v>
      </c>
      <c r="E334" s="3">
        <f>IF(A334&lt;LookHere!B$13,0,IF(A334&lt;LookHere!B$14,LookHere!C$13,LookHere!C$14))</f>
        <v>12000</v>
      </c>
      <c r="F334" s="3">
        <f>IF('SC1'!A334&lt;LookHere!D$15,0,LookHere!B$15)</f>
        <v>9000</v>
      </c>
      <c r="G334" s="3">
        <f>IF('SC1'!A334&lt;LookHere!D$16,0,LookHere!B$16)</f>
        <v>6612</v>
      </c>
      <c r="H334" s="3">
        <f t="shared" ref="H334:H348" si="84">IF(B334&lt;2,0,D334-E334-F334-G334+T333)</f>
        <v>27487.513231772296</v>
      </c>
      <c r="I334" s="35">
        <f t="shared" ref="I334:I348" si="85">IF(I333&gt;0,IF(B334&lt;2,I333*(1+V$274),I333*(1+V$275)) + J334,0)</f>
        <v>2994454.9532256336</v>
      </c>
      <c r="J334" s="3">
        <f>IF(I333&gt;0,IF(B334&lt;2,IF(C334&gt;5500*LookHere!B$11, 5500*LookHere!B$11, C334), IF(H334&gt;(M334+P333),-(H334-M334-P333),0)),0)</f>
        <v>-22601.947072910825</v>
      </c>
      <c r="K334" s="35">
        <f t="shared" ref="K334:K348" si="86">IF(B334&lt;2,K333*(1+$V$5-$V$4)+IF(C334&gt;($J334+$V$12),$V$271*($C334-$J334-$V$12),0), K333*(1+$V$5-$V$4)-$M334*$V$272)+N334</f>
        <v>0</v>
      </c>
      <c r="L334" s="35">
        <f t="shared" ref="L334:L348" si="87">IF(B334&lt;2,L333*(1+$V$6-$V$4)+IF(C334&gt;($J334+$V$12),(1-$V$271)*($C333-$J334-$V$12),0), L333*(1+$V$6-$V$4)-$M334*(1-$V$272))-N334</f>
        <v>1.0136707697633903E-15</v>
      </c>
      <c r="M334" s="35">
        <f t="shared" ref="M334:M348" si="88">MIN(H334-P333,(K333+L333))</f>
        <v>1.8172656324191289E-14</v>
      </c>
      <c r="N334" s="35">
        <f t="shared" ref="N334:N348" si="89">IF(B334&lt;2, IF(K333/(K333+L333)&lt;V$271, (V$271 - K333/(K333+L333))*(K333+L333),0),  IF(K333/(K333+L333)&lt;V$272, (V$272 - K333/(K333+L333))*(K333+L333),0))</f>
        <v>3.6345312648382576E-15</v>
      </c>
      <c r="O334" s="35">
        <f t="shared" ref="O334:O348" si="90">IF(B334&lt;2,O333*(1+V$274) + IF((C334-J334)&gt;0,IF((C334-J334)&gt;V$12,V$12,C334-J334),0), O333*(1+V$275)-P333 )</f>
        <v>20660.570729209277</v>
      </c>
      <c r="P334" s="3">
        <f t="shared" ref="P334:P348" si="91">IF(B334&lt;2, 0, IF(H334&gt;(I334+K334+L334),H334-I334-K334-L334,  O334*Q334))</f>
        <v>4132.114145841856</v>
      </c>
      <c r="Q334">
        <f t="shared" si="82"/>
        <v>0.2</v>
      </c>
      <c r="R334" s="3">
        <f>IF(B334&lt;2,K334*V$5+L334*0.4*V$6 - IF((C334-J334)&gt;0,IF((C334-J334)&gt;V$12,V$12,C334-J334)),P334+L334*($V$6)*0.4+K334*($V$5)+G334+F334+E334)/LookHere!B$11</f>
        <v>31744.114145841857</v>
      </c>
      <c r="S334" s="3">
        <f>(IF(G334&gt;0,IF(R334&gt;V$15,IF(0.15*(R334-V$15)&lt;G334,0.15*(R334-V$15),G334),0),0))*LookHere!B$11</f>
        <v>0</v>
      </c>
      <c r="T334" s="3">
        <f>(IF(R334&lt;V$16,W$16*R334,IF(R334&lt;V$17,Z$16+W$17*(R334-V$16),IF(R334&lt;V$18,W$18*(R334-V$18)+Z$17,(R334-V$18)*W$19+Z$18)))+S334 + IF(R334&lt;V$20,R334*W$20,IF(R334&lt;V$21,(R334-V$20)*W$21+Z$20,(R334-V$21)*W$22+Z$21)))*LookHere!B$11</f>
        <v>6348.8228291683718</v>
      </c>
      <c r="AI334" s="3">
        <f t="shared" si="81"/>
        <v>0</v>
      </c>
    </row>
    <row r="335" spans="1:35" x14ac:dyDescent="0.2">
      <c r="A335">
        <f t="shared" si="83"/>
        <v>102</v>
      </c>
      <c r="B335">
        <f>IF(A335&lt;LookHere!$B$9,1,2)</f>
        <v>2</v>
      </c>
      <c r="C335">
        <f>IF(B335&lt;2,LookHere!F$10 - T334,0)</f>
        <v>0</v>
      </c>
      <c r="D335" s="3">
        <f>IF(B335=2,LookHere!$B$12,0)</f>
        <v>48600</v>
      </c>
      <c r="E335" s="3">
        <f>IF(A335&lt;LookHere!B$13,0,IF(A335&lt;LookHere!B$14,LookHere!C$13,LookHere!C$14))</f>
        <v>12000</v>
      </c>
      <c r="F335" s="3">
        <f>IF('SC1'!A335&lt;LookHere!D$15,0,LookHere!B$15)</f>
        <v>9000</v>
      </c>
      <c r="G335" s="3">
        <f>IF('SC1'!A335&lt;LookHere!D$16,0,LookHere!B$16)</f>
        <v>6612</v>
      </c>
      <c r="H335" s="3">
        <f t="shared" si="84"/>
        <v>27336.82282916837</v>
      </c>
      <c r="I335" s="35">
        <f t="shared" si="85"/>
        <v>3108336.3923009764</v>
      </c>
      <c r="J335" s="3">
        <f>IF(I334&gt;0,IF(B335&lt;2,IF(C335&gt;5500*LookHere!B$11, 5500*LookHere!B$11, C335), IF(H335&gt;(M335+P334),-(H335-M335-P334),0)),0)</f>
        <v>-23204.708683326513</v>
      </c>
      <c r="K335" s="35">
        <f t="shared" si="86"/>
        <v>0</v>
      </c>
      <c r="L335" s="35">
        <f t="shared" si="87"/>
        <v>5.654255553740179E-17</v>
      </c>
      <c r="M335" s="35">
        <f t="shared" si="88"/>
        <v>1.0136707697633903E-15</v>
      </c>
      <c r="N335" s="35">
        <f t="shared" si="89"/>
        <v>2.0273415395267807E-16</v>
      </c>
      <c r="O335" s="35">
        <f t="shared" si="90"/>
        <v>17474.297511350618</v>
      </c>
      <c r="P335" s="3">
        <f t="shared" si="91"/>
        <v>3494.8595022701238</v>
      </c>
      <c r="Q335">
        <f t="shared" si="82"/>
        <v>0.2</v>
      </c>
      <c r="R335" s="3">
        <f>IF(B335&lt;2,K335*V$5+L335*0.4*V$6 - IF((C335-J335)&gt;0,IF((C335-J335)&gt;V$12,V$12,C335-J335)),P335+L335*($V$6)*0.4+K335*($V$5)+G335+F335+E335)/LookHere!B$11</f>
        <v>31106.859502270123</v>
      </c>
      <c r="S335" s="3">
        <f>(IF(G335&gt;0,IF(R335&gt;V$15,IF(0.15*(R335-V$15)&lt;G335,0.15*(R335-V$15),G335),0),0))*LookHere!B$11</f>
        <v>0</v>
      </c>
      <c r="T335" s="3">
        <f>(IF(R335&lt;V$16,W$16*R335,IF(R335&lt;V$17,Z$16+W$17*(R335-V$16),IF(R335&lt;V$18,W$18*(R335-V$18)+Z$17,(R335-V$18)*W$19+Z$18)))+S335 + IF(R335&lt;V$20,R335*W$20,IF(R335&lt;V$21,(R335-V$20)*W$21+Z$20,(R335-V$21)*W$22+Z$21)))*LookHere!B$11</f>
        <v>6221.3719004540244</v>
      </c>
      <c r="AI335" s="3">
        <f t="shared" si="81"/>
        <v>0</v>
      </c>
    </row>
    <row r="336" spans="1:35" x14ac:dyDescent="0.2">
      <c r="A336">
        <f t="shared" si="83"/>
        <v>103</v>
      </c>
      <c r="B336">
        <f>IF(A336&lt;LookHere!$B$9,1,2)</f>
        <v>2</v>
      </c>
      <c r="C336">
        <f>IF(B336&lt;2,LookHere!F$10 - T335,0)</f>
        <v>0</v>
      </c>
      <c r="D336" s="3">
        <f>IF(B336=2,LookHere!$B$12,0)</f>
        <v>48600</v>
      </c>
      <c r="E336" s="3">
        <f>IF(A336&lt;LookHere!B$13,0,IF(A336&lt;LookHere!B$14,LookHere!C$13,LookHere!C$14))</f>
        <v>12000</v>
      </c>
      <c r="F336" s="3">
        <f>IF('SC1'!A336&lt;LookHere!D$15,0,LookHere!B$15)</f>
        <v>9000</v>
      </c>
      <c r="G336" s="3">
        <f>IF('SC1'!A336&lt;LookHere!D$16,0,LookHere!B$16)</f>
        <v>6612</v>
      </c>
      <c r="H336" s="3">
        <f t="shared" si="84"/>
        <v>27209.371900454025</v>
      </c>
      <c r="I336" s="35">
        <f t="shared" si="85"/>
        <v>3226921.5199423311</v>
      </c>
      <c r="J336" s="3">
        <f>IF(I335&gt;0,IF(B336&lt;2,IF(C336&gt;5500*LookHere!B$11, 5500*LookHere!B$11, C336), IF(H336&gt;(M336+P335),-(H336-M336-P335),0)),0)</f>
        <v>-23714.512398183902</v>
      </c>
      <c r="K336" s="35">
        <f t="shared" si="86"/>
        <v>0</v>
      </c>
      <c r="L336" s="35">
        <f t="shared" si="87"/>
        <v>3.1539437478762628E-18</v>
      </c>
      <c r="M336" s="35">
        <f t="shared" si="88"/>
        <v>5.654255553740179E-17</v>
      </c>
      <c r="N336" s="35">
        <f t="shared" si="89"/>
        <v>1.1308511107480359E-17</v>
      </c>
      <c r="O336" s="35">
        <f t="shared" si="90"/>
        <v>14779.411349150127</v>
      </c>
      <c r="P336" s="3">
        <f t="shared" si="91"/>
        <v>2955.8822698300255</v>
      </c>
      <c r="Q336">
        <f t="shared" si="82"/>
        <v>0.2</v>
      </c>
      <c r="R336" s="3">
        <f>IF(B336&lt;2,K336*V$5+L336*0.4*V$6 - IF((C336-J336)&gt;0,IF((C336-J336)&gt;V$12,V$12,C336-J336)),P336+L336*($V$6)*0.4+K336*($V$5)+G336+F336+E336)/LookHere!B$11</f>
        <v>30567.882269830025</v>
      </c>
      <c r="S336" s="3">
        <f>(IF(G336&gt;0,IF(R336&gt;V$15,IF(0.15*(R336-V$15)&lt;G336,0.15*(R336-V$15),G336),0),0))*LookHere!B$11</f>
        <v>0</v>
      </c>
      <c r="T336" s="3">
        <f>(IF(R336&lt;V$16,W$16*R336,IF(R336&lt;V$17,Z$16+W$17*(R336-V$16),IF(R336&lt;V$18,W$18*(R336-V$18)+Z$17,(R336-V$18)*W$19+Z$18)))+S336 + IF(R336&lt;V$20,R336*W$20,IF(R336&lt;V$21,(R336-V$20)*W$21+Z$20,(R336-V$21)*W$22+Z$21)))*LookHere!B$11</f>
        <v>6113.5764539660049</v>
      </c>
      <c r="AI336" s="3">
        <f t="shared" si="81"/>
        <v>0</v>
      </c>
    </row>
    <row r="337" spans="1:36" x14ac:dyDescent="0.2">
      <c r="A337">
        <f t="shared" si="83"/>
        <v>104</v>
      </c>
      <c r="B337">
        <f>IF(A337&lt;LookHere!$B$9,1,2)</f>
        <v>2</v>
      </c>
      <c r="C337">
        <f>IF(B337&lt;2,LookHere!F$10 - T336,0)</f>
        <v>0</v>
      </c>
      <c r="D337" s="3">
        <f>IF(B337=2,LookHere!$B$12,0)</f>
        <v>48600</v>
      </c>
      <c r="E337" s="3">
        <f>IF(A337&lt;LookHere!B$13,0,IF(A337&lt;LookHere!B$14,LookHere!C$13,LookHere!C$14))</f>
        <v>12000</v>
      </c>
      <c r="F337" s="3">
        <f>IF('SC1'!A337&lt;LookHere!D$15,0,LookHere!B$15)</f>
        <v>9000</v>
      </c>
      <c r="G337" s="3">
        <f>IF('SC1'!A337&lt;LookHere!D$16,0,LookHere!B$16)</f>
        <v>6612</v>
      </c>
      <c r="H337" s="3">
        <f t="shared" si="84"/>
        <v>27101.576453966005</v>
      </c>
      <c r="I337" s="35">
        <f t="shared" si="85"/>
        <v>3350504.2929411549</v>
      </c>
      <c r="J337" s="3">
        <f>IF(I336&gt;0,IF(B337&lt;2,IF(C337&gt;5500*LookHere!B$11, 5500*LookHere!B$11, C337), IF(H337&gt;(M337+P336),-(H337-M337-P336),0)),0)</f>
        <v>-24145.69418413598</v>
      </c>
      <c r="K337" s="35">
        <f t="shared" si="86"/>
        <v>0</v>
      </c>
      <c r="L337" s="35">
        <f t="shared" si="87"/>
        <v>1.7592698225653788E-19</v>
      </c>
      <c r="M337" s="35">
        <f t="shared" si="88"/>
        <v>3.1539437478762628E-18</v>
      </c>
      <c r="N337" s="35">
        <f t="shared" si="89"/>
        <v>6.3078874957525257E-19</v>
      </c>
      <c r="O337" s="35">
        <f t="shared" si="90"/>
        <v>12500.130530884191</v>
      </c>
      <c r="P337" s="3">
        <f t="shared" si="91"/>
        <v>2500.0261061768383</v>
      </c>
      <c r="Q337">
        <f t="shared" si="82"/>
        <v>0.2</v>
      </c>
      <c r="R337" s="3">
        <f>IF(B337&lt;2,K337*V$5+L337*0.4*V$6 - IF((C337-J337)&gt;0,IF((C337-J337)&gt;V$12,V$12,C337-J337)),P337+L337*($V$6)*0.4+K337*($V$5)+G337+F337+E337)/LookHere!B$11</f>
        <v>30112.02610617684</v>
      </c>
      <c r="S337" s="3">
        <f>(IF(G337&gt;0,IF(R337&gt;V$15,IF(0.15*(R337-V$15)&lt;G337,0.15*(R337-V$15),G337),0),0))*LookHere!B$11</f>
        <v>0</v>
      </c>
      <c r="T337" s="3">
        <f>(IF(R337&lt;V$16,W$16*R337,IF(R337&lt;V$17,Z$16+W$17*(R337-V$16),IF(R337&lt;V$18,W$18*(R337-V$18)+Z$17,(R337-V$18)*W$19+Z$18)))+S337 + IF(R337&lt;V$20,R337*W$20,IF(R337&lt;V$21,(R337-V$20)*W$21+Z$20,(R337-V$21)*W$22+Z$21)))*LookHere!B$11</f>
        <v>6022.4052212353672</v>
      </c>
      <c r="AI337" s="3">
        <f t="shared" si="81"/>
        <v>0</v>
      </c>
    </row>
    <row r="338" spans="1:36" x14ac:dyDescent="0.2">
      <c r="A338">
        <f t="shared" si="83"/>
        <v>105</v>
      </c>
      <c r="B338">
        <f>IF(A338&lt;LookHere!$B$9,1,2)</f>
        <v>2</v>
      </c>
      <c r="C338">
        <f>IF(B338&lt;2,LookHere!F$10 - T337,0)</f>
        <v>0</v>
      </c>
      <c r="D338" s="3">
        <f>IF(B338=2,LookHere!$B$12,0)</f>
        <v>48600</v>
      </c>
      <c r="E338" s="3">
        <f>IF(A338&lt;LookHere!B$13,0,IF(A338&lt;LookHere!B$14,LookHere!C$13,LookHere!C$14))</f>
        <v>12000</v>
      </c>
      <c r="F338" s="3">
        <f>IF('SC1'!A338&lt;LookHere!D$15,0,LookHere!B$15)</f>
        <v>9000</v>
      </c>
      <c r="G338" s="3">
        <f>IF('SC1'!A338&lt;LookHere!D$16,0,LookHere!B$16)</f>
        <v>6612</v>
      </c>
      <c r="H338" s="3">
        <f t="shared" si="84"/>
        <v>27010.405221235367</v>
      </c>
      <c r="I338" s="35">
        <f t="shared" si="85"/>
        <v>3479380.0003569419</v>
      </c>
      <c r="J338" s="3">
        <f>IF(I337&gt;0,IF(B338&lt;2,IF(C338&gt;5500*LookHere!B$11, 5500*LookHere!B$11, C338), IF(H338&gt;(M338+P337),-(H338-M338-P337),0)),0)</f>
        <v>-24510.379115058528</v>
      </c>
      <c r="K338" s="35">
        <f t="shared" si="86"/>
        <v>0</v>
      </c>
      <c r="L338" s="35">
        <f t="shared" si="87"/>
        <v>9.8132070702696643E-21</v>
      </c>
      <c r="M338" s="35">
        <f t="shared" si="88"/>
        <v>1.7592698225653788E-19</v>
      </c>
      <c r="N338" s="35">
        <f t="shared" si="89"/>
        <v>3.5185396451307579E-20</v>
      </c>
      <c r="O338" s="35">
        <f t="shared" si="90"/>
        <v>10572.360400411231</v>
      </c>
      <c r="P338" s="3">
        <f t="shared" si="91"/>
        <v>2114.4720800822465</v>
      </c>
      <c r="Q338">
        <f t="shared" si="82"/>
        <v>0.2</v>
      </c>
      <c r="R338" s="3">
        <f>IF(B338&lt;2,K338*V$5+L338*0.4*V$6 - IF((C338-J338)&gt;0,IF((C338-J338)&gt;V$12,V$12,C338-J338)),P338+L338*($V$6)*0.4+K338*($V$5)+G338+F338+E338)/LookHere!B$11</f>
        <v>29726.472080082247</v>
      </c>
      <c r="S338" s="3">
        <f>(IF(G338&gt;0,IF(R338&gt;V$15,IF(0.15*(R338-V$15)&lt;G338,0.15*(R338-V$15),G338),0),0))*LookHere!B$11</f>
        <v>0</v>
      </c>
      <c r="T338" s="3">
        <f>(IF(R338&lt;V$16,W$16*R338,IF(R338&lt;V$17,Z$16+W$17*(R338-V$16),IF(R338&lt;V$18,W$18*(R338-V$18)+Z$17,(R338-V$18)*W$19+Z$18)))+S338 + IF(R338&lt;V$20,R338*W$20,IF(R338&lt;V$21,(R338-V$20)*W$21+Z$20,(R338-V$21)*W$22+Z$21)))*LookHere!B$11</f>
        <v>5945.2944160164498</v>
      </c>
      <c r="AI338" s="3">
        <f t="shared" si="81"/>
        <v>0</v>
      </c>
    </row>
    <row r="339" spans="1:36" x14ac:dyDescent="0.2">
      <c r="A339">
        <f t="shared" si="83"/>
        <v>106</v>
      </c>
      <c r="B339">
        <f>IF(A339&lt;LookHere!$B$9,1,2)</f>
        <v>2</v>
      </c>
      <c r="C339">
        <f>IF(B339&lt;2,LookHere!F$10 - T338,0)</f>
        <v>0</v>
      </c>
      <c r="D339" s="3">
        <f>IF(B339=2,LookHere!$B$12,0)</f>
        <v>48600</v>
      </c>
      <c r="E339" s="3">
        <f>IF(A339&lt;LookHere!B$13,0,IF(A339&lt;LookHere!B$14,LookHere!C$13,LookHere!C$14))</f>
        <v>12000</v>
      </c>
      <c r="F339" s="3">
        <f>IF('SC1'!A339&lt;LookHere!D$15,0,LookHere!B$15)</f>
        <v>9000</v>
      </c>
      <c r="G339" s="3">
        <f>IF('SC1'!A339&lt;LookHere!D$16,0,LookHere!B$16)</f>
        <v>6612</v>
      </c>
      <c r="H339" s="3">
        <f t="shared" si="84"/>
        <v>26933.294416016448</v>
      </c>
      <c r="I339" s="35">
        <f t="shared" si="85"/>
        <v>3613847.1944373483</v>
      </c>
      <c r="J339" s="3">
        <f>IF(I338&gt;0,IF(B339&lt;2,IF(C339&gt;5500*LookHere!B$11, 5500*LookHere!B$11, C339), IF(H339&gt;(M339+P338),-(H339-M339-P338),0)),0)</f>
        <v>-24818.822335934201</v>
      </c>
      <c r="K339" s="35">
        <f t="shared" si="86"/>
        <v>0</v>
      </c>
      <c r="L339" s="35">
        <f t="shared" si="87"/>
        <v>5.4738069037964078E-22</v>
      </c>
      <c r="M339" s="35">
        <f t="shared" si="88"/>
        <v>9.8132070702696643E-21</v>
      </c>
      <c r="N339" s="35">
        <f t="shared" si="89"/>
        <v>1.9626414140539329E-21</v>
      </c>
      <c r="O339" s="35">
        <f t="shared" si="90"/>
        <v>8941.8909794598094</v>
      </c>
      <c r="P339" s="3">
        <f t="shared" si="91"/>
        <v>1788.3781958919619</v>
      </c>
      <c r="Q339">
        <f t="shared" si="82"/>
        <v>0.2</v>
      </c>
      <c r="R339" s="3">
        <f>IF(B339&lt;2,K339*V$5+L339*0.4*V$6 - IF((C339-J339)&gt;0,IF((C339-J339)&gt;V$12,V$12,C339-J339)),P339+L339*($V$6)*0.4+K339*($V$5)+G339+F339+E339)/LookHere!B$11</f>
        <v>29400.378195891964</v>
      </c>
      <c r="S339" s="3">
        <f>(IF(G339&gt;0,IF(R339&gt;V$15,IF(0.15*(R339-V$15)&lt;G339,0.15*(R339-V$15),G339),0),0))*LookHere!B$11</f>
        <v>0</v>
      </c>
      <c r="T339" s="3">
        <f>(IF(R339&lt;V$16,W$16*R339,IF(R339&lt;V$17,Z$16+W$17*(R339-V$16),IF(R339&lt;V$18,W$18*(R339-V$18)+Z$17,(R339-V$18)*W$19+Z$18)))+S339 + IF(R339&lt;V$20,R339*W$20,IF(R339&lt;V$21,(R339-V$20)*W$21+Z$20,(R339-V$21)*W$22+Z$21)))*LookHere!B$11</f>
        <v>5880.0756391783934</v>
      </c>
      <c r="AI339" s="3">
        <f t="shared" si="81"/>
        <v>0</v>
      </c>
    </row>
    <row r="340" spans="1:36" x14ac:dyDescent="0.2">
      <c r="A340">
        <f t="shared" si="83"/>
        <v>107</v>
      </c>
      <c r="B340">
        <f>IF(A340&lt;LookHere!$B$9,1,2)</f>
        <v>2</v>
      </c>
      <c r="C340">
        <f>IF(B340&lt;2,LookHere!F$10 - T339,0)</f>
        <v>0</v>
      </c>
      <c r="D340" s="3">
        <f>IF(B340=2,LookHere!$B$12,0)</f>
        <v>48600</v>
      </c>
      <c r="E340" s="3">
        <f>IF(A340&lt;LookHere!B$13,0,IF(A340&lt;LookHere!B$14,LookHere!C$13,LookHere!C$14))</f>
        <v>12000</v>
      </c>
      <c r="F340" s="3">
        <f>IF('SC1'!A340&lt;LookHere!D$15,0,LookHere!B$15)</f>
        <v>9000</v>
      </c>
      <c r="G340" s="3">
        <f>IF('SC1'!A340&lt;LookHere!D$16,0,LookHere!B$16)</f>
        <v>6612</v>
      </c>
      <c r="H340" s="3">
        <f t="shared" si="84"/>
        <v>26868.075639178394</v>
      </c>
      <c r="I340" s="35">
        <f t="shared" si="85"/>
        <v>3754209.4215554036</v>
      </c>
      <c r="J340" s="3">
        <f>IF(I339&gt;0,IF(B340&lt;2,IF(C340&gt;5500*LookHere!B$11, 5500*LookHere!B$11, C340), IF(H340&gt;(M340+P339),-(H340-M340-P339),0)),0)</f>
        <v>-25079.697443286434</v>
      </c>
      <c r="K340" s="35">
        <f t="shared" si="86"/>
        <v>0</v>
      </c>
      <c r="L340" s="35">
        <f t="shared" si="87"/>
        <v>3.0532894909376252E-23</v>
      </c>
      <c r="M340" s="35">
        <f t="shared" si="88"/>
        <v>5.4738069037964078E-22</v>
      </c>
      <c r="N340" s="35">
        <f t="shared" si="89"/>
        <v>1.0947613807592817E-22</v>
      </c>
      <c r="O340" s="35">
        <f t="shared" si="90"/>
        <v>7562.8725526075168</v>
      </c>
      <c r="P340" s="3">
        <f t="shared" si="91"/>
        <v>1512.5745105215035</v>
      </c>
      <c r="Q340">
        <f t="shared" si="82"/>
        <v>0.2</v>
      </c>
      <c r="R340" s="3">
        <f>IF(B340&lt;2,K340*V$5+L340*0.4*V$6 - IF((C340-J340)&gt;0,IF((C340-J340)&gt;V$12,V$12,C340-J340)),P340+L340*($V$6)*0.4+K340*($V$5)+G340+F340+E340)/LookHere!B$11</f>
        <v>29124.574510521503</v>
      </c>
      <c r="S340" s="3">
        <f>(IF(G340&gt;0,IF(R340&gt;V$15,IF(0.15*(R340-V$15)&lt;G340,0.15*(R340-V$15),G340),0),0))*LookHere!B$11</f>
        <v>0</v>
      </c>
      <c r="T340" s="3">
        <f>(IF(R340&lt;V$16,W$16*R340,IF(R340&lt;V$17,Z$16+W$17*(R340-V$16),IF(R340&lt;V$18,W$18*(R340-V$18)+Z$17,(R340-V$18)*W$19+Z$18)))+S340 + IF(R340&lt;V$20,R340*W$20,IF(R340&lt;V$21,(R340-V$20)*W$21+Z$20,(R340-V$21)*W$22+Z$21)))*LookHere!B$11</f>
        <v>5824.9149021043004</v>
      </c>
      <c r="AI340" s="3">
        <f t="shared" ref="AI340:AI349" si="92">IF(((K340+L340+O340+I340)-H340)&lt;H340,1,0)</f>
        <v>0</v>
      </c>
    </row>
    <row r="341" spans="1:36" x14ac:dyDescent="0.2">
      <c r="A341">
        <f t="shared" si="83"/>
        <v>108</v>
      </c>
      <c r="B341">
        <f>IF(A341&lt;LookHere!$B$9,1,2)</f>
        <v>2</v>
      </c>
      <c r="C341">
        <f>IF(B341&lt;2,LookHere!F$10 - T340,0)</f>
        <v>0</v>
      </c>
      <c r="D341" s="3">
        <f>IF(B341=2,LookHere!$B$12,0)</f>
        <v>48600</v>
      </c>
      <c r="E341" s="3">
        <f>IF(A341&lt;LookHere!B$13,0,IF(A341&lt;LookHere!B$14,LookHere!C$13,LookHere!C$14))</f>
        <v>12000</v>
      </c>
      <c r="F341" s="3">
        <f>IF('SC1'!A341&lt;LookHere!D$15,0,LookHere!B$15)</f>
        <v>9000</v>
      </c>
      <c r="G341" s="3">
        <f>IF('SC1'!A341&lt;LookHere!D$16,0,LookHere!B$16)</f>
        <v>6612</v>
      </c>
      <c r="H341" s="3">
        <f t="shared" si="84"/>
        <v>26812.914902104301</v>
      </c>
      <c r="I341" s="35">
        <f t="shared" si="85"/>
        <v>3900776.7884826269</v>
      </c>
      <c r="J341" s="3">
        <f>IF(I340&gt;0,IF(B341&lt;2,IF(C341&gt;5500*LookHere!B$11, 5500*LookHere!B$11, C341), IF(H341&gt;(M341+P340),-(H341-M341-P340),0)),0)</f>
        <v>-25300.340391582798</v>
      </c>
      <c r="K341" s="35">
        <f t="shared" si="86"/>
        <v>0</v>
      </c>
      <c r="L341" s="35">
        <f t="shared" si="87"/>
        <v>1.7031248780450051E-24</v>
      </c>
      <c r="M341" s="35">
        <f t="shared" si="88"/>
        <v>3.0532894909376252E-23</v>
      </c>
      <c r="N341" s="35">
        <f t="shared" si="89"/>
        <v>6.106578981875251E-24</v>
      </c>
      <c r="O341" s="35">
        <f t="shared" si="90"/>
        <v>6396.5263475443844</v>
      </c>
      <c r="P341" s="3">
        <f t="shared" si="91"/>
        <v>1279.305269508877</v>
      </c>
      <c r="Q341">
        <f t="shared" si="82"/>
        <v>0.2</v>
      </c>
      <c r="R341" s="3">
        <f>IF(B341&lt;2,K341*V$5+L341*0.4*V$6 - IF((C341-J341)&gt;0,IF((C341-J341)&gt;V$12,V$12,C341-J341)),P341+L341*($V$6)*0.4+K341*($V$5)+G341+F341+E341)/LookHere!B$11</f>
        <v>28891.305269508877</v>
      </c>
      <c r="S341" s="3">
        <f>(IF(G341&gt;0,IF(R341&gt;V$15,IF(0.15*(R341-V$15)&lt;G341,0.15*(R341-V$15),G341),0),0))*LookHere!B$11</f>
        <v>0</v>
      </c>
      <c r="T341" s="3">
        <f>(IF(R341&lt;V$16,W$16*R341,IF(R341&lt;V$17,Z$16+W$17*(R341-V$16),IF(R341&lt;V$18,W$18*(R341-V$18)+Z$17,(R341-V$18)*W$19+Z$18)))+S341 + IF(R341&lt;V$20,R341*W$20,IF(R341&lt;V$21,(R341-V$20)*W$21+Z$20,(R341-V$21)*W$22+Z$21)))*LookHere!B$11</f>
        <v>5778.261053901776</v>
      </c>
      <c r="AI341" s="3">
        <f t="shared" si="92"/>
        <v>0</v>
      </c>
    </row>
    <row r="342" spans="1:36" x14ac:dyDescent="0.2">
      <c r="A342">
        <f t="shared" si="83"/>
        <v>109</v>
      </c>
      <c r="B342">
        <f>IF(A342&lt;LookHere!$B$9,1,2)</f>
        <v>2</v>
      </c>
      <c r="C342">
        <f>IF(B342&lt;2,LookHere!F$10 - T341,0)</f>
        <v>0</v>
      </c>
      <c r="D342" s="3">
        <f>IF(B342=2,LookHere!$B$12,0)</f>
        <v>48600</v>
      </c>
      <c r="E342" s="3">
        <f>IF(A342&lt;LookHere!B$13,0,IF(A342&lt;LookHere!B$14,LookHere!C$13,LookHere!C$14))</f>
        <v>12000</v>
      </c>
      <c r="F342" s="3">
        <f>IF('SC1'!A342&lt;LookHere!D$15,0,LookHere!B$15)</f>
        <v>9000</v>
      </c>
      <c r="G342" s="3">
        <f>IF('SC1'!A342&lt;LookHere!D$16,0,LookHere!B$16)</f>
        <v>6612</v>
      </c>
      <c r="H342" s="3">
        <f t="shared" si="84"/>
        <v>26766.261053901777</v>
      </c>
      <c r="I342" s="35">
        <f t="shared" si="85"/>
        <v>4053867.3940749681</v>
      </c>
      <c r="J342" s="3">
        <f>IF(I341&gt;0,IF(B342&lt;2,IF(C342&gt;5500*LookHere!B$11, 5500*LookHere!B$11, C342), IF(H342&gt;(M342+P341),-(H342-M342-P341),0)),0)</f>
        <v>-25486.9557843929</v>
      </c>
      <c r="K342" s="35">
        <f t="shared" si="86"/>
        <v>0</v>
      </c>
      <c r="L342" s="35">
        <f t="shared" si="87"/>
        <v>9.5000305697350262E-26</v>
      </c>
      <c r="M342" s="35">
        <f t="shared" si="88"/>
        <v>1.7031248780450051E-24</v>
      </c>
      <c r="N342" s="35">
        <f t="shared" si="89"/>
        <v>3.4062497560900106E-25</v>
      </c>
      <c r="O342" s="35">
        <f t="shared" si="90"/>
        <v>5410.0540542260887</v>
      </c>
      <c r="P342" s="3">
        <f t="shared" si="91"/>
        <v>1082.0108108452177</v>
      </c>
      <c r="Q342">
        <f t="shared" si="82"/>
        <v>0.2</v>
      </c>
      <c r="R342" s="3">
        <f>IF(B342&lt;2,K342*V$5+L342*0.4*V$6 - IF((C342-J342)&gt;0,IF((C342-J342)&gt;V$12,V$12,C342-J342)),P342+L342*($V$6)*0.4+K342*($V$5)+G342+F342+E342)/LookHere!B$11</f>
        <v>28694.010810845219</v>
      </c>
      <c r="S342" s="3">
        <f>(IF(G342&gt;0,IF(R342&gt;V$15,IF(0.15*(R342-V$15)&lt;G342,0.15*(R342-V$15),G342),0),0))*LookHere!B$11</f>
        <v>0</v>
      </c>
      <c r="T342" s="3">
        <f>(IF(R342&lt;V$16,W$16*R342,IF(R342&lt;V$17,Z$16+W$17*(R342-V$16),IF(R342&lt;V$18,W$18*(R342-V$18)+Z$17,(R342-V$18)*W$19+Z$18)))+S342 + IF(R342&lt;V$20,R342*W$20,IF(R342&lt;V$21,(R342-V$20)*W$21+Z$20,(R342-V$21)*W$22+Z$21)))*LookHere!B$11</f>
        <v>5738.8021621690441</v>
      </c>
      <c r="AI342" s="3">
        <f t="shared" si="92"/>
        <v>0</v>
      </c>
    </row>
    <row r="343" spans="1:36" x14ac:dyDescent="0.2">
      <c r="A343">
        <f t="shared" si="83"/>
        <v>110</v>
      </c>
      <c r="B343">
        <f>IF(A343&lt;LookHere!$B$9,1,2)</f>
        <v>2</v>
      </c>
      <c r="C343">
        <f>IF(B343&lt;2,LookHere!F$10 - T342,0)</f>
        <v>0</v>
      </c>
      <c r="D343" s="3">
        <f>IF(B343=2,LookHere!$B$12,0)</f>
        <v>48600</v>
      </c>
      <c r="E343" s="3">
        <f>IF(A343&lt;LookHere!B$13,0,IF(A343&lt;LookHere!B$14,LookHere!C$13,LookHere!C$14))</f>
        <v>12000</v>
      </c>
      <c r="F343" s="3">
        <f>IF('SC1'!A343&lt;LookHere!D$15,0,LookHere!B$15)</f>
        <v>9000</v>
      </c>
      <c r="G343" s="3">
        <f>IF('SC1'!A343&lt;LookHere!D$16,0,LookHere!B$16)</f>
        <v>6612</v>
      </c>
      <c r="H343" s="3">
        <f t="shared" si="84"/>
        <v>26726.802162169042</v>
      </c>
      <c r="I343" s="35">
        <f t="shared" si="85"/>
        <v>4213808.6520243958</v>
      </c>
      <c r="J343" s="3">
        <f>IF(I342&gt;0,IF(B343&lt;2,IF(C343&gt;5500*LookHere!B$11, 5500*LookHere!B$11, C343), IF(H343&gt;(M343+P342),-(H343-M343-P342),0)),0)</f>
        <v>-25644.791351323824</v>
      </c>
      <c r="K343" s="35">
        <f t="shared" si="86"/>
        <v>0</v>
      </c>
      <c r="L343" s="35">
        <f t="shared" si="87"/>
        <v>5.2991170517981779E-27</v>
      </c>
      <c r="M343" s="35">
        <f t="shared" si="88"/>
        <v>9.5000305697350262E-26</v>
      </c>
      <c r="N343" s="35">
        <f t="shared" si="89"/>
        <v>1.9000061139470054E-26</v>
      </c>
      <c r="O343" s="35">
        <f t="shared" si="90"/>
        <v>4575.7155179833408</v>
      </c>
      <c r="P343" s="3">
        <f t="shared" si="91"/>
        <v>915.1431035966682</v>
      </c>
      <c r="Q343">
        <f t="shared" si="82"/>
        <v>0.2</v>
      </c>
      <c r="R343" s="3">
        <f>IF(B343&lt;2,K343*V$5+L343*0.4*V$6 - IF((C343-J343)&gt;0,IF((C343-J343)&gt;V$12,V$12,C343-J343)),P343+L343*($V$6)*0.4+K343*($V$5)+G343+F343+E343)/LookHere!B$11</f>
        <v>28527.143103596667</v>
      </c>
      <c r="S343" s="3">
        <f>(IF(G343&gt;0,IF(R343&gt;V$15,IF(0.15*(R343-V$15)&lt;G343,0.15*(R343-V$15),G343),0),0))*LookHere!B$11</f>
        <v>0</v>
      </c>
      <c r="T343" s="3">
        <f>(IF(R343&lt;V$16,W$16*R343,IF(R343&lt;V$17,Z$16+W$17*(R343-V$16),IF(R343&lt;V$18,W$18*(R343-V$18)+Z$17,(R343-V$18)*W$19+Z$18)))+S343 + IF(R343&lt;V$20,R343*W$20,IF(R343&lt;V$21,(R343-V$20)*W$21+Z$20,(R343-V$21)*W$22+Z$21)))*LookHere!B$11</f>
        <v>5705.4286207193327</v>
      </c>
      <c r="AI343" s="3">
        <f t="shared" si="92"/>
        <v>0</v>
      </c>
    </row>
    <row r="344" spans="1:36" x14ac:dyDescent="0.2">
      <c r="A344">
        <f t="shared" si="83"/>
        <v>111</v>
      </c>
      <c r="B344">
        <f>IF(A344&lt;LookHere!$B$9,1,2)</f>
        <v>2</v>
      </c>
      <c r="C344">
        <f>IF(B344&lt;2,LookHere!F$10 - T343,0)</f>
        <v>0</v>
      </c>
      <c r="D344" s="3">
        <f>IF(B344=2,LookHere!$B$12,0)</f>
        <v>48600</v>
      </c>
      <c r="E344" s="3">
        <f>IF(A344&lt;LookHere!B$13,0,IF(A344&lt;LookHere!B$14,LookHere!C$13,LookHere!C$14))</f>
        <v>12000</v>
      </c>
      <c r="F344" s="3">
        <f>IF('SC1'!A344&lt;LookHere!D$15,0,LookHere!B$15)</f>
        <v>9000</v>
      </c>
      <c r="G344" s="3">
        <f>IF('SC1'!A344&lt;LookHere!D$16,0,LookHere!B$16)</f>
        <v>6612</v>
      </c>
      <c r="H344" s="3">
        <f t="shared" si="84"/>
        <v>26693.428620719333</v>
      </c>
      <c r="I344" s="35">
        <f t="shared" si="85"/>
        <v>4380938.5265969494</v>
      </c>
      <c r="J344" s="3">
        <f>IF(I343&gt;0,IF(B344&lt;2,IF(C344&gt;5500*LookHere!B$11, 5500*LookHere!B$11, C344), IF(H344&gt;(M344+P343),-(H344-M344-P343),0)),0)</f>
        <v>-25778.285517122666</v>
      </c>
      <c r="K344" s="35">
        <f t="shared" si="86"/>
        <v>0</v>
      </c>
      <c r="L344" s="35">
        <f t="shared" si="87"/>
        <v>2.9558474914930149E-28</v>
      </c>
      <c r="M344" s="35">
        <f t="shared" si="88"/>
        <v>5.2991170517981779E-27</v>
      </c>
      <c r="N344" s="35">
        <f t="shared" si="89"/>
        <v>1.0598234103596357E-27</v>
      </c>
      <c r="O344" s="35">
        <f t="shared" si="90"/>
        <v>3870.0486707999498</v>
      </c>
      <c r="P344" s="3">
        <f t="shared" si="91"/>
        <v>774.00973415998999</v>
      </c>
      <c r="Q344">
        <f t="shared" si="82"/>
        <v>0.2</v>
      </c>
      <c r="R344" s="3">
        <f>IF(B344&lt;2,K344*V$5+L344*0.4*V$6 - IF((C344-J344)&gt;0,IF((C344-J344)&gt;V$12,V$12,C344-J344)),P344+L344*($V$6)*0.4+K344*($V$5)+G344+F344+E344)/LookHere!B$11</f>
        <v>28386.00973415999</v>
      </c>
      <c r="S344" s="3">
        <f>(IF(G344&gt;0,IF(R344&gt;V$15,IF(0.15*(R344-V$15)&lt;G344,0.15*(R344-V$15),G344),0),0))*LookHere!B$11</f>
        <v>0</v>
      </c>
      <c r="T344" s="3">
        <f>(IF(R344&lt;V$16,W$16*R344,IF(R344&lt;V$17,Z$16+W$17*(R344-V$16),IF(R344&lt;V$18,W$18*(R344-V$18)+Z$17,(R344-V$18)*W$19+Z$18)))+S344 + IF(R344&lt;V$20,R344*W$20,IF(R344&lt;V$21,(R344-V$20)*W$21+Z$20,(R344-V$21)*W$22+Z$21)))*LookHere!B$11</f>
        <v>5677.2019468319986</v>
      </c>
      <c r="AI344" s="3">
        <f t="shared" si="92"/>
        <v>0</v>
      </c>
    </row>
    <row r="345" spans="1:36" x14ac:dyDescent="0.2">
      <c r="A345">
        <f t="shared" si="83"/>
        <v>112</v>
      </c>
      <c r="B345">
        <f>IF(A345&lt;LookHere!$B$9,1,2)</f>
        <v>2</v>
      </c>
      <c r="C345">
        <f>IF(B345&lt;2,LookHere!F$10 - T344,0)</f>
        <v>0</v>
      </c>
      <c r="D345" s="3">
        <f>IF(B345=2,LookHere!$B$12,0)</f>
        <v>48600</v>
      </c>
      <c r="E345" s="3">
        <f>IF(A345&lt;LookHere!B$13,0,IF(A345&lt;LookHere!B$14,LookHere!C$13,LookHere!C$14))</f>
        <v>12000</v>
      </c>
      <c r="F345" s="3">
        <f>IF('SC1'!A345&lt;LookHere!D$15,0,LookHere!B$15)</f>
        <v>9000</v>
      </c>
      <c r="G345" s="3">
        <f>IF('SC1'!A345&lt;LookHere!D$16,0,LookHere!B$16)</f>
        <v>6612</v>
      </c>
      <c r="H345" s="3">
        <f t="shared" si="84"/>
        <v>26665.201946832</v>
      </c>
      <c r="I345" s="35">
        <f t="shared" si="85"/>
        <v>4555606.7001318857</v>
      </c>
      <c r="J345" s="3">
        <f>IF(I344&gt;0,IF(B345&lt;2,IF(C345&gt;5500*LookHere!B$11, 5500*LookHere!B$11, C345), IF(H345&gt;(M345+P344),-(H345-M345-P344),0)),0)</f>
        <v>-25891.192212672009</v>
      </c>
      <c r="K345" s="35">
        <f t="shared" si="86"/>
        <v>0</v>
      </c>
      <c r="L345" s="35">
        <f t="shared" si="87"/>
        <v>1.6487717307548042E-29</v>
      </c>
      <c r="M345" s="35">
        <f t="shared" si="88"/>
        <v>2.9558474914930149E-28</v>
      </c>
      <c r="N345" s="35">
        <f t="shared" si="89"/>
        <v>5.9116949829860297E-29</v>
      </c>
      <c r="O345" s="35">
        <f t="shared" si="90"/>
        <v>3273.2097647891815</v>
      </c>
      <c r="P345" s="3">
        <f t="shared" si="91"/>
        <v>654.64195295783634</v>
      </c>
      <c r="Q345">
        <f t="shared" si="82"/>
        <v>0.2</v>
      </c>
      <c r="R345" s="3">
        <f>IF(B345&lt;2,K345*V$5+L345*0.4*V$6 - IF((C345-J345)&gt;0,IF((C345-J345)&gt;V$12,V$12,C345-J345)),P345+L345*($V$6)*0.4+K345*($V$5)+G345+F345+E345)/LookHere!B$11</f>
        <v>28266.641952957834</v>
      </c>
      <c r="S345" s="3">
        <f>(IF(G345&gt;0,IF(R345&gt;V$15,IF(0.15*(R345-V$15)&lt;G345,0.15*(R345-V$15),G345),0),0))*LookHere!B$11</f>
        <v>0</v>
      </c>
      <c r="T345" s="3">
        <f>(IF(R345&lt;V$16,W$16*R345,IF(R345&lt;V$17,Z$16+W$17*(R345-V$16),IF(R345&lt;V$18,W$18*(R345-V$18)+Z$17,(R345-V$18)*W$19+Z$18)))+S345 + IF(R345&lt;V$20,R345*W$20,IF(R345&lt;V$21,(R345-V$20)*W$21+Z$20,(R345-V$21)*W$22+Z$21)))*LookHere!B$11</f>
        <v>5653.3283905915669</v>
      </c>
      <c r="AI345" s="3">
        <f t="shared" si="92"/>
        <v>0</v>
      </c>
    </row>
    <row r="346" spans="1:36" x14ac:dyDescent="0.2">
      <c r="A346">
        <f t="shared" si="83"/>
        <v>113</v>
      </c>
      <c r="B346">
        <f>IF(A346&lt;LookHere!$B$9,1,2)</f>
        <v>2</v>
      </c>
      <c r="C346">
        <f>IF(B346&lt;2,LookHere!F$10 - T345,0)</f>
        <v>0</v>
      </c>
      <c r="D346" s="3">
        <f>IF(B346=2,LookHere!$B$12,0)</f>
        <v>48600</v>
      </c>
      <c r="E346" s="3">
        <f>IF(A346&lt;LookHere!B$13,0,IF(A346&lt;LookHere!B$14,LookHere!C$13,LookHere!C$14))</f>
        <v>12000</v>
      </c>
      <c r="F346" s="3">
        <f>IF('SC1'!A346&lt;LookHere!D$15,0,LookHere!B$15)</f>
        <v>9000</v>
      </c>
      <c r="G346" s="3">
        <f>IF('SC1'!A346&lt;LookHere!D$16,0,LookHere!B$16)</f>
        <v>6612</v>
      </c>
      <c r="H346" s="3">
        <f t="shared" si="84"/>
        <v>26641.328390591567</v>
      </c>
      <c r="I346" s="35">
        <f t="shared" si="85"/>
        <v>4738175.6884262897</v>
      </c>
      <c r="J346" s="3">
        <f>IF(I345&gt;0,IF(B346&lt;2,IF(C346&gt;5500*LookHere!B$11, 5500*LookHere!B$11, C346), IF(H346&gt;(M346+P345),-(H346-M346-P345),0)),0)</f>
        <v>-25986.686437633729</v>
      </c>
      <c r="K346" s="35">
        <f t="shared" si="86"/>
        <v>0</v>
      </c>
      <c r="L346" s="35">
        <f t="shared" si="87"/>
        <v>9.1968487141502722E-31</v>
      </c>
      <c r="M346" s="35">
        <f t="shared" si="88"/>
        <v>1.6487717307548042E-29</v>
      </c>
      <c r="N346" s="35">
        <f t="shared" si="89"/>
        <v>3.2975434615096085E-30</v>
      </c>
      <c r="O346" s="35">
        <f t="shared" si="90"/>
        <v>2768.415354863394</v>
      </c>
      <c r="P346" s="3">
        <f t="shared" si="91"/>
        <v>553.68307097267882</v>
      </c>
      <c r="Q346">
        <f t="shared" si="82"/>
        <v>0.2</v>
      </c>
      <c r="R346" s="3">
        <f>IF(B346&lt;2,K346*V$5+L346*0.4*V$6 - IF((C346-J346)&gt;0,IF((C346-J346)&gt;V$12,V$12,C346-J346)),P346+L346*($V$6)*0.4+K346*($V$5)+G346+F346+E346)/LookHere!B$11</f>
        <v>28165.683070972678</v>
      </c>
      <c r="S346" s="3">
        <f>(IF(G346&gt;0,IF(R346&gt;V$15,IF(0.15*(R346-V$15)&lt;G346,0.15*(R346-V$15),G346),0),0))*LookHere!B$11</f>
        <v>0</v>
      </c>
      <c r="T346" s="3">
        <f>(IF(R346&lt;V$16,W$16*R346,IF(R346&lt;V$17,Z$16+W$17*(R346-V$16),IF(R346&lt;V$18,W$18*(R346-V$18)+Z$17,(R346-V$18)*W$19+Z$18)))+S346 + IF(R346&lt;V$20,R346*W$20,IF(R346&lt;V$21,(R346-V$20)*W$21+Z$20,(R346-V$21)*W$22+Z$21)))*LookHere!B$11</f>
        <v>5633.1366141945355</v>
      </c>
      <c r="AI346" s="3">
        <f t="shared" si="92"/>
        <v>0</v>
      </c>
    </row>
    <row r="347" spans="1:36" x14ac:dyDescent="0.2">
      <c r="A347">
        <f t="shared" si="83"/>
        <v>114</v>
      </c>
      <c r="B347">
        <f>IF(A347&lt;LookHere!$B$9,1,2)</f>
        <v>2</v>
      </c>
      <c r="C347">
        <f>IF(B347&lt;2,LookHere!F$10 - T346,0)</f>
        <v>0</v>
      </c>
      <c r="D347" s="3">
        <f>IF(B347=2,LookHere!$B$12,0)</f>
        <v>48600</v>
      </c>
      <c r="E347" s="3">
        <f>IF(A347&lt;LookHere!B$13,0,IF(A347&lt;LookHere!B$14,LookHere!C$13,LookHere!C$14))</f>
        <v>12000</v>
      </c>
      <c r="F347" s="3">
        <f>IF('SC1'!A347&lt;LookHere!D$15,0,LookHere!B$15)</f>
        <v>9000</v>
      </c>
      <c r="G347" s="3">
        <f>IF('SC1'!A347&lt;LookHere!D$16,0,LookHere!B$16)</f>
        <v>6612</v>
      </c>
      <c r="H347" s="3">
        <f t="shared" si="84"/>
        <v>26621.136614194536</v>
      </c>
      <c r="I347" s="35">
        <f t="shared" si="85"/>
        <v>4929021.917899223</v>
      </c>
      <c r="J347" s="3">
        <f>IF(I346&gt;0,IF(B347&lt;2,IF(C347&gt;5500*LookHere!B$11, 5500*LookHere!B$11, C347), IF(H347&gt;(M347+P346),-(H347-M347-P346),0)),0)</f>
        <v>-26067.453543221858</v>
      </c>
      <c r="K347" s="35">
        <f t="shared" si="86"/>
        <v>0</v>
      </c>
      <c r="L347" s="35">
        <f t="shared" si="87"/>
        <v>5.1300022127530084E-32</v>
      </c>
      <c r="M347" s="35">
        <f t="shared" si="88"/>
        <v>9.1968487141502722E-31</v>
      </c>
      <c r="N347" s="35">
        <f t="shared" si="89"/>
        <v>1.8393697428300544E-31</v>
      </c>
      <c r="O347" s="35">
        <f t="shared" si="90"/>
        <v>2341.4703388363614</v>
      </c>
      <c r="P347" s="3">
        <f t="shared" si="91"/>
        <v>468.29406776727228</v>
      </c>
      <c r="Q347">
        <f t="shared" si="82"/>
        <v>0.2</v>
      </c>
      <c r="R347" s="3">
        <f>IF(B347&lt;2,K347*V$5+L347*0.4*V$6 - IF((C347-J347)&gt;0,IF((C347-J347)&gt;V$12,V$12,C347-J347)),P347+L347*($V$6)*0.4+K347*($V$5)+G347+F347+E347)/LookHere!B$11</f>
        <v>28080.294067767274</v>
      </c>
      <c r="S347" s="3">
        <f>(IF(G347&gt;0,IF(R347&gt;V$15,IF(0.15*(R347-V$15)&lt;G347,0.15*(R347-V$15),G347),0),0))*LookHere!B$11</f>
        <v>0</v>
      </c>
      <c r="T347" s="3">
        <f>(IF(R347&lt;V$16,W$16*R347,IF(R347&lt;V$17,Z$16+W$17*(R347-V$16),IF(R347&lt;V$18,W$18*(R347-V$18)+Z$17,(R347-V$18)*W$19+Z$18)))+S347 + IF(R347&lt;V$20,R347*W$20,IF(R347&lt;V$21,(R347-V$20)*W$21+Z$20,(R347-V$21)*W$22+Z$21)))*LookHere!B$11</f>
        <v>5616.0588135534554</v>
      </c>
      <c r="AI347" s="3">
        <f t="shared" si="92"/>
        <v>0</v>
      </c>
    </row>
    <row r="348" spans="1:36" x14ac:dyDescent="0.2">
      <c r="A348">
        <f t="shared" si="83"/>
        <v>115</v>
      </c>
      <c r="B348">
        <f>IF(A348&lt;LookHere!$B$9,1,2)</f>
        <v>2</v>
      </c>
      <c r="C348">
        <f>IF(B348&lt;2,LookHere!F$10 - T347,0)</f>
        <v>0</v>
      </c>
      <c r="D348" s="3">
        <f>IF(B348=2,LookHere!$B$12,0)</f>
        <v>48600</v>
      </c>
      <c r="E348" s="3">
        <f>IF(A348&lt;LookHere!B$13,0,IF(A348&lt;LookHere!B$14,LookHere!C$13,LookHere!C$14))</f>
        <v>12000</v>
      </c>
      <c r="F348" s="3">
        <f>IF('SC1'!A348&lt;LookHere!D$15,0,LookHere!B$15)</f>
        <v>9000</v>
      </c>
      <c r="G348" s="3">
        <f>IF('SC1'!A348&lt;LookHere!D$16,0,LookHere!B$16)</f>
        <v>6612</v>
      </c>
      <c r="H348" s="3">
        <f t="shared" si="84"/>
        <v>26604.058813553456</v>
      </c>
      <c r="I348" s="35">
        <f t="shared" si="85"/>
        <v>5128536.776554863</v>
      </c>
      <c r="J348" s="3">
        <f>IF(I347&gt;0,IF(B348&lt;2,IF(C348&gt;5500*LookHere!B$11, 5500*LookHere!B$11, C348), IF(H348&gt;(M348+P347),-(H348-M348-P347),0)),0)</f>
        <v>-26135.764745786182</v>
      </c>
      <c r="K348" s="35">
        <f t="shared" si="86"/>
        <v>0</v>
      </c>
      <c r="L348" s="35">
        <f t="shared" si="87"/>
        <v>2.8615152342736228E-33</v>
      </c>
      <c r="M348" s="35">
        <f t="shared" si="88"/>
        <v>5.1300022127530084E-32</v>
      </c>
      <c r="N348" s="35">
        <f t="shared" si="89"/>
        <v>1.0260004425506017E-32</v>
      </c>
      <c r="O348" s="35">
        <f t="shared" si="90"/>
        <v>1980.3687831810175</v>
      </c>
      <c r="P348" s="3">
        <f t="shared" si="91"/>
        <v>396.07375663620354</v>
      </c>
      <c r="Q348">
        <f t="shared" si="82"/>
        <v>0.2</v>
      </c>
      <c r="R348" s="3">
        <f>IF(B348&lt;2,K348*V$5+L348*0.4*V$6 - IF((C348-J348)&gt;0,IF((C348-J348)&gt;V$12,V$12,C348-J348)),P348+L348*($V$6)*0.4+K348*($V$5)+G348+F348+E348)/LookHere!B$11</f>
        <v>28008.073756636204</v>
      </c>
      <c r="S348" s="3">
        <f>(IF(G348&gt;0,IF(R348&gt;V$15,IF(0.15*(R348-V$15)&lt;G348,0.15*(R348-V$15),G348),0),0))*LookHere!B$11</f>
        <v>0</v>
      </c>
      <c r="T348" s="3">
        <f>(IF(R348&lt;V$16,W$16*R348,IF(R348&lt;V$17,Z$16+W$17*(R348-V$16),IF(R348&lt;V$18,W$18*(R348-V$18)+Z$17,(R348-V$18)*W$19+Z$18)))+S348 + IF(R348&lt;V$20,R348*W$20,IF(R348&lt;V$21,(R348-V$20)*W$21+Z$20,(R348-V$21)*W$22+Z$21)))*LookHere!B$11</f>
        <v>5601.6147513272408</v>
      </c>
      <c r="AI348" s="3">
        <f t="shared" si="92"/>
        <v>0</v>
      </c>
      <c r="AJ348" t="e">
        <f>MATCH(1,AI268:AI348,0)+3</f>
        <v>#N/A</v>
      </c>
    </row>
    <row r="349" spans="1:36" x14ac:dyDescent="0.2">
      <c r="AI349" s="3">
        <f t="shared" si="92"/>
        <v>0</v>
      </c>
      <c r="AJ349" t="e">
        <f>"A"&amp;AJ348</f>
        <v>#N/A</v>
      </c>
    </row>
    <row r="350" spans="1:36" x14ac:dyDescent="0.2">
      <c r="AJ350" t="str">
        <f ca="1">IF(AI348&gt;0,INDIRECT(AJ349),"past "&amp;A348)</f>
        <v>past 115</v>
      </c>
    </row>
  </sheetData>
  <mergeCells count="4">
    <mergeCell ref="A1:C2"/>
    <mergeCell ref="A89:C90"/>
    <mergeCell ref="A177:C178"/>
    <mergeCell ref="A265:C26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0"/>
  <sheetViews>
    <sheetView topLeftCell="A340" workbookViewId="0">
      <selection activeCell="J269" sqref="J269:J348"/>
    </sheetView>
  </sheetViews>
  <sheetFormatPr defaultRowHeight="12.75" x14ac:dyDescent="0.2"/>
  <cols>
    <col min="1" max="10" width="9.28515625" bestFit="1" customWidth="1"/>
    <col min="11" max="11" width="10.42578125" customWidth="1"/>
    <col min="12" max="12" width="10.140625" bestFit="1" customWidth="1"/>
    <col min="13" max="13" width="9.28515625" bestFit="1" customWidth="1"/>
    <col min="14" max="14" width="9.28515625" customWidth="1"/>
    <col min="15" max="20" width="9.28515625" bestFit="1" customWidth="1"/>
    <col min="22" max="22" width="12.42578125" bestFit="1" customWidth="1"/>
    <col min="23" max="23" width="9.28515625" bestFit="1" customWidth="1"/>
    <col min="24" max="24" width="12.5703125" customWidth="1"/>
    <col min="26" max="26" width="11.42578125" bestFit="1" customWidth="1"/>
    <col min="33" max="36" width="9.28515625" bestFit="1" customWidth="1"/>
  </cols>
  <sheetData>
    <row r="1" spans="1:35" x14ac:dyDescent="0.2">
      <c r="A1" s="66" t="s">
        <v>84</v>
      </c>
      <c r="B1" s="66"/>
      <c r="C1" s="66"/>
      <c r="D1" t="s">
        <v>0</v>
      </c>
    </row>
    <row r="2" spans="1:35" x14ac:dyDescent="0.2">
      <c r="A2" s="66"/>
      <c r="B2" s="66"/>
      <c r="C2" s="66"/>
      <c r="D2" s="1" t="s">
        <v>1</v>
      </c>
      <c r="E2" s="2" t="s">
        <v>2</v>
      </c>
      <c r="K2" t="s">
        <v>3</v>
      </c>
      <c r="L2" t="s">
        <v>3</v>
      </c>
      <c r="T2" t="s">
        <v>4</v>
      </c>
    </row>
    <row r="3" spans="1:35" x14ac:dyDescent="0.2">
      <c r="A3" s="2" t="s">
        <v>5</v>
      </c>
      <c r="B3" s="2" t="s">
        <v>59</v>
      </c>
      <c r="C3" s="2" t="s">
        <v>77</v>
      </c>
      <c r="D3" s="2" t="s">
        <v>6</v>
      </c>
      <c r="E3" t="s">
        <v>7</v>
      </c>
      <c r="F3" t="s">
        <v>8</v>
      </c>
      <c r="G3" t="s">
        <v>9</v>
      </c>
      <c r="H3" t="s">
        <v>10</v>
      </c>
      <c r="I3" t="s">
        <v>15</v>
      </c>
      <c r="J3" t="s">
        <v>76</v>
      </c>
      <c r="K3" t="s">
        <v>11</v>
      </c>
      <c r="L3" t="s">
        <v>12</v>
      </c>
      <c r="M3" t="s">
        <v>79</v>
      </c>
      <c r="N3" t="s">
        <v>81</v>
      </c>
      <c r="O3" t="s">
        <v>13</v>
      </c>
      <c r="P3" t="s">
        <v>14</v>
      </c>
      <c r="R3" t="s">
        <v>16</v>
      </c>
      <c r="S3" t="s">
        <v>60</v>
      </c>
      <c r="T3" t="s">
        <v>17</v>
      </c>
      <c r="W3" s="2" t="s">
        <v>18</v>
      </c>
      <c r="AG3" t="s">
        <v>19</v>
      </c>
      <c r="AI3" t="s">
        <v>25</v>
      </c>
    </row>
    <row r="4" spans="1:35" x14ac:dyDescent="0.2">
      <c r="A4">
        <f>LookHere!B$8</f>
        <v>35</v>
      </c>
      <c r="B4">
        <f>IF(A4&lt;LookHere!$B$9,1,2)</f>
        <v>1</v>
      </c>
      <c r="C4">
        <f>IF(B4&lt;2,LookHere!F$10,0)</f>
        <v>6000</v>
      </c>
      <c r="D4" s="3">
        <f>IF(B4=2,LookHere!$B$12,0)</f>
        <v>0</v>
      </c>
      <c r="E4" s="3">
        <f>IF(A4&lt;LookHere!B$13,0,IF(A4&lt;LookHere!B$14,LookHere!C$13,LookHere!C$14))</f>
        <v>0</v>
      </c>
      <c r="F4" s="3">
        <f>IF('SC2'!A4&lt;LookHere!D$15,0,LookHere!B$15)</f>
        <v>0</v>
      </c>
      <c r="G4" s="3">
        <f>IF('SC2'!A4&lt;LookHere!D$16,0,LookHere!B$16)</f>
        <v>0</v>
      </c>
      <c r="H4" s="3">
        <v>0</v>
      </c>
      <c r="I4" s="3">
        <f>LookHere!B27+J4</f>
        <v>55500</v>
      </c>
      <c r="J4" s="3">
        <f>IF(B4&lt;2,IF(C4&gt;5500*LookHere!B$11, 5500*LookHere!B$11, C4), IF(H4&gt;M4,-(H4-M4),0))</f>
        <v>5500</v>
      </c>
      <c r="K4" s="3">
        <f>LookHere!B$24*V7+IF($C4&gt;($J4+$V$12),$V$7*($C4-$J4-$V$12),0)</f>
        <v>50000</v>
      </c>
      <c r="L4" s="3">
        <f>LookHere!B$24*(1-V7)+IF($C4&gt;($J4+$V$12),(1-$V$7)*($C4-$J4-$V$12),0)</f>
        <v>0</v>
      </c>
      <c r="M4" s="3"/>
      <c r="N4" s="3"/>
      <c r="O4" s="3">
        <f>LookHere!B$26+IF((C4-J4)&gt;0,IF((C4-J4)&gt;V$12,V$12,C4-J4),0)</f>
        <v>50500</v>
      </c>
      <c r="P4">
        <v>0</v>
      </c>
      <c r="Q4">
        <f>IF(B4&lt;2,0,VLOOKUP(A4,AG$5:AH$90,2))</f>
        <v>0</v>
      </c>
      <c r="R4" s="3">
        <f>IF(B4&lt;2,K4*V$5+L4*0.4*V$6 - IF((C4-J4)&gt;0,IF((C4-J4)&gt;V$12,V$12,C4-J4)),P4+L4*($V$6)*0.4+K4*($V$5)+G4+F4+E4)/LookHere!B$11</f>
        <v>539</v>
      </c>
      <c r="S4" s="3">
        <f>(IF(G4&gt;0,IF(R4&gt;V$15,IF(0.15*(R4-V$15)&lt;G4,0.15*(R4-V$15),G4),0),0))*LookHere!B$11</f>
        <v>0</v>
      </c>
      <c r="T4" s="3">
        <f>(IF(R4&lt;V$16,W$16*R4,IF(R4&lt;V$17,Z$16+W$17*(R4-V$16),IF(R4&lt;V$18,W$18*(R4-V$18)+Z$17,(R4-V$18)*W$19+Z$18)))+S4 + IF(R4&lt;V$20,R4*W$20,IF(R4&lt;V$21,(R4-V$20)*W$21+Z$20,(R4-V$21)*W$22+Z$21)))*LookHere!B$11</f>
        <v>107.8</v>
      </c>
      <c r="V4" s="4">
        <f>LookHere!C$19</f>
        <v>0.03</v>
      </c>
      <c r="W4" t="s">
        <v>63</v>
      </c>
      <c r="AH4" s="37"/>
      <c r="AI4" s="3">
        <f>IF(((K4+L4+O4+I4)-H4)&lt;H4,1,0)</f>
        <v>0</v>
      </c>
    </row>
    <row r="5" spans="1:35" x14ac:dyDescent="0.2">
      <c r="A5">
        <f t="shared" ref="A5:A36" si="0">A4+1</f>
        <v>36</v>
      </c>
      <c r="B5">
        <f>IF(A5&lt;LookHere!$B$9,1,2)</f>
        <v>1</v>
      </c>
      <c r="C5">
        <f>IF(B5&lt;2,LookHere!F$10 - T4,0)</f>
        <v>5892.2</v>
      </c>
      <c r="D5" s="3">
        <f>IF(B5=2,LookHere!$B$12,0)</f>
        <v>0</v>
      </c>
      <c r="E5" s="3">
        <f>IF(A5&lt;LookHere!B$13,0,IF(A5&lt;LookHere!B$14,LookHere!C$13,LookHere!C$14))</f>
        <v>0</v>
      </c>
      <c r="F5" s="3">
        <f>IF('SC2'!A5&lt;LookHere!D$15,0,LookHere!B$15)</f>
        <v>0</v>
      </c>
      <c r="G5" s="3">
        <f>IF('SC2'!A5&lt;LookHere!D$16,0,LookHere!B$16)</f>
        <v>0</v>
      </c>
      <c r="H5" s="3">
        <f t="shared" ref="H5:H36" si="1">IF(B5&lt;2,0,D5-E5-F5-G5+T4)</f>
        <v>0</v>
      </c>
      <c r="I5" s="35">
        <f t="shared" ref="I5:I36" si="2">IF(I4&gt;0,IF(B5&lt;2,I4*(1+V$10),I4*(1+V$11)) + J5,0)</f>
        <v>60488.29</v>
      </c>
      <c r="J5" s="3">
        <f>IF(I4&gt;0,IF(B5&lt;2,IF(C5&gt;5500*LookHere!B$11, 5500*LookHere!B$11, C5), IF(H5&gt;(M5+P4),-(H5-M5-P4),0)),0)</f>
        <v>5500</v>
      </c>
      <c r="K5" s="35">
        <f t="shared" ref="K5:K36" si="3">IF(B5&lt;2,K4*(1+$V$5-$V$4)+IF(C5&gt;($J5+$V$12),$V$7*($C5-$J5-$V$12),0), K4*(1+$V$5-$V$4)-$M5*$V$8)+N5</f>
        <v>49539</v>
      </c>
      <c r="L5" s="35">
        <f t="shared" ref="L5:L36" si="4">IF(B5&lt;2,L4*(1+$V$6-$V$4)+IF(C5&gt;($J5+$V$12),(1-$V$7)*($C4-$J5-$V$12),0), L4*(1+$V$6-$V$4)-$M5*(1-$V$8))-N5</f>
        <v>0</v>
      </c>
      <c r="M5" s="35">
        <f t="shared" ref="M5:M36" si="5">MIN(H5-P4,(K4+L4))</f>
        <v>0</v>
      </c>
      <c r="N5" s="35">
        <f t="shared" ref="N5:N36" si="6">IF(B5&lt;2, IF(K4/(K4+L4)&lt;V$7, (V$7 - K4/(K4+L4))*(K4+L4),0),  IF(K4/(K4+L4)&lt;V$8, (V$8 - K4/(K4+L4))*(K4+L4),0))</f>
        <v>0</v>
      </c>
      <c r="O5" s="35">
        <f t="shared" ref="O5:O36" si="7">IF(B5&lt;2,O4*(1+V$10) + IF((C5-J5)&gt;0,IF((C5-J5)&gt;V$12,V$12,C5-J5),0), O4*(1+V$11)-P4 )</f>
        <v>50426.59</v>
      </c>
      <c r="P5" s="3">
        <f t="shared" ref="P5:P36" si="8">IF(B5&lt;2, 0, IF(H5&gt;(I5+K5+L5),H5-I5-K5-L5,  O5*Q5))</f>
        <v>0</v>
      </c>
      <c r="Q5">
        <f t="shared" ref="Q5:Q68" si="9">IF(B5&lt;2,0,VLOOKUP(A5,AG$5:AH$90,2))</f>
        <v>0</v>
      </c>
      <c r="R5" s="3">
        <f>IF(B5&lt;2,K5*V$5+L5*0.4*V$6 - IF((C5-J5)&gt;0,IF((C5-J5)&gt;V$12,V$12,C5-J5)),P5+L5*($V$6)*0.4+K5*($V$5)+G5+F5+E5)/LookHere!B$11</f>
        <v>637.2204200000001</v>
      </c>
      <c r="S5" s="3">
        <f>(IF(G5&gt;0,IF(R5&gt;V$15,IF(0.15*(R5-V$15)&lt;G5,0.15*(R5-V$15),G5),0),0))*LookHere!B$11</f>
        <v>0</v>
      </c>
      <c r="T5" s="3">
        <f>(IF(R5&lt;V$16,W$16*R5,IF(R5&lt;V$17,Z$16+W$17*(R5-V$16),IF(R5&lt;V$18,W$18*(R5-V$18)+Z$17,(R5-V$18)*W$19+Z$18)))+S5 + IF(R5&lt;V$20,R5*W$20,IF(R5&lt;V$21,(R5-V$20)*W$21+Z$20,(R5-V$21)*W$22+Z$21)))*LookHere!B$11</f>
        <v>127.44408400000002</v>
      </c>
      <c r="V5" s="4">
        <f>LookHere!C$20-V9</f>
        <v>2.078E-2</v>
      </c>
      <c r="W5" t="s">
        <v>21</v>
      </c>
      <c r="AG5">
        <f>AG6-1</f>
        <v>20</v>
      </c>
      <c r="AH5" s="20">
        <v>0.02</v>
      </c>
      <c r="AI5" s="3">
        <f>IF(((K5+L5+O5+I5)-H5)&lt;H5,1,0)</f>
        <v>0</v>
      </c>
    </row>
    <row r="6" spans="1:35" x14ac:dyDescent="0.2">
      <c r="A6">
        <f t="shared" si="0"/>
        <v>37</v>
      </c>
      <c r="B6">
        <f>IF(A6&lt;LookHere!$B$9,1,2)</f>
        <v>1</v>
      </c>
      <c r="C6">
        <f>IF(B6&lt;2,LookHere!F$10 - T5,0)</f>
        <v>5872.5559160000003</v>
      </c>
      <c r="D6" s="3">
        <f>IF(B6=2,LookHere!$B$12,0)</f>
        <v>0</v>
      </c>
      <c r="E6" s="3">
        <f>IF(A6&lt;LookHere!B$13,0,IF(A6&lt;LookHere!B$14,LookHere!C$13,LookHere!C$14))</f>
        <v>0</v>
      </c>
      <c r="F6" s="3">
        <f>IF('SC2'!A6&lt;LookHere!D$15,0,LookHere!B$15)</f>
        <v>0</v>
      </c>
      <c r="G6" s="3">
        <f>IF('SC2'!A6&lt;LookHere!D$16,0,LookHere!B$16)</f>
        <v>0</v>
      </c>
      <c r="H6" s="3">
        <f t="shared" si="1"/>
        <v>0</v>
      </c>
      <c r="I6" s="35">
        <f t="shared" si="2"/>
        <v>65430.587966200001</v>
      </c>
      <c r="J6" s="3">
        <f>IF(I5&gt;0,IF(B6&lt;2,IF(C6&gt;5500*LookHere!B$11, 5500*LookHere!B$11, C6), IF(H6&gt;(M6+P5),-(H6-M6-P5),0)),0)</f>
        <v>5500</v>
      </c>
      <c r="K6" s="35">
        <f t="shared" si="3"/>
        <v>49082.250419999997</v>
      </c>
      <c r="L6" s="35">
        <f t="shared" si="4"/>
        <v>0</v>
      </c>
      <c r="M6" s="35">
        <f t="shared" si="5"/>
        <v>0</v>
      </c>
      <c r="N6" s="35">
        <f t="shared" si="6"/>
        <v>0</v>
      </c>
      <c r="O6" s="35">
        <f t="shared" si="7"/>
        <v>50334.212756199995</v>
      </c>
      <c r="P6" s="3">
        <f t="shared" si="8"/>
        <v>0</v>
      </c>
      <c r="Q6">
        <f t="shared" si="9"/>
        <v>0</v>
      </c>
      <c r="R6" s="3">
        <f>IF(B6&lt;2,K6*V$5+L6*0.4*V$6 - IF((C6-J6)&gt;0,IF((C6-J6)&gt;V$12,V$12,C6-J6)),P6+L6*($V$6)*0.4+K6*($V$5)+G6+F6+E6)/LookHere!B$11</f>
        <v>647.37324772759962</v>
      </c>
      <c r="S6" s="3">
        <f>(IF(G6&gt;0,IF(R6&gt;V$15,IF(0.15*(R6-V$15)&lt;G6,0.15*(R6-V$15),G6),0),0))*LookHere!B$11</f>
        <v>0</v>
      </c>
      <c r="T6" s="3">
        <f>(IF(R6&lt;V$16,W$16*R6,IF(R6&lt;V$17,Z$16+W$17*(R6-V$16),IF(R6&lt;V$18,W$18*(R6-V$18)+Z$17,(R6-V$18)*W$19+Z$18)))+S6 + IF(R6&lt;V$20,R6*W$20,IF(R6&lt;V$21,(R6-V$20)*W$21+Z$20,(R6-V$21)*W$22+Z$21)))*LookHere!B$11</f>
        <v>129.47464954551992</v>
      </c>
      <c r="V6" s="4">
        <f>LookHere!C$21-V9</f>
        <v>4.5780000000000001E-2</v>
      </c>
      <c r="W6" t="s">
        <v>22</v>
      </c>
      <c r="AG6">
        <f t="shared" ref="AG6:AG44" si="10">AG7-1</f>
        <v>21</v>
      </c>
      <c r="AH6" s="20">
        <v>0.02</v>
      </c>
      <c r="AI6" s="3">
        <f>IF(((K6+L6+O6+I6)-H6)&lt;H6,1,0)</f>
        <v>0</v>
      </c>
    </row>
    <row r="7" spans="1:35" x14ac:dyDescent="0.2">
      <c r="A7">
        <f t="shared" si="0"/>
        <v>38</v>
      </c>
      <c r="B7">
        <f>IF(A7&lt;LookHere!$B$9,1,2)</f>
        <v>1</v>
      </c>
      <c r="C7">
        <f>IF(B7&lt;2,LookHere!F$10 - T6,0)</f>
        <v>5870.5253504544798</v>
      </c>
      <c r="D7" s="3">
        <f>IF(B7=2,LookHere!$B$12,0)</f>
        <v>0</v>
      </c>
      <c r="E7" s="3">
        <f>IF(A7&lt;LookHere!B$13,0,IF(A7&lt;LookHere!B$14,LookHere!C$13,LookHere!C$14))</f>
        <v>0</v>
      </c>
      <c r="F7" s="3">
        <f>IF('SC2'!A7&lt;LookHere!D$15,0,LookHere!B$15)</f>
        <v>0</v>
      </c>
      <c r="G7" s="3">
        <f>IF('SC2'!A7&lt;LookHere!D$16,0,LookHere!B$16)</f>
        <v>0</v>
      </c>
      <c r="H7" s="3">
        <f t="shared" si="1"/>
        <v>0</v>
      </c>
      <c r="I7" s="35">
        <f t="shared" si="2"/>
        <v>70327.317945151633</v>
      </c>
      <c r="J7" s="3">
        <f>IF(I6&gt;0,IF(B7&lt;2,IF(C7&gt;5500*LookHere!B$11, 5500*LookHere!B$11, C7), IF(H7&gt;(M7+P6),-(H7-M7-P6),0)),0)</f>
        <v>5500</v>
      </c>
      <c r="K7" s="35">
        <f t="shared" si="3"/>
        <v>48629.712071127593</v>
      </c>
      <c r="L7" s="35">
        <f t="shared" si="4"/>
        <v>0</v>
      </c>
      <c r="M7" s="35">
        <f t="shared" si="5"/>
        <v>0</v>
      </c>
      <c r="N7" s="35">
        <f t="shared" si="6"/>
        <v>0</v>
      </c>
      <c r="O7" s="35">
        <f t="shared" si="7"/>
        <v>50240.656665042312</v>
      </c>
      <c r="P7" s="3">
        <f t="shared" si="8"/>
        <v>0</v>
      </c>
      <c r="Q7">
        <f t="shared" si="9"/>
        <v>0</v>
      </c>
      <c r="R7" s="3">
        <f>IF(B7&lt;2,K7*V$5+L7*0.4*V$6 - IF((C7-J7)&gt;0,IF((C7-J7)&gt;V$12,V$12,C7-J7)),P7+L7*($V$6)*0.4+K7*($V$5)+G7+F7+E7)/LookHere!B$11</f>
        <v>640.00006638355148</v>
      </c>
      <c r="S7" s="3">
        <f>(IF(G7&gt;0,IF(R7&gt;V$15,IF(0.15*(R7-V$15)&lt;G7,0.15*(R7-V$15),G7),0),0))*LookHere!B$11</f>
        <v>0</v>
      </c>
      <c r="T7" s="3">
        <f>(IF(R7&lt;V$16,W$16*R7,IF(R7&lt;V$17,Z$16+W$17*(R7-V$16),IF(R7&lt;V$18,W$18*(R7-V$18)+Z$17,(R7-V$18)*W$19+Z$18)))+S7 + IF(R7&lt;V$20,R7*W$20,IF(R7&lt;V$21,(R7-V$20)*W$21+Z$20,(R7-V$21)*W$22+Z$21)))*LookHere!B$11</f>
        <v>128.00001327671029</v>
      </c>
      <c r="V7" s="4">
        <f>LookHere!F$25</f>
        <v>1</v>
      </c>
      <c r="W7" t="s">
        <v>71</v>
      </c>
      <c r="AG7">
        <f t="shared" si="10"/>
        <v>22</v>
      </c>
      <c r="AH7" s="20">
        <v>0.02</v>
      </c>
      <c r="AI7" s="3">
        <f>IF(((K7+L7+O7+I7)-H7)&lt;H7,1,0)</f>
        <v>0</v>
      </c>
    </row>
    <row r="8" spans="1:35" x14ac:dyDescent="0.2">
      <c r="A8">
        <f t="shared" si="0"/>
        <v>39</v>
      </c>
      <c r="B8">
        <f>IF(A8&lt;LookHere!$B$9,1,2)</f>
        <v>1</v>
      </c>
      <c r="C8">
        <f>IF(B8&lt;2,LookHere!F$10 - T7,0)</f>
        <v>5871.99998672329</v>
      </c>
      <c r="D8" s="3">
        <f>IF(B8=2,LookHere!$B$12,0)</f>
        <v>0</v>
      </c>
      <c r="E8" s="3">
        <f>IF(A8&lt;LookHere!B$13,0,IF(A8&lt;LookHere!B$14,LookHere!C$13,LookHere!C$14))</f>
        <v>0</v>
      </c>
      <c r="F8" s="3">
        <f>IF('SC2'!A8&lt;LookHere!D$15,0,LookHere!B$15)</f>
        <v>0</v>
      </c>
      <c r="G8" s="3">
        <f>IF('SC2'!A8&lt;LookHere!D$16,0,LookHere!B$16)</f>
        <v>0</v>
      </c>
      <c r="H8" s="3">
        <f t="shared" si="1"/>
        <v>0</v>
      </c>
      <c r="I8" s="35">
        <f t="shared" si="2"/>
        <v>75178.900073697339</v>
      </c>
      <c r="J8" s="3">
        <f>IF(I7&gt;0,IF(B8&lt;2,IF(C8&gt;5500*LookHere!B$11, 5500*LookHere!B$11, C8), IF(H8&gt;(M8+P7),-(H8-M8-P7),0)),0)</f>
        <v>5500</v>
      </c>
      <c r="K8" s="35">
        <f t="shared" si="3"/>
        <v>48181.346125831798</v>
      </c>
      <c r="L8" s="35">
        <f t="shared" si="4"/>
        <v>0</v>
      </c>
      <c r="M8" s="35">
        <f t="shared" si="5"/>
        <v>0</v>
      </c>
      <c r="N8" s="35">
        <f t="shared" si="6"/>
        <v>0</v>
      </c>
      <c r="O8" s="35">
        <f t="shared" si="7"/>
        <v>50149.437797313913</v>
      </c>
      <c r="P8" s="3">
        <f t="shared" si="8"/>
        <v>0</v>
      </c>
      <c r="Q8">
        <f t="shared" si="9"/>
        <v>0</v>
      </c>
      <c r="R8" s="3">
        <f>IF(B8&lt;2,K8*V$5+L8*0.4*V$6 - IF((C8-J8)&gt;0,IF((C8-J8)&gt;V$12,V$12,C8-J8)),P8+L8*($V$6)*0.4+K8*($V$5)+G8+F8+E8)/LookHere!B$11</f>
        <v>629.2083857714947</v>
      </c>
      <c r="S8" s="3">
        <f>(IF(G8&gt;0,IF(R8&gt;V$15,IF(0.15*(R8-V$15)&lt;G8,0.15*(R8-V$15),G8),0),0))*LookHere!B$11</f>
        <v>0</v>
      </c>
      <c r="T8" s="3">
        <f>(IF(R8&lt;V$16,W$16*R8,IF(R8&lt;V$17,Z$16+W$17*(R8-V$16),IF(R8&lt;V$18,W$18*(R8-V$18)+Z$17,(R8-V$18)*W$19+Z$18)))+S8 + IF(R8&lt;V$20,R8*W$20,IF(R8&lt;V$21,(R8-V$20)*W$21+Z$20,(R8-V$21)*W$22+Z$21)))*LookHere!B$11</f>
        <v>125.84167715429895</v>
      </c>
      <c r="V8" s="4">
        <f>LookHere!G$25</f>
        <v>1</v>
      </c>
      <c r="W8" t="s">
        <v>72</v>
      </c>
      <c r="AG8">
        <f t="shared" si="10"/>
        <v>23</v>
      </c>
      <c r="AH8" s="20">
        <v>0.02</v>
      </c>
      <c r="AI8" s="3">
        <f>IF(((X31+Y31+O8+W31)-H8)&lt;H8,1,0)</f>
        <v>0</v>
      </c>
    </row>
    <row r="9" spans="1:35" x14ac:dyDescent="0.2">
      <c r="A9">
        <f t="shared" si="0"/>
        <v>40</v>
      </c>
      <c r="B9">
        <f>IF(A9&lt;LookHere!$B$9,1,2)</f>
        <v>1</v>
      </c>
      <c r="C9">
        <f>IF(B9&lt;2,LookHere!F$10 - T8,0)</f>
        <v>5874.1583228457012</v>
      </c>
      <c r="D9" s="3">
        <f>IF(B9=2,LookHere!$B$12,0)</f>
        <v>0</v>
      </c>
      <c r="E9" s="3">
        <f>IF(A9&lt;LookHere!B$13,0,IF(A9&lt;LookHere!B$14,LookHere!C$13,LookHere!C$14))</f>
        <v>0</v>
      </c>
      <c r="F9" s="3">
        <f>IF('SC2'!A9&lt;LookHere!D$15,0,LookHere!B$15)</f>
        <v>0</v>
      </c>
      <c r="G9" s="3">
        <f>IF('SC2'!A9&lt;LookHere!D$16,0,LookHere!B$16)</f>
        <v>0</v>
      </c>
      <c r="H9" s="3">
        <f t="shared" si="1"/>
        <v>0</v>
      </c>
      <c r="I9" s="35">
        <f t="shared" si="2"/>
        <v>79985.750615017852</v>
      </c>
      <c r="J9" s="3">
        <f>IF(I8&gt;0,IF(B9&lt;2,IF(C9&gt;5500*LookHere!B$11, 5500*LookHere!B$11, C9), IF(H9&gt;(M9+P8),-(H9-M9-P8),0)),0)</f>
        <v>5500</v>
      </c>
      <c r="K9" s="35">
        <f t="shared" si="3"/>
        <v>47737.11411455163</v>
      </c>
      <c r="L9" s="35">
        <f t="shared" si="4"/>
        <v>0</v>
      </c>
      <c r="M9" s="35">
        <f t="shared" si="5"/>
        <v>0</v>
      </c>
      <c r="N9" s="35">
        <f t="shared" si="6"/>
        <v>0</v>
      </c>
      <c r="O9" s="35">
        <f t="shared" si="7"/>
        <v>50061.218303668378</v>
      </c>
      <c r="P9" s="3">
        <f t="shared" si="8"/>
        <v>0</v>
      </c>
      <c r="Q9">
        <f t="shared" si="9"/>
        <v>0</v>
      </c>
      <c r="R9" s="3">
        <f>IF(B9&lt;2,K9*V$5+L9*0.4*V$6 - IF((C9-J9)&gt;0,IF((C9-J9)&gt;V$12,V$12,C9-J9)),P9+L9*($V$6)*0.4+K9*($V$5)+G9+F9+E9)/LookHere!B$11</f>
        <v>617.81890845468172</v>
      </c>
      <c r="S9" s="3">
        <f>(IF(G9&gt;0,IF(R9&gt;V$15,IF(0.15*(R9-V$15)&lt;G9,0.15*(R9-V$15),G9),0),0))*LookHere!B$11</f>
        <v>0</v>
      </c>
      <c r="T9" s="3">
        <f>(IF(R9&lt;V$16,W$16*R9,IF(R9&lt;V$17,Z$16+W$17*(R9-V$16),IF(R9&lt;V$18,W$18*(R9-V$18)+Z$17,(R9-V$18)*W$19+Z$18)))+S9 + IF(R9&lt;V$20,R9*W$20,IF(R9&lt;V$21,(R9-V$20)*W$21+Z$20,(R9-V$21)*W$22+Z$21)))*LookHere!B$11</f>
        <v>123.56378169093635</v>
      </c>
      <c r="V9" s="38">
        <f>LookHere!B$28</f>
        <v>4.2199999999999998E-3</v>
      </c>
      <c r="W9" t="s">
        <v>73</v>
      </c>
      <c r="AG9">
        <f t="shared" si="10"/>
        <v>24</v>
      </c>
      <c r="AH9" s="20">
        <v>0.02</v>
      </c>
      <c r="AI9" s="3">
        <f>IF(((X32+Y32+O9+W32)-H9)&lt;H9,1,0)</f>
        <v>0</v>
      </c>
    </row>
    <row r="10" spans="1:35" x14ac:dyDescent="0.2">
      <c r="A10">
        <f t="shared" si="0"/>
        <v>41</v>
      </c>
      <c r="B10">
        <f>IF(A10&lt;LookHere!$B$9,1,2)</f>
        <v>1</v>
      </c>
      <c r="C10">
        <f>IF(B10&lt;2,LookHere!F$10 - T9,0)</f>
        <v>5876.4362183090634</v>
      </c>
      <c r="D10" s="3">
        <f>IF(B10=2,LookHere!$B$12,0)</f>
        <v>0</v>
      </c>
      <c r="E10" s="3">
        <f>IF(A10&lt;LookHere!B$13,0,IF(A10&lt;LookHere!B$14,LookHere!C$13,LookHere!C$14))</f>
        <v>0</v>
      </c>
      <c r="F10" s="3">
        <f>IF('SC2'!A10&lt;LookHere!D$15,0,LookHere!B$15)</f>
        <v>0</v>
      </c>
      <c r="G10" s="3">
        <f>IF('SC2'!A10&lt;LookHere!D$16,0,LookHere!B$16)</f>
        <v>0</v>
      </c>
      <c r="H10" s="3">
        <f t="shared" si="1"/>
        <v>0</v>
      </c>
      <c r="I10" s="35">
        <f t="shared" si="2"/>
        <v>84748.281994347388</v>
      </c>
      <c r="J10" s="3">
        <f>IF(I9&gt;0,IF(B10&lt;2,IF(C10&gt;5500*LookHere!B$11, 5500*LookHere!B$11, C10), IF(H10&gt;(M10+P9),-(H10-M10-P9),0)),0)</f>
        <v>5500</v>
      </c>
      <c r="K10" s="35">
        <f t="shared" si="3"/>
        <v>47296.977922415463</v>
      </c>
      <c r="L10" s="35">
        <f t="shared" si="4"/>
        <v>0</v>
      </c>
      <c r="M10" s="35">
        <f t="shared" si="5"/>
        <v>0</v>
      </c>
      <c r="N10" s="35">
        <f t="shared" si="6"/>
        <v>0</v>
      </c>
      <c r="O10" s="35">
        <f t="shared" si="7"/>
        <v>49976.090089217621</v>
      </c>
      <c r="P10" s="3">
        <f t="shared" si="8"/>
        <v>0</v>
      </c>
      <c r="Q10">
        <f t="shared" si="9"/>
        <v>0</v>
      </c>
      <c r="R10" s="3">
        <f>IF(B10&lt;2,K10*V$5+L10*0.4*V$6 - IF((C10-J10)&gt;0,IF((C10-J10)&gt;V$12,V$12,C10-J10)),P10+L10*($V$6)*0.4+K10*($V$5)+G10+F10+E10)/LookHere!B$11</f>
        <v>606.39498291872985</v>
      </c>
      <c r="S10" s="3">
        <f>(IF(G10&gt;0,IF(R10&gt;V$15,IF(0.15*(R10-V$15)&lt;G10,0.15*(R10-V$15),G10),0),0))*LookHere!B$11</f>
        <v>0</v>
      </c>
      <c r="T10" s="3">
        <f>(IF(R10&lt;V$16,W$16*R10,IF(R10&lt;V$17,Z$16+W$17*(R10-V$16),IF(R10&lt;V$18,W$18*(R10-V$18)+Z$17,(R10-V$18)*W$19+Z$18)))+S10 + IF(R10&lt;V$20,R10*W$20,IF(R10&lt;V$21,(R10-V$20)*W$21+Z$20,(R10-V$21)*W$22+Z$21)))*LookHere!B$11</f>
        <v>121.27899658374598</v>
      </c>
      <c r="V10" s="39">
        <f>V7*(V5-V4)+(1-V7)*(V6-V4)</f>
        <v>-9.219999999999999E-3</v>
      </c>
      <c r="W10" t="s">
        <v>74</v>
      </c>
      <c r="AG10">
        <f t="shared" si="10"/>
        <v>25</v>
      </c>
      <c r="AH10" s="20">
        <v>0.02</v>
      </c>
      <c r="AI10" s="3">
        <f>IF(((X33+Y33+O10+W33)-H10)&lt;H10,1,0)</f>
        <v>0</v>
      </c>
    </row>
    <row r="11" spans="1:35" x14ac:dyDescent="0.2">
      <c r="A11">
        <f t="shared" si="0"/>
        <v>42</v>
      </c>
      <c r="B11">
        <f>IF(A11&lt;LookHere!$B$9,1,2)</f>
        <v>1</v>
      </c>
      <c r="C11">
        <f>IF(B11&lt;2,LookHere!F$10 - T10,0)</f>
        <v>5878.7210034162545</v>
      </c>
      <c r="D11" s="3">
        <f>IF(B11=2,LookHere!$B$12,0)</f>
        <v>0</v>
      </c>
      <c r="E11" s="3">
        <f>IF(A11&lt;LookHere!B$13,0,IF(A11&lt;LookHere!B$14,LookHere!C$13,LookHere!C$14))</f>
        <v>0</v>
      </c>
      <c r="F11" s="3">
        <f>IF('SC2'!A11&lt;LookHere!D$15,0,LookHere!B$15)</f>
        <v>0</v>
      </c>
      <c r="G11" s="3">
        <f>IF('SC2'!A11&lt;LookHere!D$16,0,LookHere!B$16)</f>
        <v>0</v>
      </c>
      <c r="H11" s="3">
        <f t="shared" si="1"/>
        <v>0</v>
      </c>
      <c r="I11" s="35">
        <f t="shared" si="2"/>
        <v>89466.902834359498</v>
      </c>
      <c r="J11" s="3">
        <f>IF(I10&gt;0,IF(B11&lt;2,IF(C11&gt;5500*LookHere!B$11, 5500*LookHere!B$11, C11), IF(H11&gt;(M11+P10),-(H11-M11-P10),0)),0)</f>
        <v>5500</v>
      </c>
      <c r="K11" s="35">
        <f t="shared" si="3"/>
        <v>46860.899785970789</v>
      </c>
      <c r="L11" s="35">
        <f t="shared" si="4"/>
        <v>0</v>
      </c>
      <c r="M11" s="35">
        <f t="shared" si="5"/>
        <v>0</v>
      </c>
      <c r="N11" s="35">
        <f t="shared" si="6"/>
        <v>0</v>
      </c>
      <c r="O11" s="35">
        <f t="shared" si="7"/>
        <v>49894.031542011289</v>
      </c>
      <c r="P11" s="3">
        <f t="shared" si="8"/>
        <v>0</v>
      </c>
      <c r="Q11">
        <f t="shared" si="9"/>
        <v>0</v>
      </c>
      <c r="R11" s="3">
        <f>IF(B11&lt;2,K11*V$5+L11*0.4*V$6 - IF((C11-J11)&gt;0,IF((C11-J11)&gt;V$12,V$12,C11-J11)),P11+L11*($V$6)*0.4+K11*($V$5)+G11+F11+E11)/LookHere!B$11</f>
        <v>595.04849413621855</v>
      </c>
      <c r="S11" s="3">
        <f>(IF(G11&gt;0,IF(R11&gt;V$15,IF(0.15*(R11-V$15)&lt;G11,0.15*(R11-V$15),G11),0),0))*LookHere!B$11</f>
        <v>0</v>
      </c>
      <c r="T11" s="3">
        <f>(IF(R11&lt;V$16,W$16*R11,IF(R11&lt;V$17,Z$16+W$17*(R11-V$16),IF(R11&lt;V$18,W$18*(R11-V$18)+Z$17,(R11-V$18)*W$19+Z$18)))+S11 + IF(R11&lt;V$20,R11*W$20,IF(R11&lt;V$21,(R11-V$20)*W$21+Z$20,(R11-V$21)*W$22+Z$21)))*LookHere!B$11</f>
        <v>119.00969882724371</v>
      </c>
      <c r="V11" s="39">
        <f>V8*(V5-V4)+(1-V8)*(V6-V4)</f>
        <v>-9.219999999999999E-3</v>
      </c>
      <c r="W11" t="s">
        <v>75</v>
      </c>
      <c r="AG11">
        <f t="shared" si="10"/>
        <v>26</v>
      </c>
      <c r="AH11" s="20">
        <v>0.02</v>
      </c>
      <c r="AI11" s="3">
        <f>IF(((X34+Y34+O11+W34)-H11)&lt;H11,1,0)</f>
        <v>0</v>
      </c>
    </row>
    <row r="12" spans="1:35" x14ac:dyDescent="0.2">
      <c r="A12">
        <f t="shared" si="0"/>
        <v>43</v>
      </c>
      <c r="B12">
        <f>IF(A12&lt;LookHere!$B$9,1,2)</f>
        <v>1</v>
      </c>
      <c r="C12">
        <f>IF(B12&lt;2,LookHere!F$10 - T11,0)</f>
        <v>5880.9903011727565</v>
      </c>
      <c r="D12" s="3">
        <f>IF(B12=2,LookHere!$B$12,0)</f>
        <v>0</v>
      </c>
      <c r="E12" s="3">
        <f>IF(A12&lt;LookHere!B$13,0,IF(A12&lt;LookHere!B$14,LookHere!C$13,LookHere!C$14))</f>
        <v>0</v>
      </c>
      <c r="F12" s="3">
        <f>IF('SC2'!A12&lt;LookHere!D$15,0,LookHere!B$15)</f>
        <v>0</v>
      </c>
      <c r="G12" s="3">
        <f>IF('SC2'!A12&lt;LookHere!D$16,0,LookHere!B$16)</f>
        <v>0</v>
      </c>
      <c r="H12" s="3">
        <f t="shared" si="1"/>
        <v>0</v>
      </c>
      <c r="I12" s="35">
        <f t="shared" si="2"/>
        <v>94142.017990226697</v>
      </c>
      <c r="J12" s="3">
        <f>IF(I11&gt;0,IF(B12&lt;2,IF(C12&gt;5500*LookHere!B$11, 5500*LookHere!B$11, C12), IF(H12&gt;(M12+P11),-(H12-M12-P11),0)),0)</f>
        <v>5500</v>
      </c>
      <c r="K12" s="35">
        <f t="shared" si="3"/>
        <v>46428.842289944136</v>
      </c>
      <c r="L12" s="35">
        <f t="shared" si="4"/>
        <v>0</v>
      </c>
      <c r="M12" s="35">
        <f t="shared" si="5"/>
        <v>0</v>
      </c>
      <c r="N12" s="35">
        <f t="shared" si="6"/>
        <v>0</v>
      </c>
      <c r="O12" s="35">
        <f t="shared" si="7"/>
        <v>49814.998872366705</v>
      </c>
      <c r="P12" s="3">
        <f t="shared" si="8"/>
        <v>0</v>
      </c>
      <c r="Q12">
        <f t="shared" si="9"/>
        <v>0</v>
      </c>
      <c r="R12" s="3">
        <f>IF(B12&lt;2,K12*V$5+L12*0.4*V$6 - IF((C12-J12)&gt;0,IF((C12-J12)&gt;V$12,V$12,C12-J12)),P12+L12*($V$6)*0.4+K12*($V$5)+G12+F12+E12)/LookHere!B$11</f>
        <v>583.80104161228257</v>
      </c>
      <c r="S12" s="3">
        <f>(IF(G12&gt;0,IF(R12&gt;V$15,IF(0.15*(R12-V$15)&lt;G12,0.15*(R12-V$15),G12),0),0))*LookHere!B$11</f>
        <v>0</v>
      </c>
      <c r="T12" s="3">
        <f>(IF(R12&lt;V$16,W$16*R12,IF(R12&lt;V$17,Z$16+W$17*(R12-V$16),IF(R12&lt;V$18,W$18*(R12-V$18)+Z$17,(R12-V$18)*W$19+Z$18)))+S12 + IF(R12&lt;V$20,R12*W$20,IF(R12&lt;V$21,(R12-V$20)*W$21+Z$20,(R12-V$21)*W$22+Z$21)))*LookHere!B$11</f>
        <v>116.76020832245652</v>
      </c>
      <c r="V12" s="23">
        <f>LookHere!F$8*0.15</f>
        <v>9000</v>
      </c>
      <c r="W12" t="s">
        <v>78</v>
      </c>
      <c r="AG12">
        <f t="shared" si="10"/>
        <v>27</v>
      </c>
      <c r="AH12" s="20">
        <v>0.02</v>
      </c>
      <c r="AI12" s="3">
        <f t="shared" ref="AI12:AI43" si="11">IF(((K12+L12+O12+I12)-H12)&lt;H12,1,0)</f>
        <v>0</v>
      </c>
    </row>
    <row r="13" spans="1:35" x14ac:dyDescent="0.2">
      <c r="A13">
        <f t="shared" si="0"/>
        <v>44</v>
      </c>
      <c r="B13">
        <f>IF(A13&lt;LookHere!$B$9,1,2)</f>
        <v>1</v>
      </c>
      <c r="C13">
        <f>IF(B13&lt;2,LookHere!F$10 - T12,0)</f>
        <v>5883.2397916775435</v>
      </c>
      <c r="D13" s="3">
        <f>IF(B13=2,LookHere!$B$12,0)</f>
        <v>0</v>
      </c>
      <c r="E13" s="3">
        <f>IF(A13&lt;LookHere!B$13,0,IF(A13&lt;LookHere!B$14,LookHere!C$13,LookHere!C$14))</f>
        <v>0</v>
      </c>
      <c r="F13" s="3">
        <f>IF('SC2'!A13&lt;LookHere!D$15,0,LookHere!B$15)</f>
        <v>0</v>
      </c>
      <c r="G13" s="3">
        <f>IF('SC2'!A13&lt;LookHere!D$16,0,LookHere!B$16)</f>
        <v>0</v>
      </c>
      <c r="H13" s="3">
        <f t="shared" si="1"/>
        <v>0</v>
      </c>
      <c r="I13" s="35">
        <f t="shared" si="2"/>
        <v>98774.028584356813</v>
      </c>
      <c r="J13" s="3">
        <f>IF(I12&gt;0,IF(B13&lt;2,IF(C13&gt;5500*LookHere!B$11, 5500*LookHere!B$11, C13), IF(H13&gt;(M13+P12),-(H13-M13-P12),0)),0)</f>
        <v>5500</v>
      </c>
      <c r="K13" s="35">
        <f t="shared" si="3"/>
        <v>46000.768364030853</v>
      </c>
      <c r="L13" s="35">
        <f t="shared" si="4"/>
        <v>0</v>
      </c>
      <c r="M13" s="35">
        <f t="shared" si="5"/>
        <v>0</v>
      </c>
      <c r="N13" s="35">
        <f t="shared" si="6"/>
        <v>0</v>
      </c>
      <c r="O13" s="35">
        <f t="shared" si="7"/>
        <v>49738.944374441031</v>
      </c>
      <c r="P13" s="3">
        <f t="shared" si="8"/>
        <v>0</v>
      </c>
      <c r="Q13">
        <f t="shared" si="9"/>
        <v>0</v>
      </c>
      <c r="R13" s="3">
        <f>IF(B13&lt;2,K13*V$5+L13*0.4*V$6 - IF((C13-J13)&gt;0,IF((C13-J13)&gt;V$12,V$12,C13-J13)),P13+L13*($V$6)*0.4+K13*($V$5)+G13+F13+E13)/LookHere!B$11</f>
        <v>572.65617492701767</v>
      </c>
      <c r="S13" s="3">
        <f>(IF(G13&gt;0,IF(R13&gt;V$15,IF(0.15*(R13-V$15)&lt;G13,0.15*(R13-V$15),G13),0),0))*LookHere!B$11</f>
        <v>0</v>
      </c>
      <c r="T13" s="3">
        <f>(IF(R13&lt;V$16,W$16*R13,IF(R13&lt;V$17,Z$16+W$17*(R13-V$16),IF(R13&lt;V$18,W$18*(R13-V$18)+Z$17,(R13-V$18)*W$19+Z$18)))+S13 + IF(R13&lt;V$20,R13*W$20,IF(R13&lt;V$21,(R13-V$20)*W$21+Z$20,(R13-V$21)*W$22+Z$21)))*LookHere!B$11</f>
        <v>114.53123498540354</v>
      </c>
      <c r="W13" t="s">
        <v>20</v>
      </c>
      <c r="AG13">
        <f t="shared" si="10"/>
        <v>28</v>
      </c>
      <c r="AH13" s="20">
        <v>0.02</v>
      </c>
      <c r="AI13" s="3">
        <f t="shared" si="11"/>
        <v>0</v>
      </c>
    </row>
    <row r="14" spans="1:35" x14ac:dyDescent="0.2">
      <c r="A14">
        <f t="shared" si="0"/>
        <v>45</v>
      </c>
      <c r="B14">
        <f>IF(A14&lt;LookHere!$B$9,1,2)</f>
        <v>1</v>
      </c>
      <c r="C14">
        <f>IF(B14&lt;2,LookHere!F$10 - T13,0)</f>
        <v>5885.4687650145961</v>
      </c>
      <c r="D14" s="3">
        <f>IF(B14=2,LookHere!$B$12,0)</f>
        <v>0</v>
      </c>
      <c r="E14" s="3">
        <f>IF(A14&lt;LookHere!B$13,0,IF(A14&lt;LookHere!B$14,LookHere!C$13,LookHere!C$14))</f>
        <v>0</v>
      </c>
      <c r="F14" s="3">
        <f>IF('SC2'!A14&lt;LookHere!D$15,0,LookHere!B$15)</f>
        <v>0</v>
      </c>
      <c r="G14" s="3">
        <f>IF('SC2'!A14&lt;LookHere!D$16,0,LookHere!B$16)</f>
        <v>0</v>
      </c>
      <c r="H14" s="3">
        <f t="shared" si="1"/>
        <v>0</v>
      </c>
      <c r="I14" s="35">
        <f t="shared" si="2"/>
        <v>103363.33204080904</v>
      </c>
      <c r="J14" s="3">
        <f>IF(I13&gt;0,IF(B14&lt;2,IF(C14&gt;5500*LookHere!B$11, 5500*LookHere!B$11, C14), IF(H14&gt;(M14+P13),-(H14-M14-P13),0)),0)</f>
        <v>5500</v>
      </c>
      <c r="K14" s="35">
        <f t="shared" si="3"/>
        <v>45576.641279714488</v>
      </c>
      <c r="L14" s="35">
        <f t="shared" si="4"/>
        <v>0</v>
      </c>
      <c r="M14" s="35">
        <f t="shared" si="5"/>
        <v>0</v>
      </c>
      <c r="N14" s="35">
        <f t="shared" si="6"/>
        <v>0</v>
      </c>
      <c r="O14" s="35">
        <f t="shared" si="7"/>
        <v>49665.82007232328</v>
      </c>
      <c r="P14" s="3">
        <f t="shared" si="8"/>
        <v>0</v>
      </c>
      <c r="Q14">
        <f t="shared" si="9"/>
        <v>0</v>
      </c>
      <c r="R14" s="3">
        <f>IF(B14&lt;2,K14*V$5+L14*0.4*V$6 - IF((C14-J14)&gt;0,IF((C14-J14)&gt;V$12,V$12,C14-J14)),P14+L14*($V$6)*0.4+K14*($V$5)+G14+F14+E14)/LookHere!B$11</f>
        <v>561.61384077787091</v>
      </c>
      <c r="S14" s="3">
        <f>(IF(G14&gt;0,IF(R14&gt;V$15,IF(0.15*(R14-V$15)&lt;G14,0.15*(R14-V$15),G14),0),0))*LookHere!B$11</f>
        <v>0</v>
      </c>
      <c r="T14" s="3">
        <f>(IF(R14&lt;V$16,W$16*R14,IF(R14&lt;V$17,Z$16+W$17*(R14-V$16),IF(R14&lt;V$18,W$18*(R14-V$18)+Z$17,(R14-V$18)*W$19+Z$18)))+S14 + IF(R14&lt;V$20,R14*W$20,IF(R14&lt;V$21,(R14-V$20)*W$21+Z$20,(R14-V$21)*W$22+Z$21)))*LookHere!B$11</f>
        <v>112.32276815557418</v>
      </c>
      <c r="AG14">
        <f t="shared" si="10"/>
        <v>29</v>
      </c>
      <c r="AH14" s="20">
        <v>0.02</v>
      </c>
      <c r="AI14" s="3">
        <f t="shared" si="11"/>
        <v>0</v>
      </c>
    </row>
    <row r="15" spans="1:35" x14ac:dyDescent="0.2">
      <c r="A15">
        <f t="shared" si="0"/>
        <v>46</v>
      </c>
      <c r="B15">
        <f>IF(A15&lt;LookHere!$B$9,1,2)</f>
        <v>1</v>
      </c>
      <c r="C15">
        <f>IF(B15&lt;2,LookHere!F$10 - T14,0)</f>
        <v>5887.6772318444255</v>
      </c>
      <c r="D15" s="3">
        <f>IF(B15=2,LookHere!$B$12,0)</f>
        <v>0</v>
      </c>
      <c r="E15" s="3">
        <f>IF(A15&lt;LookHere!B$13,0,IF(A15&lt;LookHere!B$14,LookHere!C$13,LookHere!C$14))</f>
        <v>0</v>
      </c>
      <c r="F15" s="3">
        <f>IF('SC2'!A15&lt;LookHere!D$15,0,LookHere!B$15)</f>
        <v>0</v>
      </c>
      <c r="G15" s="3">
        <f>IF('SC2'!A15&lt;LookHere!D$16,0,LookHere!B$16)</f>
        <v>0</v>
      </c>
      <c r="H15" s="3">
        <f t="shared" si="1"/>
        <v>0</v>
      </c>
      <c r="I15" s="35">
        <f t="shared" si="2"/>
        <v>107910.32211939277</v>
      </c>
      <c r="J15" s="3">
        <f>IF(I14&gt;0,IF(B15&lt;2,IF(C15&gt;5500*LookHere!B$11, 5500*LookHere!B$11, C15), IF(H15&gt;(M15+P14),-(H15-M15-P14),0)),0)</f>
        <v>5500</v>
      </c>
      <c r="K15" s="35">
        <f t="shared" si="3"/>
        <v>45156.42464711552</v>
      </c>
      <c r="L15" s="35">
        <f t="shared" si="4"/>
        <v>0</v>
      </c>
      <c r="M15" s="35">
        <f t="shared" si="5"/>
        <v>0</v>
      </c>
      <c r="N15" s="35">
        <f t="shared" si="6"/>
        <v>0</v>
      </c>
      <c r="O15" s="35">
        <f t="shared" si="7"/>
        <v>49595.578443100887</v>
      </c>
      <c r="P15" s="3">
        <f t="shared" si="8"/>
        <v>0</v>
      </c>
      <c r="Q15">
        <f t="shared" si="9"/>
        <v>0</v>
      </c>
      <c r="R15" s="3">
        <f>IF(B15&lt;2,K15*V$5+L15*0.4*V$6 - IF((C15-J15)&gt;0,IF((C15-J15)&gt;V$12,V$12,C15-J15)),P15+L15*($V$6)*0.4+K15*($V$5)+G15+F15+E15)/LookHere!B$11</f>
        <v>550.67327232263506</v>
      </c>
      <c r="S15" s="3">
        <f>(IF(G15&gt;0,IF(R15&gt;V$15,IF(0.15*(R15-V$15)&lt;G15,0.15*(R15-V$15),G15),0),0))*LookHere!B$11</f>
        <v>0</v>
      </c>
      <c r="T15" s="3">
        <f>(IF(R15&lt;V$16,W$16*R15,IF(R15&lt;V$17,Z$16+W$17*(R15-V$16),IF(R15&lt;V$18,W$18*(R15-V$18)+Z$17,(R15-V$18)*W$19+Z$18)))+S15 + IF(R15&lt;V$20,R15*W$20,IF(R15&lt;V$21,(R15-V$20)*W$21+Z$20,(R15-V$21)*W$22+Z$21)))*LookHere!B$11</f>
        <v>110.13465446452702</v>
      </c>
      <c r="V15" s="40">
        <v>71592</v>
      </c>
      <c r="W15" t="s">
        <v>61</v>
      </c>
      <c r="AG15">
        <f t="shared" si="10"/>
        <v>30</v>
      </c>
      <c r="AH15" s="20">
        <v>0.02</v>
      </c>
      <c r="AI15" s="3">
        <f t="shared" si="11"/>
        <v>0</v>
      </c>
    </row>
    <row r="16" spans="1:35" x14ac:dyDescent="0.2">
      <c r="A16">
        <f t="shared" si="0"/>
        <v>47</v>
      </c>
      <c r="B16">
        <f>IF(A16&lt;LookHere!$B$9,1,2)</f>
        <v>1</v>
      </c>
      <c r="C16">
        <f>IF(B16&lt;2,LookHere!F$10 - T15,0)</f>
        <v>5889.8653455354734</v>
      </c>
      <c r="D16" s="3">
        <f>IF(B16=2,LookHere!$B$12,0)</f>
        <v>0</v>
      </c>
      <c r="E16" s="3">
        <f>IF(A16&lt;LookHere!B$13,0,IF(A16&lt;LookHere!B$14,LookHere!C$13,LookHere!C$14))</f>
        <v>0</v>
      </c>
      <c r="F16" s="3">
        <f>IF('SC2'!A16&lt;LookHere!D$15,0,LookHere!B$15)</f>
        <v>0</v>
      </c>
      <c r="G16" s="3">
        <f>IF('SC2'!A16&lt;LookHere!D$16,0,LookHere!B$16)</f>
        <v>0</v>
      </c>
      <c r="H16" s="3">
        <f t="shared" si="1"/>
        <v>0</v>
      </c>
      <c r="I16" s="35">
        <f t="shared" si="2"/>
        <v>112415.38894945197</v>
      </c>
      <c r="J16" s="3">
        <f>IF(I15&gt;0,IF(B16&lt;2,IF(C16&gt;5500*LookHere!B$11, 5500*LookHere!B$11, C16), IF(H16&gt;(M16+P15),-(H16-M16-P15),0)),0)</f>
        <v>5500</v>
      </c>
      <c r="K16" s="35">
        <f t="shared" si="3"/>
        <v>44740.082411869116</v>
      </c>
      <c r="L16" s="35">
        <f t="shared" si="4"/>
        <v>0</v>
      </c>
      <c r="M16" s="35">
        <f t="shared" si="5"/>
        <v>0</v>
      </c>
      <c r="N16" s="35">
        <f t="shared" si="6"/>
        <v>0</v>
      </c>
      <c r="O16" s="35">
        <f t="shared" si="7"/>
        <v>49528.172555390971</v>
      </c>
      <c r="P16" s="3">
        <f t="shared" si="8"/>
        <v>0</v>
      </c>
      <c r="Q16">
        <f t="shared" si="9"/>
        <v>0</v>
      </c>
      <c r="R16" s="3">
        <f>IF(B16&lt;2,K16*V$5+L16*0.4*V$6 - IF((C16-J16)&gt;0,IF((C16-J16)&gt;V$12,V$12,C16-J16)),P16+L16*($V$6)*0.4+K16*($V$5)+G16+F16+E16)/LookHere!B$11</f>
        <v>539.83356698316686</v>
      </c>
      <c r="S16" s="3">
        <f>(IF(G16&gt;0,IF(R16&gt;V$15,IF(0.15*(R16-V$15)&lt;G16,0.15*(R16-V$15),G16),0),0))*LookHere!B$11</f>
        <v>0</v>
      </c>
      <c r="T16" s="3">
        <f>(IF(R16&lt;V$16,W$16*R16,IF(R16&lt;V$17,Z$16+W$17*(R16-V$16),IF(R16&lt;V$18,W$18*(R16-V$18)+Z$17,(R16-V$18)*W$19+Z$18)))+S16 + IF(R16&lt;V$20,R16*W$20,IF(R16&lt;V$21,(R16-V$20)*W$21+Z$20,(R16-V$21)*W$22+Z$21)))*LookHere!B$11</f>
        <v>107.96671339663338</v>
      </c>
      <c r="V16" s="40">
        <v>43953</v>
      </c>
      <c r="W16">
        <v>0.15</v>
      </c>
      <c r="X16" t="s">
        <v>64</v>
      </c>
      <c r="Z16" s="40">
        <f>V16*W16</f>
        <v>6592.95</v>
      </c>
      <c r="AG16">
        <f t="shared" si="10"/>
        <v>31</v>
      </c>
      <c r="AH16" s="20">
        <v>2.5000000000000001E-2</v>
      </c>
      <c r="AI16" s="3">
        <f t="shared" si="11"/>
        <v>0</v>
      </c>
    </row>
    <row r="17" spans="1:35" x14ac:dyDescent="0.2">
      <c r="A17">
        <f t="shared" si="0"/>
        <v>48</v>
      </c>
      <c r="B17">
        <f>IF(A17&lt;LookHere!$B$9,1,2)</f>
        <v>1</v>
      </c>
      <c r="C17">
        <f>IF(B17&lt;2,LookHere!F$10 - T16,0)</f>
        <v>5892.0332866033668</v>
      </c>
      <c r="D17" s="3">
        <f>IF(B17=2,LookHere!$B$12,0)</f>
        <v>0</v>
      </c>
      <c r="E17" s="3">
        <f>IF(A17&lt;LookHere!B$13,0,IF(A17&lt;LookHere!B$14,LookHere!C$13,LookHere!C$14))</f>
        <v>0</v>
      </c>
      <c r="F17" s="3">
        <f>IF('SC2'!A17&lt;LookHere!D$15,0,LookHere!B$15)</f>
        <v>0</v>
      </c>
      <c r="G17" s="3">
        <f>IF('SC2'!A17&lt;LookHere!D$16,0,LookHere!B$16)</f>
        <v>0</v>
      </c>
      <c r="H17" s="3">
        <f t="shared" si="1"/>
        <v>0</v>
      </c>
      <c r="I17" s="35">
        <f t="shared" si="2"/>
        <v>116878.91906333802</v>
      </c>
      <c r="J17" s="3">
        <f>IF(I16&gt;0,IF(B17&lt;2,IF(C17&gt;5500*LookHere!B$11, 5500*LookHere!B$11, C17), IF(H17&gt;(M17+P16),-(H17-M17-P16),0)),0)</f>
        <v>5500</v>
      </c>
      <c r="K17" s="35">
        <f t="shared" si="3"/>
        <v>44327.578852031686</v>
      </c>
      <c r="L17" s="35">
        <f t="shared" si="4"/>
        <v>0</v>
      </c>
      <c r="M17" s="35">
        <f t="shared" si="5"/>
        <v>0</v>
      </c>
      <c r="N17" s="35">
        <f t="shared" si="6"/>
        <v>0</v>
      </c>
      <c r="O17" s="35">
        <f t="shared" si="7"/>
        <v>49463.556091033628</v>
      </c>
      <c r="P17" s="3">
        <f t="shared" si="8"/>
        <v>0</v>
      </c>
      <c r="Q17">
        <f t="shared" si="9"/>
        <v>0</v>
      </c>
      <c r="R17" s="3">
        <f>IF(B17&lt;2,K17*V$5+L17*0.4*V$6 - IF((C17-J17)&gt;0,IF((C17-J17)&gt;V$12,V$12,C17-J17)),P17+L17*($V$6)*0.4+K17*($V$5)+G17+F17+E17)/LookHere!B$11</f>
        <v>529.09380194185155</v>
      </c>
      <c r="S17" s="3">
        <f>(IF(G17&gt;0,IF(R17&gt;V$15,IF(0.15*(R17-V$15)&lt;G17,0.15*(R17-V$15),G17),0),0))*LookHere!B$11</f>
        <v>0</v>
      </c>
      <c r="T17" s="3">
        <f>(IF(R17&lt;V$16,W$16*R17,IF(R17&lt;V$17,Z$16+W$17*(R17-V$16),IF(R17&lt;V$18,W$18*(R17-V$18)+Z$17,(R17-V$18)*W$19+Z$18)))+S17 + IF(R17&lt;V$20,R17*W$20,IF(R17&lt;V$21,(R17-V$20)*W$21+Z$20,(R17-V$21)*W$22+Z$21)))*LookHere!B$11</f>
        <v>105.81876038837031</v>
      </c>
      <c r="V17" s="40">
        <v>87907</v>
      </c>
      <c r="W17">
        <v>0.22</v>
      </c>
      <c r="X17" t="s">
        <v>65</v>
      </c>
      <c r="Z17" s="40">
        <f>(V17-V16)*W17+Z16</f>
        <v>16262.829999999998</v>
      </c>
      <c r="AG17">
        <f t="shared" si="10"/>
        <v>32</v>
      </c>
      <c r="AH17" s="20">
        <v>2.5000000000000001E-2</v>
      </c>
      <c r="AI17" s="3">
        <f t="shared" si="11"/>
        <v>0</v>
      </c>
    </row>
    <row r="18" spans="1:35" x14ac:dyDescent="0.2">
      <c r="A18">
        <f t="shared" si="0"/>
        <v>49</v>
      </c>
      <c r="B18">
        <f>IF(A18&lt;LookHere!$B$9,1,2)</f>
        <v>1</v>
      </c>
      <c r="C18">
        <f>IF(B18&lt;2,LookHere!F$10 - T17,0)</f>
        <v>5894.1812396116293</v>
      </c>
      <c r="D18" s="3">
        <f>IF(B18=2,LookHere!$B$12,0)</f>
        <v>0</v>
      </c>
      <c r="E18" s="3">
        <f>IF(A18&lt;LookHere!B$13,0,IF(A18&lt;LookHere!B$14,LookHere!C$13,LookHere!C$14))</f>
        <v>0</v>
      </c>
      <c r="F18" s="3">
        <f>IF('SC2'!A18&lt;LookHere!D$15,0,LookHere!B$15)</f>
        <v>0</v>
      </c>
      <c r="G18" s="3">
        <f>IF('SC2'!A18&lt;LookHere!D$16,0,LookHere!B$16)</f>
        <v>0</v>
      </c>
      <c r="H18" s="3">
        <f t="shared" si="1"/>
        <v>0</v>
      </c>
      <c r="I18" s="35">
        <f t="shared" si="2"/>
        <v>121301.29542957405</v>
      </c>
      <c r="J18" s="3">
        <f>IF(I17&gt;0,IF(B18&lt;2,IF(C18&gt;5500*LookHere!B$11, 5500*LookHere!B$11, C18), IF(H18&gt;(M18+P17),-(H18-M18-P17),0)),0)</f>
        <v>5500</v>
      </c>
      <c r="K18" s="35">
        <f t="shared" si="3"/>
        <v>43918.878575015951</v>
      </c>
      <c r="L18" s="35">
        <f t="shared" si="4"/>
        <v>0</v>
      </c>
      <c r="M18" s="35">
        <f t="shared" si="5"/>
        <v>0</v>
      </c>
      <c r="N18" s="35">
        <f t="shared" si="6"/>
        <v>0</v>
      </c>
      <c r="O18" s="35">
        <f t="shared" si="7"/>
        <v>49401.683343485929</v>
      </c>
      <c r="P18" s="3">
        <f t="shared" si="8"/>
        <v>0</v>
      </c>
      <c r="Q18">
        <f t="shared" si="9"/>
        <v>0</v>
      </c>
      <c r="R18" s="3">
        <f>IF(B18&lt;2,K18*V$5+L18*0.4*V$6 - IF((C18-J18)&gt;0,IF((C18-J18)&gt;V$12,V$12,C18-J18)),P18+L18*($V$6)*0.4+K18*($V$5)+G18+F18+E18)/LookHere!B$11</f>
        <v>518.45305717720214</v>
      </c>
      <c r="S18" s="3">
        <f>(IF(G18&gt;0,IF(R18&gt;V$15,IF(0.15*(R18-V$15)&lt;G18,0.15*(R18-V$15),G18),0),0))*LookHere!B$11</f>
        <v>0</v>
      </c>
      <c r="T18" s="3">
        <f>(IF(R18&lt;V$16,W$16*R18,IF(R18&lt;V$17,Z$16+W$17*(R18-V$16),IF(R18&lt;V$18,W$18*(R18-V$18)+Z$17,(R18-V$18)*W$19+Z$18)))+S18 + IF(R18&lt;V$20,R18*W$20,IF(R18&lt;V$21,(R18-V$20)*W$21+Z$20,(R18-V$21)*W$22+Z$21)))*LookHere!B$11</f>
        <v>103.69061143544042</v>
      </c>
      <c r="V18" s="40">
        <v>136270</v>
      </c>
      <c r="W18">
        <v>0.26</v>
      </c>
      <c r="X18" t="s">
        <v>66</v>
      </c>
      <c r="Z18" s="40">
        <f>(V18-V17)*W18+Z17</f>
        <v>28837.21</v>
      </c>
      <c r="AG18">
        <f t="shared" si="10"/>
        <v>33</v>
      </c>
      <c r="AH18" s="20">
        <v>2.5000000000000001E-2</v>
      </c>
      <c r="AI18" s="3">
        <f t="shared" si="11"/>
        <v>0</v>
      </c>
    </row>
    <row r="19" spans="1:35" x14ac:dyDescent="0.2">
      <c r="A19">
        <f t="shared" si="0"/>
        <v>50</v>
      </c>
      <c r="B19">
        <f>IF(A19&lt;LookHere!$B$9,1,2)</f>
        <v>1</v>
      </c>
      <c r="C19">
        <f>IF(B19&lt;2,LookHere!F$10 - T18,0)</f>
        <v>5896.3093885645594</v>
      </c>
      <c r="D19" s="3">
        <f>IF(B19=2,LookHere!$B$12,0)</f>
        <v>0</v>
      </c>
      <c r="E19" s="3">
        <f>IF(A19&lt;LookHere!B$13,0,IF(A19&lt;LookHere!B$14,LookHere!C$13,LookHere!C$14))</f>
        <v>0</v>
      </c>
      <c r="F19" s="3">
        <f>IF('SC2'!A19&lt;LookHere!D$15,0,LookHere!B$15)</f>
        <v>0</v>
      </c>
      <c r="G19" s="3">
        <f>IF('SC2'!A19&lt;LookHere!D$16,0,LookHere!B$16)</f>
        <v>0</v>
      </c>
      <c r="H19" s="3">
        <f t="shared" si="1"/>
        <v>0</v>
      </c>
      <c r="I19" s="35">
        <f t="shared" si="2"/>
        <v>125682.89748571337</v>
      </c>
      <c r="J19" s="3">
        <f>IF(I18&gt;0,IF(B19&lt;2,IF(C19&gt;5500*LookHere!B$11, 5500*LookHere!B$11, C19), IF(H19&gt;(M19+P18),-(H19-M19-P18),0)),0)</f>
        <v>5500</v>
      </c>
      <c r="K19" s="35">
        <f t="shared" si="3"/>
        <v>43513.946514554307</v>
      </c>
      <c r="L19" s="35">
        <f t="shared" si="4"/>
        <v>0</v>
      </c>
      <c r="M19" s="35">
        <f t="shared" si="5"/>
        <v>0</v>
      </c>
      <c r="N19" s="35">
        <f t="shared" si="6"/>
        <v>0</v>
      </c>
      <c r="O19" s="35">
        <f t="shared" si="7"/>
        <v>49342.509211623546</v>
      </c>
      <c r="P19" s="3">
        <f t="shared" si="8"/>
        <v>0</v>
      </c>
      <c r="Q19">
        <f t="shared" si="9"/>
        <v>0</v>
      </c>
      <c r="R19" s="3">
        <f>IF(B19&lt;2,K19*V$5+L19*0.4*V$6 - IF((C19-J19)&gt;0,IF((C19-J19)&gt;V$12,V$12,C19-J19)),P19+L19*($V$6)*0.4+K19*($V$5)+G19+F19+E19)/LookHere!B$11</f>
        <v>507.91042000787911</v>
      </c>
      <c r="S19" s="3">
        <f>(IF(G19&gt;0,IF(R19&gt;V$15,IF(0.15*(R19-V$15)&lt;G19,0.15*(R19-V$15),G19),0),0))*LookHere!B$11</f>
        <v>0</v>
      </c>
      <c r="T19" s="3">
        <f>(IF(R19&lt;V$16,W$16*R19,IF(R19&lt;V$17,Z$16+W$17*(R19-V$16),IF(R19&lt;V$18,W$18*(R19-V$18)+Z$17,(R19-V$18)*W$19+Z$18)))+S19 + IF(R19&lt;V$20,R19*W$20,IF(R19&lt;V$21,(R19-V$20)*W$21+Z$20,(R19-V$21)*W$22+Z$21)))*LookHere!B$11</f>
        <v>101.58208400157582</v>
      </c>
      <c r="V19" s="40"/>
      <c r="W19">
        <v>0.28999999999999998</v>
      </c>
      <c r="X19" t="s">
        <v>67</v>
      </c>
      <c r="Z19" s="40"/>
      <c r="AG19">
        <f t="shared" si="10"/>
        <v>34</v>
      </c>
      <c r="AH19" s="20">
        <v>2.5000000000000001E-2</v>
      </c>
      <c r="AI19" s="3">
        <f t="shared" si="11"/>
        <v>0</v>
      </c>
    </row>
    <row r="20" spans="1:35" x14ac:dyDescent="0.2">
      <c r="A20">
        <f t="shared" si="0"/>
        <v>51</v>
      </c>
      <c r="B20">
        <f>IF(A20&lt;LookHere!$B$9,1,2)</f>
        <v>1</v>
      </c>
      <c r="C20">
        <f>IF(B20&lt;2,LookHere!F$10 - T19,0)</f>
        <v>5898.4179159984242</v>
      </c>
      <c r="D20" s="3">
        <f>IF(B20=2,LookHere!$B$12,0)</f>
        <v>0</v>
      </c>
      <c r="E20" s="3">
        <f>IF(A20&lt;LookHere!B$13,0,IF(A20&lt;LookHere!B$14,LookHere!C$13,LookHere!C$14))</f>
        <v>0</v>
      </c>
      <c r="F20" s="3">
        <f>IF('SC2'!A20&lt;LookHere!D$15,0,LookHere!B$15)</f>
        <v>0</v>
      </c>
      <c r="G20" s="3">
        <f>IF('SC2'!A20&lt;LookHere!D$16,0,LookHere!B$16)</f>
        <v>0</v>
      </c>
      <c r="H20" s="3">
        <f t="shared" si="1"/>
        <v>0</v>
      </c>
      <c r="I20" s="35">
        <f t="shared" si="2"/>
        <v>130024.1011708951</v>
      </c>
      <c r="J20" s="3">
        <f>IF(I19&gt;0,IF(B20&lt;2,IF(C20&gt;5500*LookHere!B$11, 5500*LookHere!B$11, C20), IF(H20&gt;(M20+P19),-(H20-M20-P19),0)),0)</f>
        <v>5500</v>
      </c>
      <c r="K20" s="35">
        <f t="shared" si="3"/>
        <v>43112.747927690114</v>
      </c>
      <c r="L20" s="35">
        <f t="shared" si="4"/>
        <v>0</v>
      </c>
      <c r="M20" s="35">
        <f t="shared" si="5"/>
        <v>0</v>
      </c>
      <c r="N20" s="35">
        <f t="shared" si="6"/>
        <v>0</v>
      </c>
      <c r="O20" s="35">
        <f t="shared" si="7"/>
        <v>49285.989192690802</v>
      </c>
      <c r="P20" s="3">
        <f t="shared" si="8"/>
        <v>0</v>
      </c>
      <c r="Q20">
        <f t="shared" si="9"/>
        <v>0</v>
      </c>
      <c r="R20" s="3">
        <f>IF(B20&lt;2,K20*V$5+L20*0.4*V$6 - IF((C20-J20)&gt;0,IF((C20-J20)&gt;V$12,V$12,C20-J20)),P20+L20*($V$6)*0.4+K20*($V$5)+G20+F20+E20)/LookHere!B$11</f>
        <v>497.46498593897638</v>
      </c>
      <c r="S20" s="3">
        <f>(IF(G20&gt;0,IF(R20&gt;V$15,IF(0.15*(R20-V$15)&lt;G20,0.15*(R20-V$15),G20),0),0))*LookHere!B$11</f>
        <v>0</v>
      </c>
      <c r="T20" s="3">
        <f>(IF(R20&lt;V$16,W$16*R20,IF(R20&lt;V$17,Z$16+W$17*(R20-V$16),IF(R20&lt;V$18,W$18*(R20-V$18)+Z$17,(R20-V$18)*W$19+Z$18)))+S20 + IF(R20&lt;V$20,R20*W$20,IF(R20&lt;V$21,(R20-V$20)*W$21+Z$20,(R20-V$21)*W$22+Z$21)))*LookHere!B$11</f>
        <v>99.492997187795282</v>
      </c>
      <c r="V20" s="40">
        <v>40120</v>
      </c>
      <c r="W20">
        <v>0.05</v>
      </c>
      <c r="X20" t="s">
        <v>68</v>
      </c>
      <c r="Z20" s="40">
        <f>V20*W20</f>
        <v>2006</v>
      </c>
      <c r="AG20">
        <f t="shared" si="10"/>
        <v>35</v>
      </c>
      <c r="AH20" s="20">
        <v>2.5000000000000001E-2</v>
      </c>
      <c r="AI20" s="3">
        <f t="shared" si="11"/>
        <v>0</v>
      </c>
    </row>
    <row r="21" spans="1:35" x14ac:dyDescent="0.2">
      <c r="A21">
        <f t="shared" si="0"/>
        <v>52</v>
      </c>
      <c r="B21">
        <f>IF(A21&lt;LookHere!$B$9,1,2)</f>
        <v>1</v>
      </c>
      <c r="C21">
        <f>IF(B21&lt;2,LookHere!F$10 - T20,0)</f>
        <v>5900.5070028122045</v>
      </c>
      <c r="D21" s="3">
        <f>IF(B21=2,LookHere!$B$12,0)</f>
        <v>0</v>
      </c>
      <c r="E21" s="3">
        <f>IF(A21&lt;LookHere!B$13,0,IF(A21&lt;LookHere!B$14,LookHere!C$13,LookHere!C$14))</f>
        <v>0</v>
      </c>
      <c r="F21" s="3">
        <f>IF('SC2'!A21&lt;LookHere!D$15,0,LookHere!B$15)</f>
        <v>0</v>
      </c>
      <c r="G21" s="3">
        <f>IF('SC2'!A21&lt;LookHere!D$16,0,LookHere!B$16)</f>
        <v>0</v>
      </c>
      <c r="H21" s="3">
        <f t="shared" si="1"/>
        <v>0</v>
      </c>
      <c r="I21" s="35">
        <f t="shared" si="2"/>
        <v>134325.27895809943</v>
      </c>
      <c r="J21" s="3">
        <f>IF(I20&gt;0,IF(B21&lt;2,IF(C21&gt;5500*LookHere!B$11, 5500*LookHere!B$11, C21), IF(H21&gt;(M21+P20),-(H21-M21-P20),0)),0)</f>
        <v>5500</v>
      </c>
      <c r="K21" s="35">
        <f t="shared" si="3"/>
        <v>42715.248391796813</v>
      </c>
      <c r="L21" s="35">
        <f t="shared" si="4"/>
        <v>0</v>
      </c>
      <c r="M21" s="35">
        <f t="shared" si="5"/>
        <v>0</v>
      </c>
      <c r="N21" s="35">
        <f t="shared" si="6"/>
        <v>0</v>
      </c>
      <c r="O21" s="35">
        <f t="shared" si="7"/>
        <v>49232.079375146401</v>
      </c>
      <c r="P21" s="3">
        <f t="shared" si="8"/>
        <v>0</v>
      </c>
      <c r="Q21">
        <f t="shared" si="9"/>
        <v>0</v>
      </c>
      <c r="R21" s="3">
        <f>IF(B21&lt;2,K21*V$5+L21*0.4*V$6 - IF((C21-J21)&gt;0,IF((C21-J21)&gt;V$12,V$12,C21-J21)),P21+L21*($V$6)*0.4+K21*($V$5)+G21+F21+E21)/LookHere!B$11</f>
        <v>487.11585876933327</v>
      </c>
      <c r="S21" s="3">
        <f>(IF(G21&gt;0,IF(R21&gt;V$15,IF(0.15*(R21-V$15)&lt;G21,0.15*(R21-V$15),G21),0),0))*LookHere!B$11</f>
        <v>0</v>
      </c>
      <c r="T21" s="3">
        <f>(IF(R21&lt;V$16,W$16*R21,IF(R21&lt;V$17,Z$16+W$17*(R21-V$16),IF(R21&lt;V$18,W$18*(R21-V$18)+Z$17,(R21-V$18)*W$19+Z$18)))+S21 + IF(R21&lt;V$20,R21*W$20,IF(R21&lt;V$21,(R21-V$20)*W$21+Z$20,(R21-V$21)*W$22+Z$21)))*LookHere!B$11</f>
        <v>97.423171753866654</v>
      </c>
      <c r="V21" s="40">
        <v>80242</v>
      </c>
      <c r="W21">
        <v>9.1499999999999998E-2</v>
      </c>
      <c r="X21" t="s">
        <v>69</v>
      </c>
      <c r="Z21" s="40">
        <f>(V21-V20)*W21+Z20</f>
        <v>5677.1630000000005</v>
      </c>
      <c r="AG21">
        <f t="shared" si="10"/>
        <v>36</v>
      </c>
      <c r="AH21" s="20">
        <v>2.5000000000000001E-2</v>
      </c>
      <c r="AI21" s="3">
        <f t="shared" si="11"/>
        <v>0</v>
      </c>
    </row>
    <row r="22" spans="1:35" x14ac:dyDescent="0.2">
      <c r="A22">
        <f t="shared" si="0"/>
        <v>53</v>
      </c>
      <c r="B22">
        <f>IF(A22&lt;LookHere!$B$9,1,2)</f>
        <v>1</v>
      </c>
      <c r="C22">
        <f>IF(B22&lt;2,LookHere!F$10 - T21,0)</f>
        <v>5902.5768282461331</v>
      </c>
      <c r="D22" s="3">
        <f>IF(B22=2,LookHere!$B$12,0)</f>
        <v>0</v>
      </c>
      <c r="E22" s="3">
        <f>IF(A22&lt;LookHere!B$13,0,IF(A22&lt;LookHere!B$14,LookHere!C$13,LookHere!C$14))</f>
        <v>0</v>
      </c>
      <c r="F22" s="3">
        <f>IF('SC2'!A22&lt;LookHere!D$15,0,LookHere!B$15)</f>
        <v>0</v>
      </c>
      <c r="G22" s="3">
        <f>IF('SC2'!A22&lt;LookHere!D$16,0,LookHere!B$16)</f>
        <v>0</v>
      </c>
      <c r="H22" s="3">
        <f t="shared" si="1"/>
        <v>0</v>
      </c>
      <c r="I22" s="35">
        <f t="shared" si="2"/>
        <v>138586.79988610576</v>
      </c>
      <c r="J22" s="3">
        <f>IF(I21&gt;0,IF(B22&lt;2,IF(C22&gt;5500*LookHere!B$11, 5500*LookHere!B$11, C22), IF(H22&gt;(M22+P21),-(H22-M22-P21),0)),0)</f>
        <v>5500</v>
      </c>
      <c r="K22" s="35">
        <f t="shared" si="3"/>
        <v>42321.413801624447</v>
      </c>
      <c r="L22" s="35">
        <f t="shared" si="4"/>
        <v>0</v>
      </c>
      <c r="M22" s="35">
        <f t="shared" si="5"/>
        <v>0</v>
      </c>
      <c r="N22" s="35">
        <f t="shared" si="6"/>
        <v>0</v>
      </c>
      <c r="O22" s="35">
        <f t="shared" si="7"/>
        <v>49180.736431553683</v>
      </c>
      <c r="P22" s="3">
        <f t="shared" si="8"/>
        <v>0</v>
      </c>
      <c r="Q22">
        <f t="shared" si="9"/>
        <v>0</v>
      </c>
      <c r="R22" s="3">
        <f>IF(B22&lt;2,K22*V$5+L22*0.4*V$6 - IF((C22-J22)&gt;0,IF((C22-J22)&gt;V$12,V$12,C22-J22)),P22+L22*($V$6)*0.4+K22*($V$5)+G22+F22+E22)/LookHere!B$11</f>
        <v>476.8621505516229</v>
      </c>
      <c r="S22" s="3">
        <f>(IF(G22&gt;0,IF(R22&gt;V$15,IF(0.15*(R22-V$15)&lt;G22,0.15*(R22-V$15),G22),0),0))*LookHere!B$11</f>
        <v>0</v>
      </c>
      <c r="T22" s="3">
        <f>(IF(R22&lt;V$16,W$16*R22,IF(R22&lt;V$17,Z$16+W$17*(R22-V$16),IF(R22&lt;V$18,W$18*(R22-V$18)+Z$17,(R22-V$18)*W$19+Z$18)))+S22 + IF(R22&lt;V$20,R22*W$20,IF(R22&lt;V$21,(R22-V$20)*W$21+Z$20,(R22-V$21)*W$22+Z$21)))*LookHere!B$11</f>
        <v>95.372430110324586</v>
      </c>
      <c r="V22" s="40"/>
      <c r="W22">
        <v>0.1116</v>
      </c>
      <c r="X22" t="s">
        <v>70</v>
      </c>
      <c r="Z22" s="40"/>
      <c r="AG22">
        <f t="shared" si="10"/>
        <v>37</v>
      </c>
      <c r="AH22" s="20">
        <v>2.5000000000000001E-2</v>
      </c>
      <c r="AI22" s="3">
        <f t="shared" si="11"/>
        <v>0</v>
      </c>
    </row>
    <row r="23" spans="1:35" x14ac:dyDescent="0.2">
      <c r="A23">
        <f t="shared" si="0"/>
        <v>54</v>
      </c>
      <c r="B23">
        <f>IF(A23&lt;LookHere!$B$9,1,2)</f>
        <v>1</v>
      </c>
      <c r="C23">
        <f>IF(B23&lt;2,LookHere!F$10 - T22,0)</f>
        <v>5904.6275698896752</v>
      </c>
      <c r="D23" s="3">
        <f>IF(B23=2,LookHere!$B$12,0)</f>
        <v>0</v>
      </c>
      <c r="E23" s="3">
        <f>IF(A23&lt;LookHere!B$13,0,IF(A23&lt;LookHere!B$14,LookHere!C$13,LookHere!C$14))</f>
        <v>0</v>
      </c>
      <c r="F23" s="3">
        <f>IF('SC2'!A23&lt;LookHere!D$15,0,LookHere!B$15)</f>
        <v>0</v>
      </c>
      <c r="G23" s="3">
        <f>IF('SC2'!A23&lt;LookHere!D$16,0,LookHere!B$16)</f>
        <v>0</v>
      </c>
      <c r="H23" s="3">
        <f t="shared" si="1"/>
        <v>0</v>
      </c>
      <c r="I23" s="35">
        <f t="shared" si="2"/>
        <v>142809.02959115585</v>
      </c>
      <c r="J23" s="3">
        <f>IF(I22&gt;0,IF(B23&lt;2,IF(C23&gt;5500*LookHere!B$11, 5500*LookHere!B$11, C23), IF(H23&gt;(M23+P22),-(H23-M23-P22),0)),0)</f>
        <v>5500</v>
      </c>
      <c r="K23" s="35">
        <f t="shared" si="3"/>
        <v>41931.210366373467</v>
      </c>
      <c r="L23" s="35">
        <f t="shared" si="4"/>
        <v>0</v>
      </c>
      <c r="M23" s="35">
        <f t="shared" si="5"/>
        <v>0</v>
      </c>
      <c r="N23" s="35">
        <f t="shared" si="6"/>
        <v>0</v>
      </c>
      <c r="O23" s="35">
        <f t="shared" si="7"/>
        <v>49131.917611544428</v>
      </c>
      <c r="P23" s="3">
        <f t="shared" si="8"/>
        <v>0</v>
      </c>
      <c r="Q23">
        <f t="shared" si="9"/>
        <v>0</v>
      </c>
      <c r="R23" s="3">
        <f>IF(B23&lt;2,K23*V$5+L23*0.4*V$6 - IF((C23-J23)&gt;0,IF((C23-J23)&gt;V$12,V$12,C23-J23)),P23+L23*($V$6)*0.4+K23*($V$5)+G23+F23+E23)/LookHere!B$11</f>
        <v>466.70298152356543</v>
      </c>
      <c r="S23" s="3">
        <f>(IF(G23&gt;0,IF(R23&gt;V$15,IF(0.15*(R23-V$15)&lt;G23,0.15*(R23-V$15),G23),0),0))*LookHere!B$11</f>
        <v>0</v>
      </c>
      <c r="T23" s="3">
        <f>(IF(R23&lt;V$16,W$16*R23,IF(R23&lt;V$17,Z$16+W$17*(R23-V$16),IF(R23&lt;V$18,W$18*(R23-V$18)+Z$17,(R23-V$18)*W$19+Z$18)))+S23 + IF(R23&lt;V$20,R23*W$20,IF(R23&lt;V$21,(R23-V$20)*W$21+Z$20,(R23-V$21)*W$22+Z$21)))*LookHere!B$11</f>
        <v>93.340596304713074</v>
      </c>
      <c r="V23" s="40"/>
      <c r="AG23">
        <f t="shared" si="10"/>
        <v>38</v>
      </c>
      <c r="AH23" s="20">
        <v>2.5000000000000001E-2</v>
      </c>
      <c r="AI23" s="3">
        <f t="shared" si="11"/>
        <v>0</v>
      </c>
    </row>
    <row r="24" spans="1:35" x14ac:dyDescent="0.2">
      <c r="A24">
        <f t="shared" si="0"/>
        <v>55</v>
      </c>
      <c r="B24">
        <f>IF(A24&lt;LookHere!$B$9,1,2)</f>
        <v>1</v>
      </c>
      <c r="C24">
        <f>IF(B24&lt;2,LookHere!F$10 - T23,0)</f>
        <v>5906.6594036952865</v>
      </c>
      <c r="D24" s="3">
        <f>IF(B24=2,LookHere!$B$12,0)</f>
        <v>0</v>
      </c>
      <c r="E24" s="3">
        <f>IF(A24&lt;LookHere!B$13,0,IF(A24&lt;LookHere!B$14,LookHere!C$13,LookHere!C$14))</f>
        <v>0</v>
      </c>
      <c r="F24" s="3">
        <f>IF('SC2'!A24&lt;LookHere!D$15,0,LookHere!B$15)</f>
        <v>0</v>
      </c>
      <c r="G24" s="3">
        <f>IF('SC2'!A24&lt;LookHere!D$16,0,LookHere!B$16)</f>
        <v>0</v>
      </c>
      <c r="H24" s="3">
        <f t="shared" si="1"/>
        <v>0</v>
      </c>
      <c r="I24" s="35">
        <f t="shared" si="2"/>
        <v>146992.33033832538</v>
      </c>
      <c r="J24" s="3">
        <f>IF(I23&gt;0,IF(B24&lt;2,IF(C24&gt;5500*LookHere!B$11, 5500*LookHere!B$11, C24), IF(H24&gt;(M24+P23),-(H24-M24-P23),0)),0)</f>
        <v>5500</v>
      </c>
      <c r="K24" s="35">
        <f t="shared" si="3"/>
        <v>41544.604606795503</v>
      </c>
      <c r="L24" s="35">
        <f t="shared" si="4"/>
        <v>0</v>
      </c>
      <c r="M24" s="35">
        <f t="shared" si="5"/>
        <v>0</v>
      </c>
      <c r="N24" s="35">
        <f t="shared" si="6"/>
        <v>0</v>
      </c>
      <c r="O24" s="35">
        <f t="shared" si="7"/>
        <v>49085.58073486128</v>
      </c>
      <c r="P24" s="3">
        <f t="shared" si="8"/>
        <v>0</v>
      </c>
      <c r="Q24">
        <f t="shared" si="9"/>
        <v>0</v>
      </c>
      <c r="R24" s="3">
        <f>IF(B24&lt;2,K24*V$5+L24*0.4*V$6 - IF((C24-J24)&gt;0,IF((C24-J24)&gt;V$12,V$12,C24-J24)),P24+L24*($V$6)*0.4+K24*($V$5)+G24+F24+E24)/LookHere!B$11</f>
        <v>456.63748003392402</v>
      </c>
      <c r="S24" s="3">
        <f>(IF(G24&gt;0,IF(R24&gt;V$15,IF(0.15*(R24-V$15)&lt;G24,0.15*(R24-V$15),G24),0),0))*LookHere!B$11</f>
        <v>0</v>
      </c>
      <c r="T24" s="3">
        <f>(IF(R24&lt;V$16,W$16*R24,IF(R24&lt;V$17,Z$16+W$17*(R24-V$16),IF(R24&lt;V$18,W$18*(R24-V$18)+Z$17,(R24-V$18)*W$19+Z$18)))+S24 + IF(R24&lt;V$20,R24*W$20,IF(R24&lt;V$21,(R24-V$20)*W$21+Z$20,(R24-V$21)*W$22+Z$21)))*LookHere!B$11</f>
        <v>91.327496006784813</v>
      </c>
      <c r="AG24">
        <f t="shared" si="10"/>
        <v>39</v>
      </c>
      <c r="AH24" s="20">
        <v>2.5000000000000001E-2</v>
      </c>
      <c r="AI24" s="3">
        <f t="shared" si="11"/>
        <v>0</v>
      </c>
    </row>
    <row r="25" spans="1:35" x14ac:dyDescent="0.2">
      <c r="A25">
        <f t="shared" si="0"/>
        <v>56</v>
      </c>
      <c r="B25">
        <f>IF(A25&lt;LookHere!$B$9,1,2)</f>
        <v>1</v>
      </c>
      <c r="C25">
        <f>IF(B25&lt;2,LookHere!F$10 - T24,0)</f>
        <v>5908.6725039932153</v>
      </c>
      <c r="D25" s="3">
        <f>IF(B25=2,LookHere!$B$12,0)</f>
        <v>0</v>
      </c>
      <c r="E25" s="3">
        <f>IF(A25&lt;LookHere!B$13,0,IF(A25&lt;LookHere!B$14,LookHere!C$13,LookHere!C$14))</f>
        <v>0</v>
      </c>
      <c r="F25" s="3">
        <f>IF('SC2'!A25&lt;LookHere!D$15,0,LookHere!B$15)</f>
        <v>0</v>
      </c>
      <c r="G25" s="3">
        <f>IF('SC2'!A25&lt;LookHere!D$16,0,LookHere!B$16)</f>
        <v>0</v>
      </c>
      <c r="H25" s="3">
        <f t="shared" si="1"/>
        <v>0</v>
      </c>
      <c r="I25" s="35">
        <f t="shared" si="2"/>
        <v>151137.06105260603</v>
      </c>
      <c r="J25" s="3">
        <f>IF(I24&gt;0,IF(B25&lt;2,IF(C25&gt;5500*LookHere!B$11, 5500*LookHere!B$11, C25), IF(H25&gt;(M25+P24),-(H25-M25-P24),0)),0)</f>
        <v>5500</v>
      </c>
      <c r="K25" s="35">
        <f t="shared" si="3"/>
        <v>41161.563352320845</v>
      </c>
      <c r="L25" s="35">
        <f t="shared" si="4"/>
        <v>0</v>
      </c>
      <c r="M25" s="35">
        <f t="shared" si="5"/>
        <v>0</v>
      </c>
      <c r="N25" s="35">
        <f t="shared" si="6"/>
        <v>0</v>
      </c>
      <c r="O25" s="35">
        <f t="shared" si="7"/>
        <v>49041.684184479069</v>
      </c>
      <c r="P25" s="3">
        <f t="shared" si="8"/>
        <v>0</v>
      </c>
      <c r="Q25">
        <f t="shared" si="9"/>
        <v>0</v>
      </c>
      <c r="R25" s="3">
        <f>IF(B25&lt;2,K25*V$5+L25*0.4*V$6 - IF((C25-J25)&gt;0,IF((C25-J25)&gt;V$12,V$12,C25-J25)),P25+L25*($V$6)*0.4+K25*($V$5)+G25+F25+E25)/LookHere!B$11</f>
        <v>446.66478246801182</v>
      </c>
      <c r="S25" s="3">
        <f>(IF(G25&gt;0,IF(R25&gt;V$15,IF(0.15*(R25-V$15)&lt;G25,0.15*(R25-V$15),G25),0),0))*LookHere!B$11</f>
        <v>0</v>
      </c>
      <c r="T25" s="3">
        <f>(IF(R25&lt;V$16,W$16*R25,IF(R25&lt;V$17,Z$16+W$17*(R25-V$16),IF(R25&lt;V$18,W$18*(R25-V$18)+Z$17,(R25-V$18)*W$19+Z$18)))+S25 + IF(R25&lt;V$20,R25*W$20,IF(R25&lt;V$21,(R25-V$20)*W$21+Z$20,(R25-V$21)*W$22+Z$21)))*LookHere!B$11</f>
        <v>89.332956493602353</v>
      </c>
      <c r="AG25">
        <f t="shared" si="10"/>
        <v>40</v>
      </c>
      <c r="AH25" s="20">
        <v>2.5000000000000001E-2</v>
      </c>
      <c r="AI25" s="3">
        <f t="shared" si="11"/>
        <v>0</v>
      </c>
    </row>
    <row r="26" spans="1:35" x14ac:dyDescent="0.2">
      <c r="A26">
        <f t="shared" si="0"/>
        <v>57</v>
      </c>
      <c r="B26">
        <f>IF(A26&lt;LookHere!$B$9,1,2)</f>
        <v>1</v>
      </c>
      <c r="C26">
        <f>IF(B26&lt;2,LookHere!F$10 - T25,0)</f>
        <v>5910.6670435063979</v>
      </c>
      <c r="D26" s="3">
        <f>IF(B26=2,LookHere!$B$12,0)</f>
        <v>0</v>
      </c>
      <c r="E26" s="3">
        <f>IF(A26&lt;LookHere!B$13,0,IF(A26&lt;LookHere!B$14,LookHere!C$13,LookHere!C$14))</f>
        <v>0</v>
      </c>
      <c r="F26" s="3">
        <f>IF('SC2'!A26&lt;LookHere!D$15,0,LookHere!B$15)</f>
        <v>0</v>
      </c>
      <c r="G26" s="3">
        <f>IF('SC2'!A26&lt;LookHere!D$16,0,LookHere!B$16)</f>
        <v>0</v>
      </c>
      <c r="H26" s="3">
        <f t="shared" si="1"/>
        <v>0</v>
      </c>
      <c r="I26" s="35">
        <f t="shared" si="2"/>
        <v>155243.57734970099</v>
      </c>
      <c r="J26" s="3">
        <f>IF(I25&gt;0,IF(B26&lt;2,IF(C26&gt;5500*LookHere!B$11, 5500*LookHere!B$11, C26), IF(H26&gt;(M26+P25),-(H26-M26-P25),0)),0)</f>
        <v>5500</v>
      </c>
      <c r="K26" s="35">
        <f t="shared" si="3"/>
        <v>40782.053738212446</v>
      </c>
      <c r="L26" s="35">
        <f t="shared" si="4"/>
        <v>0</v>
      </c>
      <c r="M26" s="35">
        <f t="shared" si="5"/>
        <v>0</v>
      </c>
      <c r="N26" s="35">
        <f t="shared" si="6"/>
        <v>0</v>
      </c>
      <c r="O26" s="35">
        <f t="shared" si="7"/>
        <v>49000.186899804576</v>
      </c>
      <c r="P26" s="3">
        <f t="shared" si="8"/>
        <v>0</v>
      </c>
      <c r="Q26">
        <f t="shared" si="9"/>
        <v>0</v>
      </c>
      <c r="R26" s="3">
        <f>IF(B26&lt;2,K26*V$5+L26*0.4*V$6 - IF((C26-J26)&gt;0,IF((C26-J26)&gt;V$12,V$12,C26-J26)),P26+L26*($V$6)*0.4+K26*($V$5)+G26+F26+E26)/LookHere!B$11</f>
        <v>436.78403317365667</v>
      </c>
      <c r="S26" s="3">
        <f>(IF(G26&gt;0,IF(R26&gt;V$15,IF(0.15*(R26-V$15)&lt;G26,0.15*(R26-V$15),G26),0),0))*LookHere!B$11</f>
        <v>0</v>
      </c>
      <c r="T26" s="3">
        <f>(IF(R26&lt;V$16,W$16*R26,IF(R26&lt;V$17,Z$16+W$17*(R26-V$16),IF(R26&lt;V$18,W$18*(R26-V$18)+Z$17,(R26-V$18)*W$19+Z$18)))+S26 + IF(R26&lt;V$20,R26*W$20,IF(R26&lt;V$21,(R26-V$20)*W$21+Z$20,(R26-V$21)*W$22+Z$21)))*LookHere!B$11</f>
        <v>87.356806634731342</v>
      </c>
      <c r="AG26">
        <f t="shared" si="10"/>
        <v>41</v>
      </c>
      <c r="AH26" s="20">
        <v>0.03</v>
      </c>
      <c r="AI26" s="3">
        <f t="shared" si="11"/>
        <v>0</v>
      </c>
    </row>
    <row r="27" spans="1:35" x14ac:dyDescent="0.2">
      <c r="A27">
        <f t="shared" si="0"/>
        <v>58</v>
      </c>
      <c r="B27">
        <f>IF(A27&lt;LookHere!$B$9,1,2)</f>
        <v>1</v>
      </c>
      <c r="C27">
        <f>IF(B27&lt;2,LookHere!F$10 - T26,0)</f>
        <v>5912.6431933652684</v>
      </c>
      <c r="D27" s="3">
        <f>IF(B27=2,LookHere!$B$12,0)</f>
        <v>0</v>
      </c>
      <c r="E27" s="3">
        <f>IF(A27&lt;LookHere!B$13,0,IF(A27&lt;LookHere!B$14,LookHere!C$13,LookHere!C$14))</f>
        <v>0</v>
      </c>
      <c r="F27" s="3">
        <f>IF('SC2'!A27&lt;LookHere!D$15,0,LookHere!B$15)</f>
        <v>0</v>
      </c>
      <c r="G27" s="3">
        <f>IF('SC2'!A27&lt;LookHere!D$16,0,LookHere!B$16)</f>
        <v>0</v>
      </c>
      <c r="H27" s="3">
        <f t="shared" si="1"/>
        <v>0</v>
      </c>
      <c r="I27" s="35">
        <f t="shared" si="2"/>
        <v>159312.23156653676</v>
      </c>
      <c r="J27" s="3">
        <f>IF(I26&gt;0,IF(B27&lt;2,IF(C27&gt;5500*LookHere!B$11, 5500*LookHere!B$11, C27), IF(H27&gt;(M27+P26),-(H27-M27-P26),0)),0)</f>
        <v>5500</v>
      </c>
      <c r="K27" s="35">
        <f t="shared" si="3"/>
        <v>40406.043202746128</v>
      </c>
      <c r="L27" s="35">
        <f t="shared" si="4"/>
        <v>0</v>
      </c>
      <c r="M27" s="35">
        <f t="shared" si="5"/>
        <v>0</v>
      </c>
      <c r="N27" s="35">
        <f t="shared" si="6"/>
        <v>0</v>
      </c>
      <c r="O27" s="35">
        <f t="shared" si="7"/>
        <v>48961.048369953649</v>
      </c>
      <c r="P27" s="3">
        <f t="shared" si="8"/>
        <v>0</v>
      </c>
      <c r="Q27">
        <f t="shared" si="9"/>
        <v>0</v>
      </c>
      <c r="R27" s="3">
        <f>IF(B27&lt;2,K27*V$5+L27*0.4*V$6 - IF((C27-J27)&gt;0,IF((C27-J27)&gt;V$12,V$12,C27-J27)),P27+L27*($V$6)*0.4+K27*($V$5)+G27+F27+E27)/LookHere!B$11</f>
        <v>426.99438438779612</v>
      </c>
      <c r="S27" s="3">
        <f>(IF(G27&gt;0,IF(R27&gt;V$15,IF(0.15*(R27-V$15)&lt;G27,0.15*(R27-V$15),G27),0),0))*LookHere!B$11</f>
        <v>0</v>
      </c>
      <c r="T27" s="3">
        <f>(IF(R27&lt;V$16,W$16*R27,IF(R27&lt;V$17,Z$16+W$17*(R27-V$16),IF(R27&lt;V$18,W$18*(R27-V$18)+Z$17,(R27-V$18)*W$19+Z$18)))+S27 + IF(R27&lt;V$20,R27*W$20,IF(R27&lt;V$21,(R27-V$20)*W$21+Z$20,(R27-V$21)*W$22+Z$21)))*LookHere!B$11</f>
        <v>85.398876877559232</v>
      </c>
      <c r="AG27">
        <f t="shared" si="10"/>
        <v>42</v>
      </c>
      <c r="AH27" s="20">
        <v>0.03</v>
      </c>
      <c r="AI27" s="3">
        <f t="shared" si="11"/>
        <v>0</v>
      </c>
    </row>
    <row r="28" spans="1:35" x14ac:dyDescent="0.2">
      <c r="A28">
        <f t="shared" si="0"/>
        <v>59</v>
      </c>
      <c r="B28">
        <f>IF(A28&lt;LookHere!$B$9,1,2)</f>
        <v>1</v>
      </c>
      <c r="C28">
        <f>IF(B28&lt;2,LookHere!F$10 - T27,0)</f>
        <v>5914.6011231224411</v>
      </c>
      <c r="D28" s="3">
        <f>IF(B28=2,LookHere!$B$12,0)</f>
        <v>0</v>
      </c>
      <c r="E28" s="3">
        <f>IF(A28&lt;LookHere!B$13,0,IF(A28&lt;LookHere!B$14,LookHere!C$13,LookHere!C$14))</f>
        <v>0</v>
      </c>
      <c r="F28" s="3">
        <f>IF('SC2'!A28&lt;LookHere!D$15,0,LookHere!B$15)</f>
        <v>0</v>
      </c>
      <c r="G28" s="3">
        <f>IF('SC2'!A28&lt;LookHere!D$16,0,LookHere!B$16)</f>
        <v>0</v>
      </c>
      <c r="H28" s="3">
        <f t="shared" si="1"/>
        <v>0</v>
      </c>
      <c r="I28" s="35">
        <f t="shared" si="2"/>
        <v>163343.37279149328</v>
      </c>
      <c r="J28" s="3">
        <f>IF(I27&gt;0,IF(B28&lt;2,IF(C28&gt;5500*LookHere!B$11, 5500*LookHere!B$11, C28), IF(H28&gt;(M28+P27),-(H28-M28-P27),0)),0)</f>
        <v>5500</v>
      </c>
      <c r="K28" s="35">
        <f t="shared" si="3"/>
        <v>40033.49948441681</v>
      </c>
      <c r="L28" s="35">
        <f t="shared" si="4"/>
        <v>0</v>
      </c>
      <c r="M28" s="35">
        <f t="shared" si="5"/>
        <v>0</v>
      </c>
      <c r="N28" s="35">
        <f t="shared" si="6"/>
        <v>0</v>
      </c>
      <c r="O28" s="35">
        <f t="shared" si="7"/>
        <v>48924.22862710512</v>
      </c>
      <c r="P28" s="3">
        <f t="shared" si="8"/>
        <v>0</v>
      </c>
      <c r="Q28">
        <f t="shared" si="9"/>
        <v>0</v>
      </c>
      <c r="R28" s="3">
        <f>IF(B28&lt;2,K28*V$5+L28*0.4*V$6 - IF((C28-J28)&gt;0,IF((C28-J28)&gt;V$12,V$12,C28-J28)),P28+L28*($V$6)*0.4+K28*($V$5)+G28+F28+E28)/LookHere!B$11</f>
        <v>417.29499616374017</v>
      </c>
      <c r="S28" s="3">
        <f>(IF(G28&gt;0,IF(R28&gt;V$15,IF(0.15*(R28-V$15)&lt;G28,0.15*(R28-V$15),G28),0),0))*LookHere!B$11</f>
        <v>0</v>
      </c>
      <c r="T28" s="3">
        <f>(IF(R28&lt;V$16,W$16*R28,IF(R28&lt;V$17,Z$16+W$17*(R28-V$16),IF(R28&lt;V$18,W$18*(R28-V$18)+Z$17,(R28-V$18)*W$19+Z$18)))+S28 + IF(R28&lt;V$20,R28*W$20,IF(R28&lt;V$21,(R28-V$20)*W$21+Z$20,(R28-V$21)*W$22+Z$21)))*LookHere!B$11</f>
        <v>83.458999232748027</v>
      </c>
      <c r="AG28">
        <f t="shared" si="10"/>
        <v>43</v>
      </c>
      <c r="AH28" s="20">
        <v>0.03</v>
      </c>
      <c r="AI28" s="3">
        <f t="shared" si="11"/>
        <v>0</v>
      </c>
    </row>
    <row r="29" spans="1:35" x14ac:dyDescent="0.2">
      <c r="A29">
        <f t="shared" si="0"/>
        <v>60</v>
      </c>
      <c r="B29">
        <f>IF(A29&lt;LookHere!$B$9,1,2)</f>
        <v>1</v>
      </c>
      <c r="C29">
        <f>IF(B29&lt;2,LookHere!F$10 - T28,0)</f>
        <v>5916.5410007672517</v>
      </c>
      <c r="D29" s="3">
        <f>IF(B29=2,LookHere!$B$12,0)</f>
        <v>0</v>
      </c>
      <c r="E29" s="3">
        <f>IF(A29&lt;LookHere!B$13,0,IF(A29&lt;LookHere!B$14,LookHere!C$13,LookHere!C$14))</f>
        <v>0</v>
      </c>
      <c r="F29" s="3">
        <f>IF('SC2'!A29&lt;LookHere!D$15,0,LookHere!B$15)</f>
        <v>0</v>
      </c>
      <c r="G29" s="3">
        <f>IF('SC2'!A29&lt;LookHere!D$16,0,LookHere!B$16)</f>
        <v>0</v>
      </c>
      <c r="H29" s="3">
        <f t="shared" si="1"/>
        <v>0</v>
      </c>
      <c r="I29" s="35">
        <f t="shared" si="2"/>
        <v>167337.34689435572</v>
      </c>
      <c r="J29" s="3">
        <f>IF(I28&gt;0,IF(B29&lt;2,IF(C29&gt;5500*LookHere!B$11, 5500*LookHere!B$11, C29), IF(H29&gt;(M29+P28),-(H29-M29-P28),0)),0)</f>
        <v>5500</v>
      </c>
      <c r="K29" s="35">
        <f t="shared" si="3"/>
        <v>39664.390619170488</v>
      </c>
      <c r="L29" s="35">
        <f t="shared" si="4"/>
        <v>0</v>
      </c>
      <c r="M29" s="35">
        <f t="shared" si="5"/>
        <v>0</v>
      </c>
      <c r="N29" s="35">
        <f t="shared" si="6"/>
        <v>0</v>
      </c>
      <c r="O29" s="35">
        <f t="shared" si="7"/>
        <v>48889.688239930467</v>
      </c>
      <c r="P29" s="3">
        <f t="shared" si="8"/>
        <v>0</v>
      </c>
      <c r="Q29">
        <f t="shared" si="9"/>
        <v>0</v>
      </c>
      <c r="R29" s="3">
        <f>IF(B29&lt;2,K29*V$5+L29*0.4*V$6 - IF((C29-J29)&gt;0,IF((C29-J29)&gt;V$12,V$12,C29-J29)),P29+L29*($V$6)*0.4+K29*($V$5)+G29+F29+E29)/LookHere!B$11</f>
        <v>407.68503629911106</v>
      </c>
      <c r="S29" s="3">
        <f>(IF(G29&gt;0,IF(R29&gt;V$15,IF(0.15*(R29-V$15)&lt;G29,0.15*(R29-V$15),G29),0),0))*LookHere!B$11</f>
        <v>0</v>
      </c>
      <c r="T29" s="3">
        <f>(IF(R29&lt;V$16,W$16*R29,IF(R29&lt;V$17,Z$16+W$17*(R29-V$16),IF(R29&lt;V$18,W$18*(R29-V$18)+Z$17,(R29-V$18)*W$19+Z$18)))+S29 + IF(R29&lt;V$20,R29*W$20,IF(R29&lt;V$21,(R29-V$20)*W$21+Z$20,(R29-V$21)*W$22+Z$21)))*LookHere!B$11</f>
        <v>81.537007259822218</v>
      </c>
      <c r="AG29">
        <f t="shared" si="10"/>
        <v>44</v>
      </c>
      <c r="AH29" s="20">
        <v>0.03</v>
      </c>
      <c r="AI29" s="3">
        <f t="shared" si="11"/>
        <v>0</v>
      </c>
    </row>
    <row r="30" spans="1:35" x14ac:dyDescent="0.2">
      <c r="A30">
        <f t="shared" si="0"/>
        <v>61</v>
      </c>
      <c r="B30">
        <f>IF(A30&lt;LookHere!$B$9,1,2)</f>
        <v>1</v>
      </c>
      <c r="C30">
        <f>IF(B30&lt;2,LookHere!F$10 - T29,0)</f>
        <v>5918.4629927401775</v>
      </c>
      <c r="D30" s="3">
        <f>IF(B30=2,LookHere!$B$12,0)</f>
        <v>0</v>
      </c>
      <c r="E30" s="3">
        <f>IF(A30&lt;LookHere!B$13,0,IF(A30&lt;LookHere!B$14,LookHere!C$13,LookHere!C$14))</f>
        <v>0</v>
      </c>
      <c r="F30" s="3">
        <f>IF('SC2'!A30&lt;LookHere!D$15,0,LookHere!B$15)</f>
        <v>0</v>
      </c>
      <c r="G30" s="3">
        <f>IF('SC2'!A30&lt;LookHere!D$16,0,LookHere!B$16)</f>
        <v>0</v>
      </c>
      <c r="H30" s="3">
        <f t="shared" si="1"/>
        <v>0</v>
      </c>
      <c r="I30" s="35">
        <f t="shared" si="2"/>
        <v>171294.49655598975</v>
      </c>
      <c r="J30" s="3">
        <f>IF(I29&gt;0,IF(B30&lt;2,IF(C30&gt;5500*LookHere!B$11, 5500*LookHere!B$11, C30), IF(H30&gt;(M30+P29),-(H30-M30-P29),0)),0)</f>
        <v>5500</v>
      </c>
      <c r="K30" s="35">
        <f t="shared" si="3"/>
        <v>39298.684937661739</v>
      </c>
      <c r="L30" s="35">
        <f t="shared" si="4"/>
        <v>0</v>
      </c>
      <c r="M30" s="35">
        <f t="shared" si="5"/>
        <v>0</v>
      </c>
      <c r="N30" s="35">
        <f t="shared" si="6"/>
        <v>0</v>
      </c>
      <c r="O30" s="35">
        <f t="shared" si="7"/>
        <v>48857.388307098481</v>
      </c>
      <c r="P30" s="3">
        <f t="shared" si="8"/>
        <v>0</v>
      </c>
      <c r="Q30">
        <f t="shared" si="9"/>
        <v>0</v>
      </c>
      <c r="R30" s="3">
        <f>IF(B30&lt;2,K30*V$5+L30*0.4*V$6 - IF((C30-J30)&gt;0,IF((C30-J30)&gt;V$12,V$12,C30-J30)),P30+L30*($V$6)*0.4+K30*($V$5)+G30+F30+E30)/LookHere!B$11</f>
        <v>398.16368026443342</v>
      </c>
      <c r="S30" s="3">
        <f>(IF(G30&gt;0,IF(R30&gt;V$15,IF(0.15*(R30-V$15)&lt;G30,0.15*(R30-V$15),G30),0),0))*LookHere!B$11</f>
        <v>0</v>
      </c>
      <c r="T30" s="3">
        <f>(IF(R30&lt;V$16,W$16*R30,IF(R30&lt;V$17,Z$16+W$17*(R30-V$16),IF(R30&lt;V$18,W$18*(R30-V$18)+Z$17,(R30-V$18)*W$19+Z$18)))+S30 + IF(R30&lt;V$20,R30*W$20,IF(R30&lt;V$21,(R30-V$20)*W$21+Z$20,(R30-V$21)*W$22+Z$21)))*LookHere!B$11</f>
        <v>79.632736052886685</v>
      </c>
      <c r="AG30">
        <f t="shared" si="10"/>
        <v>45</v>
      </c>
      <c r="AH30" s="20">
        <v>0.03</v>
      </c>
      <c r="AI30" s="3">
        <f t="shared" si="11"/>
        <v>0</v>
      </c>
    </row>
    <row r="31" spans="1:35" x14ac:dyDescent="0.2">
      <c r="A31">
        <f t="shared" si="0"/>
        <v>62</v>
      </c>
      <c r="B31">
        <f>IF(A31&lt;LookHere!$B$9,1,2)</f>
        <v>1</v>
      </c>
      <c r="C31">
        <f>IF(B31&lt;2,LookHere!F$10 - T30,0)</f>
        <v>5920.3672639471133</v>
      </c>
      <c r="D31" s="3">
        <f>IF(B31=2,LookHere!$B$12,0)</f>
        <v>0</v>
      </c>
      <c r="E31" s="3">
        <f>IF(A31&lt;LookHere!B$13,0,IF(A31&lt;LookHere!B$14,LookHere!C$13,LookHere!C$14))</f>
        <v>0</v>
      </c>
      <c r="F31" s="3">
        <f>IF('SC2'!A31&lt;LookHere!D$15,0,LookHere!B$15)</f>
        <v>0</v>
      </c>
      <c r="G31" s="3">
        <f>IF('SC2'!A31&lt;LookHere!D$16,0,LookHere!B$16)</f>
        <v>0</v>
      </c>
      <c r="H31" s="3">
        <f t="shared" si="1"/>
        <v>0</v>
      </c>
      <c r="I31" s="35">
        <f t="shared" si="2"/>
        <v>175215.16129774353</v>
      </c>
      <c r="J31" s="3">
        <f>IF(I30&gt;0,IF(B31&lt;2,IF(C31&gt;5500*LookHere!B$11, 5500*LookHere!B$11, C31), IF(H31&gt;(M31+P30),-(H31-M31-P30),0)),0)</f>
        <v>5500</v>
      </c>
      <c r="K31" s="35">
        <f t="shared" si="3"/>
        <v>38936.351062536494</v>
      </c>
      <c r="L31" s="35">
        <f t="shared" si="4"/>
        <v>0</v>
      </c>
      <c r="M31" s="35">
        <f t="shared" si="5"/>
        <v>0</v>
      </c>
      <c r="N31" s="35">
        <f t="shared" si="6"/>
        <v>0</v>
      </c>
      <c r="O31" s="35">
        <f t="shared" si="7"/>
        <v>48827.290450854147</v>
      </c>
      <c r="P31" s="3">
        <f t="shared" si="8"/>
        <v>0</v>
      </c>
      <c r="Q31">
        <f t="shared" si="9"/>
        <v>0</v>
      </c>
      <c r="R31" s="3">
        <f>IF(B31&lt;2,K31*V$5+L31*0.4*V$6 - IF((C31-J31)&gt;0,IF((C31-J31)&gt;V$12,V$12,C31-J31)),P31+L31*($V$6)*0.4+K31*($V$5)+G31+F31+E31)/LookHere!B$11</f>
        <v>388.730111132395</v>
      </c>
      <c r="S31" s="3">
        <f>(IF(G31&gt;0,IF(R31&gt;V$15,IF(0.15*(R31-V$15)&lt;G31,0.15*(R31-V$15),G31),0),0))*LookHere!B$11</f>
        <v>0</v>
      </c>
      <c r="T31" s="3">
        <f>(IF(R31&lt;V$16,W$16*R31,IF(R31&lt;V$17,Z$16+W$17*(R31-V$16),IF(R31&lt;V$18,W$18*(R31-V$18)+Z$17,(R31-V$18)*W$19+Z$18)))+S31 + IF(R31&lt;V$20,R31*W$20,IF(R31&lt;V$21,(R31-V$20)*W$21+Z$20,(R31-V$21)*W$22+Z$21)))*LookHere!B$11</f>
        <v>77.746022226478999</v>
      </c>
      <c r="W31" s="3"/>
      <c r="X31" s="3"/>
      <c r="Y31" s="3"/>
      <c r="AG31">
        <f t="shared" si="10"/>
        <v>46</v>
      </c>
      <c r="AH31" s="20">
        <v>0.03</v>
      </c>
      <c r="AI31" s="3">
        <f t="shared" si="11"/>
        <v>0</v>
      </c>
    </row>
    <row r="32" spans="1:35" x14ac:dyDescent="0.2">
      <c r="A32">
        <f t="shared" si="0"/>
        <v>63</v>
      </c>
      <c r="B32">
        <f>IF(A32&lt;LookHere!$B$9,1,2)</f>
        <v>1</v>
      </c>
      <c r="C32">
        <f>IF(B32&lt;2,LookHere!F$10 - T31,0)</f>
        <v>5922.253977773521</v>
      </c>
      <c r="D32" s="3">
        <f>IF(B32=2,LookHere!$B$12,0)</f>
        <v>0</v>
      </c>
      <c r="E32" s="3">
        <f>IF(A32&lt;LookHere!B$13,0,IF(A32&lt;LookHere!B$14,LookHere!C$13,LookHere!C$14))</f>
        <v>0</v>
      </c>
      <c r="F32" s="3">
        <f>IF('SC2'!A32&lt;LookHere!D$15,0,LookHere!B$15)</f>
        <v>0</v>
      </c>
      <c r="G32" s="3">
        <f>IF('SC2'!A32&lt;LookHere!D$16,0,LookHere!B$16)</f>
        <v>0</v>
      </c>
      <c r="H32" s="3">
        <f t="shared" si="1"/>
        <v>0</v>
      </c>
      <c r="I32" s="35">
        <f t="shared" si="2"/>
        <v>179099.67751057833</v>
      </c>
      <c r="J32" s="3">
        <f>IF(I31&gt;0,IF(B32&lt;2,IF(C32&gt;5500*LookHere!B$11, 5500*LookHere!B$11, C32), IF(H32&gt;(M32+P31),-(H32-M32-P31),0)),0)</f>
        <v>5500</v>
      </c>
      <c r="K32" s="35">
        <f t="shared" si="3"/>
        <v>38577.357905739911</v>
      </c>
      <c r="L32" s="35">
        <f t="shared" si="4"/>
        <v>0</v>
      </c>
      <c r="M32" s="35">
        <f t="shared" si="5"/>
        <v>0</v>
      </c>
      <c r="N32" s="35">
        <f t="shared" si="6"/>
        <v>0</v>
      </c>
      <c r="O32" s="35">
        <f t="shared" si="7"/>
        <v>48799.35681067079</v>
      </c>
      <c r="P32" s="3">
        <f t="shared" si="8"/>
        <v>0</v>
      </c>
      <c r="Q32">
        <f t="shared" si="9"/>
        <v>0</v>
      </c>
      <c r="R32" s="3">
        <f>IF(B32&lt;2,K32*V$5+L32*0.4*V$6 - IF((C32-J32)&gt;0,IF((C32-J32)&gt;V$12,V$12,C32-J32)),P32+L32*($V$6)*0.4+K32*($V$5)+G32+F32+E32)/LookHere!B$11</f>
        <v>379.38351950775439</v>
      </c>
      <c r="S32" s="3">
        <f>(IF(G32&gt;0,IF(R32&gt;V$15,IF(0.15*(R32-V$15)&lt;G32,0.15*(R32-V$15),G32),0),0))*LookHere!B$11</f>
        <v>0</v>
      </c>
      <c r="T32" s="3">
        <f>(IF(R32&lt;V$16,W$16*R32,IF(R32&lt;V$17,Z$16+W$17*(R32-V$16),IF(R32&lt;V$18,W$18*(R32-V$18)+Z$17,(R32-V$18)*W$19+Z$18)))+S32 + IF(R32&lt;V$20,R32*W$20,IF(R32&lt;V$21,(R32-V$20)*W$21+Z$20,(R32-V$21)*W$22+Z$21)))*LookHere!B$11</f>
        <v>75.876703901550883</v>
      </c>
      <c r="W32" s="3"/>
      <c r="X32" s="3"/>
      <c r="Y32" s="3"/>
      <c r="AG32">
        <f t="shared" si="10"/>
        <v>47</v>
      </c>
      <c r="AH32" s="20">
        <v>0.03</v>
      </c>
      <c r="AI32" s="3">
        <f t="shared" si="11"/>
        <v>0</v>
      </c>
    </row>
    <row r="33" spans="1:35" x14ac:dyDescent="0.2">
      <c r="A33">
        <f t="shared" si="0"/>
        <v>64</v>
      </c>
      <c r="B33">
        <f>IF(A33&lt;LookHere!$B$9,1,2)</f>
        <v>1</v>
      </c>
      <c r="C33">
        <f>IF(B33&lt;2,LookHere!F$10 - T32,0)</f>
        <v>5924.1232960984489</v>
      </c>
      <c r="D33" s="3">
        <f>IF(B33=2,LookHere!$B$12,0)</f>
        <v>0</v>
      </c>
      <c r="E33" s="3">
        <f>IF(A33&lt;LookHere!B$13,0,IF(A33&lt;LookHere!B$14,LookHere!C$13,LookHere!C$14))</f>
        <v>0</v>
      </c>
      <c r="F33" s="3">
        <f>IF('SC2'!A33&lt;LookHere!D$15,0,LookHere!B$15)</f>
        <v>0</v>
      </c>
      <c r="G33" s="3">
        <f>IF('SC2'!A33&lt;LookHere!D$16,0,LookHere!B$16)</f>
        <v>0</v>
      </c>
      <c r="H33" s="3">
        <f t="shared" si="1"/>
        <v>0</v>
      </c>
      <c r="I33" s="35">
        <f t="shared" si="2"/>
        <v>182948.37848393081</v>
      </c>
      <c r="J33" s="3">
        <f>IF(I32&gt;0,IF(B33&lt;2,IF(C33&gt;5500*LookHere!B$11, 5500*LookHere!B$11, C33), IF(H33&gt;(M33+P32),-(H33-M33-P32),0)),0)</f>
        <v>5500</v>
      </c>
      <c r="K33" s="35">
        <f t="shared" si="3"/>
        <v>38221.674665848986</v>
      </c>
      <c r="L33" s="35">
        <f t="shared" si="4"/>
        <v>0</v>
      </c>
      <c r="M33" s="35">
        <f t="shared" si="5"/>
        <v>0</v>
      </c>
      <c r="N33" s="35">
        <f t="shared" si="6"/>
        <v>0</v>
      </c>
      <c r="O33" s="35">
        <f t="shared" si="7"/>
        <v>48773.550036974855</v>
      </c>
      <c r="P33" s="3">
        <f t="shared" si="8"/>
        <v>0</v>
      </c>
      <c r="Q33">
        <f t="shared" si="9"/>
        <v>0</v>
      </c>
      <c r="R33" s="3">
        <f>IF(B33&lt;2,K33*V$5+L33*0.4*V$6 - IF((C33-J33)&gt;0,IF((C33-J33)&gt;V$12,V$12,C33-J33)),P33+L33*($V$6)*0.4+K33*($V$5)+G33+F33+E33)/LookHere!B$11</f>
        <v>370.12310345789297</v>
      </c>
      <c r="S33" s="3">
        <f>(IF(G33&gt;0,IF(R33&gt;V$15,IF(0.15*(R33-V$15)&lt;G33,0.15*(R33-V$15),G33),0),0))*LookHere!B$11</f>
        <v>0</v>
      </c>
      <c r="T33" s="3">
        <f>(IF(R33&lt;V$16,W$16*R33,IF(R33&lt;V$17,Z$16+W$17*(R33-V$16),IF(R33&lt;V$18,W$18*(R33-V$18)+Z$17,(R33-V$18)*W$19+Z$18)))+S33 + IF(R33&lt;V$20,R33*W$20,IF(R33&lt;V$21,(R33-V$20)*W$21+Z$20,(R33-V$21)*W$22+Z$21)))*LookHere!B$11</f>
        <v>74.02462069157859</v>
      </c>
      <c r="W33" s="3"/>
      <c r="X33" s="3"/>
      <c r="Y33" s="3"/>
      <c r="AG33">
        <f t="shared" si="10"/>
        <v>48</v>
      </c>
      <c r="AH33" s="20">
        <v>0.03</v>
      </c>
      <c r="AI33" s="3">
        <f t="shared" si="11"/>
        <v>0</v>
      </c>
    </row>
    <row r="34" spans="1:35" x14ac:dyDescent="0.2">
      <c r="A34">
        <f t="shared" si="0"/>
        <v>65</v>
      </c>
      <c r="B34">
        <f>IF(A34&lt;LookHere!$B$9,1,2)</f>
        <v>2</v>
      </c>
      <c r="C34">
        <f>IF(B34&lt;2,LookHere!F$10 - T33,0)</f>
        <v>0</v>
      </c>
      <c r="D34" s="3">
        <f>IF(B34=2,LookHere!$B$12,0)</f>
        <v>48600</v>
      </c>
      <c r="E34" s="3">
        <f>IF(A34&lt;LookHere!B$13,0,IF(A34&lt;LookHere!B$14,LookHere!C$13,LookHere!C$14))</f>
        <v>12000</v>
      </c>
      <c r="F34" s="3">
        <f>IF('SC2'!A34&lt;LookHere!D$15,0,LookHere!B$15)</f>
        <v>0</v>
      </c>
      <c r="G34" s="3">
        <f>IF('SC2'!A34&lt;LookHere!D$16,0,LookHere!B$16)</f>
        <v>0</v>
      </c>
      <c r="H34" s="3">
        <f t="shared" si="1"/>
        <v>36674.024620691576</v>
      </c>
      <c r="I34" s="35">
        <f t="shared" si="2"/>
        <v>181261.59443430896</v>
      </c>
      <c r="J34" s="3">
        <f>IF(I33&gt;0,IF(B34&lt;2,IF(C34&gt;5500*LookHere!B$11, 5500*LookHere!B$11, C34), IF(H34&gt;(M34+P33),-(H34-M34-P33),0)),0)</f>
        <v>0</v>
      </c>
      <c r="K34" s="35">
        <f t="shared" si="3"/>
        <v>1195.2462047382796</v>
      </c>
      <c r="L34" s="35">
        <f t="shared" si="4"/>
        <v>0</v>
      </c>
      <c r="M34" s="35">
        <f t="shared" si="5"/>
        <v>36674.024620691576</v>
      </c>
      <c r="N34" s="35">
        <f t="shared" si="6"/>
        <v>0</v>
      </c>
      <c r="O34" s="35">
        <f t="shared" si="7"/>
        <v>48323.857905633944</v>
      </c>
      <c r="P34" s="3">
        <f t="shared" si="8"/>
        <v>1932.9543162253578</v>
      </c>
      <c r="Q34">
        <f t="shared" si="9"/>
        <v>0.04</v>
      </c>
      <c r="R34" s="3">
        <f>IF(B34&lt;2,K34*V$5+L34*0.4*V$6 - IF((C34-J34)&gt;0,IF((C34-J34)&gt;V$12,V$12,C34-J34)),P34+L34*($V$6)*0.4+K34*($V$5)+G34+F34+E34)/LookHere!B$11</f>
        <v>13957.791532359819</v>
      </c>
      <c r="S34" s="3">
        <f>(IF(G34&gt;0,IF(R34&gt;V$15,IF(0.15*(R34-V$15)&lt;G34,0.15*(R34-V$15),G34),0),0))*LookHere!B$11</f>
        <v>0</v>
      </c>
      <c r="T34" s="3">
        <f>(IF(R34&lt;V$16,W$16*R34,IF(R34&lt;V$17,Z$16+W$17*(R34-V$16),IF(R34&lt;V$18,W$18*(R34-V$18)+Z$17,(R34-V$18)*W$19+Z$18)))+S34 + IF(R34&lt;V$20,R34*W$20,IF(R34&lt;V$21,(R34-V$20)*W$21+Z$20,(R34-V$21)*W$22+Z$21)))*LookHere!B$11</f>
        <v>2791.558306471964</v>
      </c>
      <c r="W34" s="3"/>
      <c r="X34" s="3"/>
      <c r="Y34" s="3"/>
      <c r="AG34">
        <f t="shared" si="10"/>
        <v>49</v>
      </c>
      <c r="AH34" s="20">
        <v>0.03</v>
      </c>
      <c r="AI34" s="3">
        <f t="shared" si="11"/>
        <v>0</v>
      </c>
    </row>
    <row r="35" spans="1:35" x14ac:dyDescent="0.2">
      <c r="A35">
        <f t="shared" si="0"/>
        <v>66</v>
      </c>
      <c r="B35">
        <f>IF(A35&lt;LookHere!$B$9,1,2)</f>
        <v>2</v>
      </c>
      <c r="C35">
        <f>IF(B35&lt;2,LookHere!F$10 - T34,0)</f>
        <v>0</v>
      </c>
      <c r="D35" s="3">
        <f>IF(B35=2,LookHere!$B$12,0)</f>
        <v>48600</v>
      </c>
      <c r="E35" s="3">
        <f>IF(A35&lt;LookHere!B$13,0,IF(A35&lt;LookHere!B$14,LookHere!C$13,LookHere!C$14))</f>
        <v>12000</v>
      </c>
      <c r="F35" s="3">
        <f>IF('SC2'!A35&lt;LookHere!D$15,0,LookHere!B$15)</f>
        <v>0</v>
      </c>
      <c r="G35" s="3">
        <f>IF('SC2'!A35&lt;LookHere!D$16,0,LookHere!B$16)</f>
        <v>0</v>
      </c>
      <c r="H35" s="3">
        <f t="shared" si="1"/>
        <v>39391.558306471961</v>
      </c>
      <c r="I35" s="35">
        <f t="shared" si="2"/>
        <v>143327.00474811631</v>
      </c>
      <c r="J35" s="3">
        <f>IF(I34&gt;0,IF(B35&lt;2,IF(C35&gt;5500*LookHere!B$11, 5500*LookHere!B$11, C35), IF(H35&gt;(M35+P34),-(H35-M35-P34),0)),0)</f>
        <v>-36263.35778550832</v>
      </c>
      <c r="K35" s="35">
        <f t="shared" si="3"/>
        <v>-11.020170007687057</v>
      </c>
      <c r="L35" s="35">
        <f t="shared" si="4"/>
        <v>0</v>
      </c>
      <c r="M35" s="35">
        <f t="shared" si="5"/>
        <v>1195.2462047382796</v>
      </c>
      <c r="N35" s="35">
        <f t="shared" si="6"/>
        <v>0</v>
      </c>
      <c r="O35" s="35">
        <f t="shared" si="7"/>
        <v>45945.35761951864</v>
      </c>
      <c r="P35" s="3">
        <f t="shared" si="8"/>
        <v>1929.705020019783</v>
      </c>
      <c r="Q35">
        <f t="shared" si="9"/>
        <v>4.2000000000000003E-2</v>
      </c>
      <c r="R35" s="3">
        <f>IF(B35&lt;2,K35*V$5+L35*0.4*V$6 - IF((C35-J35)&gt;0,IF((C35-J35)&gt;V$12,V$12,C35-J35)),P35+L35*($V$6)*0.4+K35*($V$5)+G35+F35+E35)/LookHere!B$11</f>
        <v>13929.476020887023</v>
      </c>
      <c r="S35" s="3">
        <f>(IF(G35&gt;0,IF(R35&gt;V$15,IF(0.15*(R35-V$15)&lt;G35,0.15*(R35-V$15),G35),0),0))*LookHere!B$11</f>
        <v>0</v>
      </c>
      <c r="T35" s="3">
        <f>(IF(R35&lt;V$16,W$16*R35,IF(R35&lt;V$17,Z$16+W$17*(R35-V$16),IF(R35&lt;V$18,W$18*(R35-V$18)+Z$17,(R35-V$18)*W$19+Z$18)))+S35 + IF(R35&lt;V$20,R35*W$20,IF(R35&lt;V$21,(R35-V$20)*W$21+Z$20,(R35-V$21)*W$22+Z$21)))*LookHere!B$11</f>
        <v>2785.8952041774046</v>
      </c>
      <c r="AG35">
        <f t="shared" si="10"/>
        <v>50</v>
      </c>
      <c r="AH35" s="20">
        <v>0.03</v>
      </c>
      <c r="AI35" s="3">
        <f t="shared" si="11"/>
        <v>0</v>
      </c>
    </row>
    <row r="36" spans="1:35" x14ac:dyDescent="0.2">
      <c r="A36">
        <f t="shared" si="0"/>
        <v>67</v>
      </c>
      <c r="B36">
        <f>IF(A36&lt;LookHere!$B$9,1,2)</f>
        <v>2</v>
      </c>
      <c r="C36">
        <f>IF(B36&lt;2,LookHere!F$10 - T35,0)</f>
        <v>0</v>
      </c>
      <c r="D36" s="3">
        <f>IF(B36=2,LookHere!$B$12,0)</f>
        <v>48600</v>
      </c>
      <c r="E36" s="3">
        <f>IF(A36&lt;LookHere!B$13,0,IF(A36&lt;LookHere!B$14,LookHere!C$13,LookHere!C$14))</f>
        <v>12000</v>
      </c>
      <c r="F36" s="3">
        <f>IF('SC2'!A36&lt;LookHere!D$15,0,LookHere!B$15)</f>
        <v>9000</v>
      </c>
      <c r="G36" s="3">
        <f>IF('SC2'!A36&lt;LookHere!D$16,0,LookHere!B$16)</f>
        <v>6612</v>
      </c>
      <c r="H36" s="3">
        <f t="shared" si="1"/>
        <v>23773.895204177403</v>
      </c>
      <c r="I36" s="35">
        <f t="shared" si="2"/>
        <v>120150.31941017335</v>
      </c>
      <c r="J36" s="3">
        <f>IF(I35&gt;0,IF(B36&lt;2,IF(C36&gt;5500*LookHere!B$11, 5500*LookHere!B$11, C36), IF(H36&gt;(M36+P35),-(H36-M36-P35),0)),0)</f>
        <v>-21855.210354165305</v>
      </c>
      <c r="K36" s="35">
        <f t="shared" si="3"/>
        <v>0.10160596747087425</v>
      </c>
      <c r="L36" s="35">
        <f t="shared" si="4"/>
        <v>0</v>
      </c>
      <c r="M36" s="35">
        <f t="shared" si="5"/>
        <v>-11.020170007687057</v>
      </c>
      <c r="N36" s="35">
        <f t="shared" si="6"/>
        <v>0</v>
      </c>
      <c r="O36" s="35">
        <f t="shared" si="7"/>
        <v>43592.036402246893</v>
      </c>
      <c r="P36" s="3">
        <f t="shared" si="8"/>
        <v>1918.0496016988632</v>
      </c>
      <c r="Q36">
        <f t="shared" si="9"/>
        <v>4.3999999999999997E-2</v>
      </c>
      <c r="R36" s="3">
        <f>IF(B36&lt;2,K36*V$5+L36*0.4*V$6 - IF((C36-J36)&gt;0,IF((C36-J36)&gt;V$12,V$12,C36-J36)),P36+L36*($V$6)*0.4+K36*($V$5)+G36+F36+E36)/LookHere!B$11</f>
        <v>29530.051713070869</v>
      </c>
      <c r="S36" s="3">
        <f>(IF(G36&gt;0,IF(R36&gt;V$15,IF(0.15*(R36-V$15)&lt;G36,0.15*(R36-V$15),G36),0),0))*LookHere!B$11</f>
        <v>0</v>
      </c>
      <c r="T36" s="3">
        <f>(IF(R36&lt;V$16,W$16*R36,IF(R36&lt;V$17,Z$16+W$17*(R36-V$16),IF(R36&lt;V$18,W$18*(R36-V$18)+Z$17,(R36-V$18)*W$19+Z$18)))+S36 + IF(R36&lt;V$20,R36*W$20,IF(R36&lt;V$21,(R36-V$20)*W$21+Z$20,(R36-V$21)*W$22+Z$21)))*LookHere!B$11</f>
        <v>5906.0103426141741</v>
      </c>
      <c r="AG36">
        <f t="shared" si="10"/>
        <v>51</v>
      </c>
      <c r="AH36" s="20">
        <v>3.5000000000000003E-2</v>
      </c>
      <c r="AI36" s="3">
        <f t="shared" si="11"/>
        <v>0</v>
      </c>
    </row>
    <row r="37" spans="1:35" x14ac:dyDescent="0.2">
      <c r="A37">
        <f t="shared" ref="A37:A68" si="12">A36+1</f>
        <v>68</v>
      </c>
      <c r="B37">
        <f>IF(A37&lt;LookHere!$B$9,1,2)</f>
        <v>2</v>
      </c>
      <c r="C37">
        <f>IF(B37&lt;2,LookHere!F$10 - T36,0)</f>
        <v>0</v>
      </c>
      <c r="D37" s="3">
        <f>IF(B37=2,LookHere!$B$12,0)</f>
        <v>48600</v>
      </c>
      <c r="E37" s="3">
        <f>IF(A37&lt;LookHere!B$13,0,IF(A37&lt;LookHere!B$14,LookHere!C$13,LookHere!C$14))</f>
        <v>12000</v>
      </c>
      <c r="F37" s="3">
        <f>IF('SC2'!A37&lt;LookHere!D$15,0,LookHere!B$15)</f>
        <v>9000</v>
      </c>
      <c r="G37" s="3">
        <f>IF('SC2'!A37&lt;LookHere!D$16,0,LookHere!B$16)</f>
        <v>6612</v>
      </c>
      <c r="H37" s="3">
        <f t="shared" ref="H37:H68" si="13">IF(B37&lt;2,0,D37-E37-F37-G37+T36)</f>
        <v>26894.010342614172</v>
      </c>
      <c r="I37" s="35">
        <f t="shared" ref="I37:I68" si="14">IF(I36&gt;0,IF(B37&lt;2,I36*(1+V$10),I36*(1+V$11)) + J37,0)</f>
        <v>94066.674330263719</v>
      </c>
      <c r="J37" s="3">
        <f>IF(I36&gt;0,IF(B37&lt;2,IF(C37&gt;5500*LookHere!B$11, 5500*LookHere!B$11, C37), IF(H37&gt;(M37+P36),-(H37-M37-P36),0)),0)</f>
        <v>-24975.859134947841</v>
      </c>
      <c r="K37" s="35">
        <f t="shared" ref="K37:K68" si="15">IF(B37&lt;2,K36*(1+$V$5-$V$4)+IF(C37&gt;($J37+$V$12),$V$7*($C37-$J37-$V$12),0), K36*(1+$V$5-$V$4)-$M37*$V$8)+N37</f>
        <v>-9.3680702008146211E-4</v>
      </c>
      <c r="L37" s="35">
        <f t="shared" ref="L37:L68" si="16">IF(B37&lt;2,L36*(1+$V$6-$V$4)+IF(C37&gt;($J37+$V$12),(1-$V$7)*($C36-$J37-$V$12),0), L36*(1+$V$6-$V$4)-$M37*(1-$V$8))-N37</f>
        <v>0</v>
      </c>
      <c r="M37" s="35">
        <f t="shared" ref="M37:M68" si="17">MIN(H37-P36,(K36+L36))</f>
        <v>0.10160596747087425</v>
      </c>
      <c r="N37" s="35">
        <f t="shared" ref="N37:N68" si="18">IF(B37&lt;2, IF(K36/(K36+L36)&lt;V$7, (V$7 - K36/(K36+L36))*(K36+L36),0),  IF(K36/(K36+L36)&lt;V$8, (V$8 - K36/(K36+L36))*(K36+L36),0))</f>
        <v>0</v>
      </c>
      <c r="O37" s="35">
        <f t="shared" ref="O37:O68" si="19">IF(B37&lt;2,O36*(1+V$10) + IF((C37-J37)&gt;0,IF((C37-J37)&gt;V$12,V$12,C37-J37),0), O36*(1+V$11)-P36 )</f>
        <v>41272.068224919312</v>
      </c>
      <c r="P37" s="3">
        <f t="shared" ref="P37:P68" si="20">IF(B37&lt;2, 0, IF(H37&gt;(I37+K37+L37),H37-I37-K37-L37,  O37*Q37))</f>
        <v>1898.5151383462883</v>
      </c>
      <c r="Q37">
        <f t="shared" si="9"/>
        <v>4.5999999999999999E-2</v>
      </c>
      <c r="R37" s="3">
        <f>IF(B37&lt;2,K37*V$5+L37*0.4*V$6 - IF((C37-J37)&gt;0,IF((C37-J37)&gt;V$12,V$12,C37-J37)),P37+L37*($V$6)*0.4+K37*($V$5)+G37+F37+E37)/LookHere!B$11</f>
        <v>29510.515118879441</v>
      </c>
      <c r="S37" s="3">
        <f>(IF(G37&gt;0,IF(R37&gt;V$15,IF(0.15*(R37-V$15)&lt;G37,0.15*(R37-V$15),G37),0),0))*LookHere!B$11</f>
        <v>0</v>
      </c>
      <c r="T37" s="3">
        <f>(IF(R37&lt;V$16,W$16*R37,IF(R37&lt;V$17,Z$16+W$17*(R37-V$16),IF(R37&lt;V$18,W$18*(R37-V$18)+Z$17,(R37-V$18)*W$19+Z$18)))+S37 + IF(R37&lt;V$20,R37*W$20,IF(R37&lt;V$21,(R37-V$20)*W$21+Z$20,(R37-V$21)*W$22+Z$21)))*LookHere!B$11</f>
        <v>5902.1030237758887</v>
      </c>
      <c r="AG37">
        <f t="shared" si="10"/>
        <v>52</v>
      </c>
      <c r="AH37" s="20">
        <v>3.5000000000000003E-2</v>
      </c>
      <c r="AI37" s="3">
        <f t="shared" si="11"/>
        <v>0</v>
      </c>
    </row>
    <row r="38" spans="1:35" x14ac:dyDescent="0.2">
      <c r="A38">
        <f t="shared" si="12"/>
        <v>69</v>
      </c>
      <c r="B38">
        <f>IF(A38&lt;LookHere!$B$9,1,2)</f>
        <v>2</v>
      </c>
      <c r="C38">
        <f>IF(B38&lt;2,LookHere!F$10 - T37,0)</f>
        <v>0</v>
      </c>
      <c r="D38" s="3">
        <f>IF(B38=2,LookHere!$B$12,0)</f>
        <v>48600</v>
      </c>
      <c r="E38" s="3">
        <f>IF(A38&lt;LookHere!B$13,0,IF(A38&lt;LookHere!B$14,LookHere!C$13,LookHere!C$14))</f>
        <v>12000</v>
      </c>
      <c r="F38" s="3">
        <f>IF('SC2'!A38&lt;LookHere!D$15,0,LookHere!B$15)</f>
        <v>9000</v>
      </c>
      <c r="G38" s="3">
        <f>IF('SC2'!A38&lt;LookHere!D$16,0,LookHere!B$16)</f>
        <v>6612</v>
      </c>
      <c r="H38" s="3">
        <f t="shared" si="13"/>
        <v>26890.10302377589</v>
      </c>
      <c r="I38" s="35">
        <f t="shared" si="14"/>
        <v>68207.790770702064</v>
      </c>
      <c r="J38" s="3">
        <f>IF(I37&gt;0,IF(B38&lt;2,IF(C38&gt;5500*LookHere!B$11, 5500*LookHere!B$11, C38), IF(H38&gt;(M38+P37),-(H38-M38-P37),0)),0)</f>
        <v>-24991.588822236623</v>
      </c>
      <c r="K38" s="35">
        <f t="shared" si="15"/>
        <v>8.6373607251510626E-6</v>
      </c>
      <c r="L38" s="35">
        <f t="shared" si="16"/>
        <v>0</v>
      </c>
      <c r="M38" s="35">
        <f t="shared" si="17"/>
        <v>-9.3680702008146211E-4</v>
      </c>
      <c r="N38" s="35">
        <f t="shared" si="18"/>
        <v>0</v>
      </c>
      <c r="O38" s="35">
        <f t="shared" si="19"/>
        <v>38993.024617539268</v>
      </c>
      <c r="P38" s="3">
        <f t="shared" si="20"/>
        <v>1871.6651816418848</v>
      </c>
      <c r="Q38">
        <f t="shared" si="9"/>
        <v>4.8000000000000001E-2</v>
      </c>
      <c r="R38" s="3">
        <f>IF(B38&lt;2,K38*V$5+L38*0.4*V$6 - IF((C38-J38)&gt;0,IF((C38-J38)&gt;V$12,V$12,C38-J38)),P38+L38*($V$6)*0.4+K38*($V$5)+G38+F38+E38)/LookHere!B$11</f>
        <v>29483.665181821369</v>
      </c>
      <c r="S38" s="3">
        <f>(IF(G38&gt;0,IF(R38&gt;V$15,IF(0.15*(R38-V$15)&lt;G38,0.15*(R38-V$15),G38),0),0))*LookHere!B$11</f>
        <v>0</v>
      </c>
      <c r="T38" s="3">
        <f>(IF(R38&lt;V$16,W$16*R38,IF(R38&lt;V$17,Z$16+W$17*(R38-V$16),IF(R38&lt;V$18,W$18*(R38-V$18)+Z$17,(R38-V$18)*W$19+Z$18)))+S38 + IF(R38&lt;V$20,R38*W$20,IF(R38&lt;V$21,(R38-V$20)*W$21+Z$20,(R38-V$21)*W$22+Z$21)))*LookHere!B$11</f>
        <v>5896.7330363642741</v>
      </c>
      <c r="AG38">
        <f t="shared" si="10"/>
        <v>53</v>
      </c>
      <c r="AH38" s="20">
        <v>3.5000000000000003E-2</v>
      </c>
      <c r="AI38" s="3">
        <f t="shared" si="11"/>
        <v>0</v>
      </c>
    </row>
    <row r="39" spans="1:35" x14ac:dyDescent="0.2">
      <c r="A39">
        <f t="shared" si="12"/>
        <v>70</v>
      </c>
      <c r="B39">
        <f>IF(A39&lt;LookHere!$B$9,1,2)</f>
        <v>2</v>
      </c>
      <c r="C39">
        <f>IF(B39&lt;2,LookHere!F$10 - T38,0)</f>
        <v>0</v>
      </c>
      <c r="D39" s="3">
        <f>IF(B39=2,LookHere!$B$12,0)</f>
        <v>48600</v>
      </c>
      <c r="E39" s="3">
        <f>IF(A39&lt;LookHere!B$13,0,IF(A39&lt;LookHere!B$14,LookHere!C$13,LookHere!C$14))</f>
        <v>12000</v>
      </c>
      <c r="F39" s="3">
        <f>IF('SC2'!A39&lt;LookHere!D$15,0,LookHere!B$15)</f>
        <v>9000</v>
      </c>
      <c r="G39" s="3">
        <f>IF('SC2'!A39&lt;LookHere!D$16,0,LookHere!B$16)</f>
        <v>6612</v>
      </c>
      <c r="H39" s="3">
        <f t="shared" si="13"/>
        <v>26884.733036364276</v>
      </c>
      <c r="I39" s="35">
        <f t="shared" si="14"/>
        <v>42565.847093711156</v>
      </c>
      <c r="J39" s="3">
        <f>IF(I38&gt;0,IF(B39&lt;2,IF(C39&gt;5500*LookHere!B$11, 5500*LookHere!B$11, C39), IF(H39&gt;(M39+P38),-(H39-M39-P38),0)),0)</f>
        <v>-25013.067846085029</v>
      </c>
      <c r="K39" s="35">
        <f t="shared" si="15"/>
        <v>-7.9636465885893633E-8</v>
      </c>
      <c r="L39" s="35">
        <f t="shared" si="16"/>
        <v>0</v>
      </c>
      <c r="M39" s="35">
        <f t="shared" si="17"/>
        <v>8.6373607251510626E-6</v>
      </c>
      <c r="N39" s="35">
        <f t="shared" si="18"/>
        <v>0</v>
      </c>
      <c r="O39" s="35">
        <f t="shared" si="19"/>
        <v>36761.843748923675</v>
      </c>
      <c r="P39" s="3">
        <f t="shared" si="20"/>
        <v>1838.0921874461837</v>
      </c>
      <c r="Q39">
        <f t="shared" si="9"/>
        <v>0.05</v>
      </c>
      <c r="R39" s="3">
        <f>IF(B39&lt;2,K39*V$5+L39*0.4*V$6 - IF((C39-J39)&gt;0,IF((C39-J39)&gt;V$12,V$12,C39-J39)),P39+L39*($V$6)*0.4+K39*($V$5)+G39+F39+E39)/LookHere!B$11</f>
        <v>29450.092187444527</v>
      </c>
      <c r="S39" s="3">
        <f>(IF(G39&gt;0,IF(R39&gt;V$15,IF(0.15*(R39-V$15)&lt;G39,0.15*(R39-V$15),G39),0),0))*LookHere!B$11</f>
        <v>0</v>
      </c>
      <c r="T39" s="3">
        <f>(IF(R39&lt;V$16,W$16*R39,IF(R39&lt;V$17,Z$16+W$17*(R39-V$16),IF(R39&lt;V$18,W$18*(R39-V$18)+Z$17,(R39-V$18)*W$19+Z$18)))+S39 + IF(R39&lt;V$20,R39*W$20,IF(R39&lt;V$21,(R39-V$20)*W$21+Z$20,(R39-V$21)*W$22+Z$21)))*LookHere!B$11</f>
        <v>5890.0184374889059</v>
      </c>
      <c r="AG39">
        <f t="shared" si="10"/>
        <v>54</v>
      </c>
      <c r="AH39" s="20">
        <v>3.5000000000000003E-2</v>
      </c>
      <c r="AI39" s="3">
        <f t="shared" si="11"/>
        <v>0</v>
      </c>
    </row>
    <row r="40" spans="1:35" x14ac:dyDescent="0.2">
      <c r="A40">
        <f t="shared" si="12"/>
        <v>71</v>
      </c>
      <c r="B40">
        <f>IF(A40&lt;LookHere!$B$9,1,2)</f>
        <v>2</v>
      </c>
      <c r="C40">
        <f>IF(B40&lt;2,LookHere!F$10 - T39,0)</f>
        <v>0</v>
      </c>
      <c r="D40" s="3">
        <f>IF(B40=2,LookHere!$B$12,0)</f>
        <v>48600</v>
      </c>
      <c r="E40" s="3">
        <f>IF(A40&lt;LookHere!B$13,0,IF(A40&lt;LookHere!B$14,LookHere!C$13,LookHere!C$14))</f>
        <v>12000</v>
      </c>
      <c r="F40" s="3">
        <f>IF('SC2'!A40&lt;LookHere!D$15,0,LookHere!B$15)</f>
        <v>9000</v>
      </c>
      <c r="G40" s="3">
        <f>IF('SC2'!A40&lt;LookHere!D$16,0,LookHere!B$16)</f>
        <v>6612</v>
      </c>
      <c r="H40" s="3">
        <f t="shared" si="13"/>
        <v>26878.018437488907</v>
      </c>
      <c r="I40" s="35">
        <f t="shared" si="14"/>
        <v>17133.463733384786</v>
      </c>
      <c r="J40" s="3">
        <f>IF(I39&gt;0,IF(B40&lt;2,IF(C40&gt;5500*LookHere!B$11, 5500*LookHere!B$11, C40), IF(H40&gt;(M40+P39),-(H40-M40-P39),0)),0)</f>
        <v>-25039.926250122357</v>
      </c>
      <c r="K40" s="35">
        <f t="shared" si="15"/>
        <v>7.3424821546793487E-10</v>
      </c>
      <c r="L40" s="35">
        <f t="shared" si="16"/>
        <v>0</v>
      </c>
      <c r="M40" s="35">
        <f t="shared" si="17"/>
        <v>-7.9636465885893633E-8</v>
      </c>
      <c r="N40" s="35">
        <f t="shared" si="18"/>
        <v>0</v>
      </c>
      <c r="O40" s="35">
        <f t="shared" si="19"/>
        <v>34584.807362112413</v>
      </c>
      <c r="P40" s="3">
        <f t="shared" si="20"/>
        <v>9744.554704103386</v>
      </c>
      <c r="Q40">
        <f t="shared" si="9"/>
        <v>7.3999999999999996E-2</v>
      </c>
      <c r="R40" s="3">
        <f>IF(B40&lt;2,K40*V$5+L40*0.4*V$6 - IF((C40-J40)&gt;0,IF((C40-J40)&gt;V$12,V$12,C40-J40)),P40+L40*($V$6)*0.4+K40*($V$5)+G40+F40+E40)/LookHere!B$11</f>
        <v>37356.554704103401</v>
      </c>
      <c r="S40" s="3">
        <f>(IF(G40&gt;0,IF(R40&gt;V$15,IF(0.15*(R40-V$15)&lt;G40,0.15*(R40-V$15),G40),0),0))*LookHere!B$11</f>
        <v>0</v>
      </c>
      <c r="T40" s="3">
        <f>(IF(R40&lt;V$16,W$16*R40,IF(R40&lt;V$17,Z$16+W$17*(R40-V$16),IF(R40&lt;V$18,W$18*(R40-V$18)+Z$17,(R40-V$18)*W$19+Z$18)))+S40 + IF(R40&lt;V$20,R40*W$20,IF(R40&lt;V$21,(R40-V$20)*W$21+Z$20,(R40-V$21)*W$22+Z$21)))*LookHere!B$11</f>
        <v>7471.3109408206801</v>
      </c>
      <c r="AG40">
        <f t="shared" si="10"/>
        <v>55</v>
      </c>
      <c r="AH40" s="20">
        <v>3.5000000000000003E-2</v>
      </c>
      <c r="AI40" s="3">
        <f t="shared" si="11"/>
        <v>1</v>
      </c>
    </row>
    <row r="41" spans="1:35" x14ac:dyDescent="0.2">
      <c r="A41">
        <f t="shared" si="12"/>
        <v>72</v>
      </c>
      <c r="B41">
        <f>IF(A41&lt;LookHere!$B$9,1,2)</f>
        <v>2</v>
      </c>
      <c r="C41">
        <f>IF(B41&lt;2,LookHere!F$10 - T40,0)</f>
        <v>0</v>
      </c>
      <c r="D41" s="3">
        <f>IF(B41=2,LookHere!$B$12,0)</f>
        <v>48600</v>
      </c>
      <c r="E41" s="3">
        <f>IF(A41&lt;LookHere!B$13,0,IF(A41&lt;LookHere!B$14,LookHere!C$13,LookHere!C$14))</f>
        <v>12000</v>
      </c>
      <c r="F41" s="3">
        <f>IF('SC2'!A41&lt;LookHere!D$15,0,LookHere!B$15)</f>
        <v>9000</v>
      </c>
      <c r="G41" s="3">
        <f>IF('SC2'!A41&lt;LookHere!D$16,0,LookHere!B$16)</f>
        <v>6612</v>
      </c>
      <c r="H41" s="3">
        <f t="shared" si="13"/>
        <v>28459.31094082068</v>
      </c>
      <c r="I41" s="35">
        <f t="shared" si="14"/>
        <v>-1739.2630389535807</v>
      </c>
      <c r="J41" s="3">
        <f>IF(I40&gt;0,IF(B41&lt;2,IF(C41&gt;5500*LookHere!B$11, 5500*LookHere!B$11, C41), IF(H41&gt;(M41+P40),-(H41-M41-P40),0)),0)</f>
        <v>-18714.756236716559</v>
      </c>
      <c r="K41" s="35">
        <f t="shared" si="15"/>
        <v>-6.7697685466143789E-12</v>
      </c>
      <c r="L41" s="35">
        <f t="shared" si="16"/>
        <v>0</v>
      </c>
      <c r="M41" s="35">
        <f t="shared" si="17"/>
        <v>7.3424821546793487E-10</v>
      </c>
      <c r="N41" s="35">
        <f t="shared" si="18"/>
        <v>0</v>
      </c>
      <c r="O41" s="35">
        <f t="shared" si="19"/>
        <v>24521.380734130347</v>
      </c>
      <c r="P41" s="3">
        <f t="shared" si="20"/>
        <v>30198.573979774268</v>
      </c>
      <c r="Q41">
        <f t="shared" si="9"/>
        <v>7.4999999999999997E-2</v>
      </c>
      <c r="R41" s="3">
        <f>IF(B41&lt;2,K41*V$5+L41*0.4*V$6 - IF((C41-J41)&gt;0,IF((C41-J41)&gt;V$12,V$12,C41-J41)),P41+L41*($V$6)*0.4+K41*($V$5)+G41+F41+E41)/LookHere!B$11</f>
        <v>57810.573979774272</v>
      </c>
      <c r="S41" s="3">
        <f>(IF(G41&gt;0,IF(R41&gt;V$15,IF(0.15*(R41-V$15)&lt;G41,0.15*(R41-V$15),G41),0),0))*LookHere!B$11</f>
        <v>0</v>
      </c>
      <c r="T41" s="3">
        <f>(IF(R41&lt;V$16,W$16*R41,IF(R41&lt;V$17,Z$16+W$17*(R41-V$16),IF(R41&lt;V$18,W$18*(R41-V$18)+Z$17,(R41-V$18)*W$19+Z$18)))+S41 + IF(R41&lt;V$20,R41*W$20,IF(R41&lt;V$21,(R41-V$20)*W$21+Z$20,(R41-V$21)*W$22+Z$21)))*LookHere!B$11</f>
        <v>13266.303794699685</v>
      </c>
      <c r="AG41">
        <f t="shared" si="10"/>
        <v>56</v>
      </c>
      <c r="AH41" s="20">
        <v>3.5000000000000003E-2</v>
      </c>
      <c r="AI41" s="3">
        <f t="shared" si="11"/>
        <v>1</v>
      </c>
    </row>
    <row r="42" spans="1:35" x14ac:dyDescent="0.2">
      <c r="A42">
        <f t="shared" si="12"/>
        <v>73</v>
      </c>
      <c r="B42">
        <f>IF(A42&lt;LookHere!$B$9,1,2)</f>
        <v>2</v>
      </c>
      <c r="C42">
        <f>IF(B42&lt;2,LookHere!F$10 - T41,0)</f>
        <v>0</v>
      </c>
      <c r="D42" s="3">
        <f>IF(B42=2,LookHere!$B$12,0)</f>
        <v>48600</v>
      </c>
      <c r="E42" s="3">
        <f>IF(A42&lt;LookHere!B$13,0,IF(A42&lt;LookHere!B$14,LookHere!C$13,LookHere!C$14))</f>
        <v>12000</v>
      </c>
      <c r="F42" s="3">
        <f>IF('SC2'!A42&lt;LookHere!D$15,0,LookHere!B$15)</f>
        <v>9000</v>
      </c>
      <c r="G42" s="3">
        <f>IF('SC2'!A42&lt;LookHere!D$16,0,LookHere!B$16)</f>
        <v>6612</v>
      </c>
      <c r="H42" s="3">
        <f t="shared" si="13"/>
        <v>34254.303794699685</v>
      </c>
      <c r="I42" s="35">
        <f t="shared" si="14"/>
        <v>0</v>
      </c>
      <c r="J42" s="3">
        <f>IF(I41&gt;0,IF(B42&lt;2,IF(C42&gt;5500*LookHere!B$11, 5500*LookHere!B$11, C42), IF(H42&gt;(M42+P41),-(H42-M42-P41),0)),0)</f>
        <v>0</v>
      </c>
      <c r="K42" s="35">
        <f t="shared" si="15"/>
        <v>6.2417265999784294E-14</v>
      </c>
      <c r="L42" s="35">
        <f t="shared" si="16"/>
        <v>0</v>
      </c>
      <c r="M42" s="35">
        <f t="shared" si="17"/>
        <v>-6.7697685466143789E-12</v>
      </c>
      <c r="N42" s="35">
        <f t="shared" si="18"/>
        <v>0</v>
      </c>
      <c r="O42" s="35">
        <f t="shared" si="19"/>
        <v>-5903.2803760126044</v>
      </c>
      <c r="P42" s="3">
        <f t="shared" si="20"/>
        <v>34254.303794699685</v>
      </c>
      <c r="Q42">
        <f t="shared" si="9"/>
        <v>7.5999999999999998E-2</v>
      </c>
      <c r="R42" s="3">
        <f>IF(B42&lt;2,K42*V$5+L42*0.4*V$6 - IF((C42-J42)&gt;0,IF((C42-J42)&gt;V$12,V$12,C42-J42)),P42+L42*($V$6)*0.4+K42*($V$5)+G42+F42+E42)/LookHere!B$11</f>
        <v>61866.303794699685</v>
      </c>
      <c r="S42" s="3">
        <f>(IF(G42&gt;0,IF(R42&gt;V$15,IF(0.15*(R42-V$15)&lt;G42,0.15*(R42-V$15),G42),0),0))*LookHere!B$11</f>
        <v>0</v>
      </c>
      <c r="T42" s="3">
        <f>(IF(R42&lt;V$16,W$16*R42,IF(R42&lt;V$17,Z$16+W$17*(R42-V$16),IF(R42&lt;V$18,W$18*(R42-V$18)+Z$17,(R42-V$18)*W$19+Z$18)))+S42 + IF(R42&lt;V$20,R42*W$20,IF(R42&lt;V$21,(R42-V$20)*W$21+Z$20,(R42-V$21)*W$22+Z$21)))*LookHere!B$11</f>
        <v>14529.663632048952</v>
      </c>
      <c r="AG42">
        <f t="shared" si="10"/>
        <v>57</v>
      </c>
      <c r="AH42" s="20">
        <v>3.5000000000000003E-2</v>
      </c>
      <c r="AI42" s="3">
        <f t="shared" si="11"/>
        <v>1</v>
      </c>
    </row>
    <row r="43" spans="1:35" x14ac:dyDescent="0.2">
      <c r="A43">
        <f t="shared" si="12"/>
        <v>74</v>
      </c>
      <c r="B43">
        <f>IF(A43&lt;LookHere!$B$9,1,2)</f>
        <v>2</v>
      </c>
      <c r="C43">
        <f>IF(B43&lt;2,LookHere!F$10 - T42,0)</f>
        <v>0</v>
      </c>
      <c r="D43" s="3">
        <f>IF(B43=2,LookHere!$B$12,0)</f>
        <v>48600</v>
      </c>
      <c r="E43" s="3">
        <f>IF(A43&lt;LookHere!B$13,0,IF(A43&lt;LookHere!B$14,LookHere!C$13,LookHere!C$14))</f>
        <v>12000</v>
      </c>
      <c r="F43" s="3">
        <f>IF('SC2'!A43&lt;LookHere!D$15,0,LookHere!B$15)</f>
        <v>9000</v>
      </c>
      <c r="G43" s="3">
        <f>IF('SC2'!A43&lt;LookHere!D$16,0,LookHere!B$16)</f>
        <v>6612</v>
      </c>
      <c r="H43" s="3">
        <f t="shared" si="13"/>
        <v>35517.663632048949</v>
      </c>
      <c r="I43" s="35">
        <f t="shared" si="14"/>
        <v>0</v>
      </c>
      <c r="J43" s="3">
        <f>IF(I42&gt;0,IF(B43&lt;2,IF(C43&gt;5500*LookHere!B$11, 5500*LookHere!B$11, C43), IF(H43&gt;(M43+P42),-(H43-M43-P42),0)),0)</f>
        <v>0</v>
      </c>
      <c r="K43" s="35">
        <f t="shared" si="15"/>
        <v>-5.7548719251801475E-16</v>
      </c>
      <c r="L43" s="35">
        <f t="shared" si="16"/>
        <v>0</v>
      </c>
      <c r="M43" s="35">
        <f t="shared" si="17"/>
        <v>6.2417265999784294E-14</v>
      </c>
      <c r="N43" s="35">
        <f t="shared" si="18"/>
        <v>0</v>
      </c>
      <c r="O43" s="35">
        <f t="shared" si="19"/>
        <v>-40103.155925645449</v>
      </c>
      <c r="P43" s="3">
        <f t="shared" si="20"/>
        <v>35517.663632048949</v>
      </c>
      <c r="Q43">
        <f t="shared" si="9"/>
        <v>7.6999999999999999E-2</v>
      </c>
      <c r="R43" s="3">
        <f>IF(B43&lt;2,K43*V$5+L43*0.4*V$6 - IF((C43-J43)&gt;0,IF((C43-J43)&gt;V$12,V$12,C43-J43)),P43+L43*($V$6)*0.4+K43*($V$5)+G43+F43+E43)/LookHere!B$11</f>
        <v>63129.663632048949</v>
      </c>
      <c r="S43" s="3">
        <f>(IF(G43&gt;0,IF(R43&gt;V$15,IF(0.15*(R43-V$15)&lt;G43,0.15*(R43-V$15),G43),0),0))*LookHere!B$11</f>
        <v>0</v>
      </c>
      <c r="T43" s="3">
        <f>(IF(R43&lt;V$16,W$16*R43,IF(R43&lt;V$17,Z$16+W$17*(R43-V$16),IF(R43&lt;V$18,W$18*(R43-V$18)+Z$17,(R43-V$18)*W$19+Z$18)))+S43 + IF(R43&lt;V$20,R43*W$20,IF(R43&lt;V$21,(R43-V$20)*W$21+Z$20,(R43-V$21)*W$22+Z$21)))*LookHere!B$11</f>
        <v>14923.200221383247</v>
      </c>
      <c r="AG43">
        <f t="shared" si="10"/>
        <v>58</v>
      </c>
      <c r="AH43" s="20">
        <v>3.5000000000000003E-2</v>
      </c>
      <c r="AI43" s="3">
        <f t="shared" si="11"/>
        <v>1</v>
      </c>
    </row>
    <row r="44" spans="1:35" x14ac:dyDescent="0.2">
      <c r="A44">
        <f t="shared" si="12"/>
        <v>75</v>
      </c>
      <c r="B44">
        <f>IF(A44&lt;LookHere!$B$9,1,2)</f>
        <v>2</v>
      </c>
      <c r="C44">
        <f>IF(B44&lt;2,LookHere!F$10 - T43,0)</f>
        <v>0</v>
      </c>
      <c r="D44" s="3">
        <f>IF(B44=2,LookHere!$B$12,0)</f>
        <v>48600</v>
      </c>
      <c r="E44" s="3">
        <f>IF(A44&lt;LookHere!B$13,0,IF(A44&lt;LookHere!B$14,LookHere!C$13,LookHere!C$14))</f>
        <v>12000</v>
      </c>
      <c r="F44" s="3">
        <f>IF('SC2'!A44&lt;LookHere!D$15,0,LookHere!B$15)</f>
        <v>9000</v>
      </c>
      <c r="G44" s="3">
        <f>IF('SC2'!A44&lt;LookHere!D$16,0,LookHere!B$16)</f>
        <v>6612</v>
      </c>
      <c r="H44" s="3">
        <f t="shared" si="13"/>
        <v>35911.200221383246</v>
      </c>
      <c r="I44" s="35">
        <f t="shared" si="14"/>
        <v>0</v>
      </c>
      <c r="J44" s="3">
        <f>IF(I43&gt;0,IF(B44&lt;2,IF(C44&gt;5500*LookHere!B$11, 5500*LookHere!B$11, C44), IF(H44&gt;(M44+P43),-(H44-M44-P43),0)),0)</f>
        <v>0</v>
      </c>
      <c r="K44" s="35">
        <f t="shared" si="15"/>
        <v>5.3059919150160672E-18</v>
      </c>
      <c r="L44" s="35">
        <f t="shared" si="16"/>
        <v>0</v>
      </c>
      <c r="M44" s="35">
        <f t="shared" si="17"/>
        <v>-5.7548719251801475E-16</v>
      </c>
      <c r="N44" s="35">
        <f t="shared" si="18"/>
        <v>0</v>
      </c>
      <c r="O44" s="35">
        <f t="shared" si="19"/>
        <v>-75251.068460059949</v>
      </c>
      <c r="P44" s="3">
        <f t="shared" si="20"/>
        <v>35911.200221383246</v>
      </c>
      <c r="Q44">
        <f t="shared" si="9"/>
        <v>7.9000000000000001E-2</v>
      </c>
      <c r="R44" s="3">
        <f>IF(B44&lt;2,K44*V$5+L44*0.4*V$6 - IF((C44-J44)&gt;0,IF((C44-J44)&gt;V$12,V$12,C44-J44)),P44+L44*($V$6)*0.4+K44*($V$5)+G44+F44+E44)/LookHere!B$11</f>
        <v>63523.200221383246</v>
      </c>
      <c r="S44" s="3">
        <f>(IF(G44&gt;0,IF(R44&gt;V$15,IF(0.15*(R44-V$15)&lt;G44,0.15*(R44-V$15),G44),0),0))*LookHere!B$11</f>
        <v>0</v>
      </c>
      <c r="T44" s="3">
        <f>(IF(R44&lt;V$16,W$16*R44,IF(R44&lt;V$17,Z$16+W$17*(R44-V$16),IF(R44&lt;V$18,W$18*(R44-V$18)+Z$17,(R44-V$18)*W$19+Z$18)))+S44 + IF(R44&lt;V$20,R44*W$20,IF(R44&lt;V$21,(R44-V$20)*W$21+Z$20,(R44-V$21)*W$22+Z$21)))*LookHere!B$11</f>
        <v>15045.786868960882</v>
      </c>
      <c r="AG44">
        <f t="shared" si="10"/>
        <v>59</v>
      </c>
      <c r="AH44" s="20">
        <v>3.5000000000000003E-2</v>
      </c>
      <c r="AI44" s="3">
        <f t="shared" ref="AI44:AI75" si="21">IF(((K44+L44+O44+I44)-H44)&lt;H44,1,0)</f>
        <v>1</v>
      </c>
    </row>
    <row r="45" spans="1:35" x14ac:dyDescent="0.2">
      <c r="A45">
        <f t="shared" si="12"/>
        <v>76</v>
      </c>
      <c r="B45">
        <f>IF(A45&lt;LookHere!$B$9,1,2)</f>
        <v>2</v>
      </c>
      <c r="C45">
        <f>IF(B45&lt;2,LookHere!F$10 - T44,0)</f>
        <v>0</v>
      </c>
      <c r="D45" s="3">
        <f>IF(B45=2,LookHere!$B$12,0)</f>
        <v>48600</v>
      </c>
      <c r="E45" s="3">
        <f>IF(A45&lt;LookHere!B$13,0,IF(A45&lt;LookHere!B$14,LookHere!C$13,LookHere!C$14))</f>
        <v>12000</v>
      </c>
      <c r="F45" s="3">
        <f>IF('SC2'!A45&lt;LookHere!D$15,0,LookHere!B$15)</f>
        <v>9000</v>
      </c>
      <c r="G45" s="3">
        <f>IF('SC2'!A45&lt;LookHere!D$16,0,LookHere!B$16)</f>
        <v>6612</v>
      </c>
      <c r="H45" s="3">
        <f t="shared" si="13"/>
        <v>36033.78686896088</v>
      </c>
      <c r="I45" s="35">
        <f t="shared" si="14"/>
        <v>0</v>
      </c>
      <c r="J45" s="3">
        <f>IF(I44&gt;0,IF(B45&lt;2,IF(C45&gt;5500*LookHere!B$11, 5500*LookHere!B$11, C45), IF(H45&gt;(M45+P44),-(H45-M45-P44),0)),0)</f>
        <v>0</v>
      </c>
      <c r="K45" s="35">
        <f t="shared" si="15"/>
        <v>-4.8921245456448354E-20</v>
      </c>
      <c r="L45" s="35">
        <f t="shared" si="16"/>
        <v>0</v>
      </c>
      <c r="M45" s="35">
        <f t="shared" si="17"/>
        <v>5.3059919150160672E-18</v>
      </c>
      <c r="N45" s="35">
        <f t="shared" si="18"/>
        <v>0</v>
      </c>
      <c r="O45" s="35">
        <f t="shared" si="19"/>
        <v>-110468.45383024144</v>
      </c>
      <c r="P45" s="3">
        <f t="shared" si="20"/>
        <v>36033.78686896088</v>
      </c>
      <c r="Q45">
        <f t="shared" si="9"/>
        <v>0.08</v>
      </c>
      <c r="R45" s="3">
        <f>IF(B45&lt;2,K45*V$5+L45*0.4*V$6 - IF((C45-J45)&gt;0,IF((C45-J45)&gt;V$12,V$12,C45-J45)),P45+L45*($V$6)*0.4+K45*($V$5)+G45+F45+E45)/LookHere!B$11</f>
        <v>63645.78686896088</v>
      </c>
      <c r="S45" s="3">
        <f>(IF(G45&gt;0,IF(R45&gt;V$15,IF(0.15*(R45-V$15)&lt;G45,0.15*(R45-V$15),G45),0),0))*LookHere!B$11</f>
        <v>0</v>
      </c>
      <c r="T45" s="3">
        <f>(IF(R45&lt;V$16,W$16*R45,IF(R45&lt;V$17,Z$16+W$17*(R45-V$16),IF(R45&lt;V$18,W$18*(R45-V$18)+Z$17,(R45-V$18)*W$19+Z$18)))+S45 + IF(R45&lt;V$20,R45*W$20,IF(R45&lt;V$21,(R45-V$20)*W$21+Z$20,(R45-V$21)*W$22+Z$21)))*LookHere!B$11</f>
        <v>15083.972609681316</v>
      </c>
      <c r="AG45">
        <v>60</v>
      </c>
      <c r="AH45" s="20">
        <v>0.04</v>
      </c>
      <c r="AI45" s="3">
        <f t="shared" si="21"/>
        <v>1</v>
      </c>
    </row>
    <row r="46" spans="1:35" x14ac:dyDescent="0.2">
      <c r="A46">
        <f t="shared" si="12"/>
        <v>77</v>
      </c>
      <c r="B46">
        <f>IF(A46&lt;LookHere!$B$9,1,2)</f>
        <v>2</v>
      </c>
      <c r="C46">
        <f>IF(B46&lt;2,LookHere!F$10 - T45,0)</f>
        <v>0</v>
      </c>
      <c r="D46" s="3">
        <f>IF(B46=2,LookHere!$B$12,0)</f>
        <v>48600</v>
      </c>
      <c r="E46" s="3">
        <f>IF(A46&lt;LookHere!B$13,0,IF(A46&lt;LookHere!B$14,LookHere!C$13,LookHere!C$14))</f>
        <v>12000</v>
      </c>
      <c r="F46" s="3">
        <f>IF('SC2'!A46&lt;LookHere!D$15,0,LookHere!B$15)</f>
        <v>9000</v>
      </c>
      <c r="G46" s="3">
        <f>IF('SC2'!A46&lt;LookHere!D$16,0,LookHere!B$16)</f>
        <v>6612</v>
      </c>
      <c r="H46" s="3">
        <f t="shared" si="13"/>
        <v>36071.972609681317</v>
      </c>
      <c r="I46" s="35">
        <f t="shared" si="14"/>
        <v>0</v>
      </c>
      <c r="J46" s="3">
        <f>IF(I45&gt;0,IF(B46&lt;2,IF(C46&gt;5500*LookHere!B$11, 5500*LookHere!B$11, C46), IF(H46&gt;(M46+P45),-(H46-M46-P45),0)),0)</f>
        <v>0</v>
      </c>
      <c r="K46" s="35">
        <f t="shared" si="15"/>
        <v>4.5105388310845548E-22</v>
      </c>
      <c r="L46" s="35">
        <f t="shared" si="16"/>
        <v>0</v>
      </c>
      <c r="M46" s="35">
        <f t="shared" si="17"/>
        <v>-4.8921245456448354E-20</v>
      </c>
      <c r="N46" s="35">
        <f t="shared" si="18"/>
        <v>0</v>
      </c>
      <c r="O46" s="35">
        <f t="shared" si="19"/>
        <v>-145483.72155488751</v>
      </c>
      <c r="P46" s="3">
        <f t="shared" si="20"/>
        <v>36071.972609681317</v>
      </c>
      <c r="Q46">
        <f t="shared" si="9"/>
        <v>8.2000000000000003E-2</v>
      </c>
      <c r="R46" s="3">
        <f>IF(B46&lt;2,K46*V$5+L46*0.4*V$6 - IF((C46-J46)&gt;0,IF((C46-J46)&gt;V$12,V$12,C46-J46)),P46+L46*($V$6)*0.4+K46*($V$5)+G46+F46+E46)/LookHere!B$11</f>
        <v>63683.972609681317</v>
      </c>
      <c r="S46" s="3">
        <f>(IF(G46&gt;0,IF(R46&gt;V$15,IF(0.15*(R46-V$15)&lt;G46,0.15*(R46-V$15),G46),0),0))*LookHere!B$11</f>
        <v>0</v>
      </c>
      <c r="T46" s="3">
        <f>(IF(R46&lt;V$16,W$16*R46,IF(R46&lt;V$17,Z$16+W$17*(R46-V$16),IF(R46&lt;V$18,W$18*(R46-V$18)+Z$17,(R46-V$18)*W$19+Z$18)))+S46 + IF(R46&lt;V$20,R46*W$20,IF(R46&lt;V$21,(R46-V$20)*W$21+Z$20,(R46-V$21)*W$22+Z$21)))*LookHere!B$11</f>
        <v>15095.86746791573</v>
      </c>
      <c r="AG46">
        <f t="shared" ref="AG46:AG89" si="22">AG45+1</f>
        <v>61</v>
      </c>
      <c r="AH46" s="20">
        <v>0.04</v>
      </c>
      <c r="AI46" s="3">
        <f t="shared" si="21"/>
        <v>1</v>
      </c>
    </row>
    <row r="47" spans="1:35" x14ac:dyDescent="0.2">
      <c r="A47">
        <f t="shared" si="12"/>
        <v>78</v>
      </c>
      <c r="B47">
        <f>IF(A47&lt;LookHere!$B$9,1,2)</f>
        <v>2</v>
      </c>
      <c r="C47">
        <f>IF(B47&lt;2,LookHere!F$10 - T46,0)</f>
        <v>0</v>
      </c>
      <c r="D47" s="3">
        <f>IF(B47=2,LookHere!$B$12,0)</f>
        <v>48600</v>
      </c>
      <c r="E47" s="3">
        <f>IF(A47&lt;LookHere!B$13,0,IF(A47&lt;LookHere!B$14,LookHere!C$13,LookHere!C$14))</f>
        <v>12000</v>
      </c>
      <c r="F47" s="3">
        <f>IF('SC2'!A47&lt;LookHere!D$15,0,LookHere!B$15)</f>
        <v>9000</v>
      </c>
      <c r="G47" s="3">
        <f>IF('SC2'!A47&lt;LookHere!D$16,0,LookHere!B$16)</f>
        <v>6612</v>
      </c>
      <c r="H47" s="3">
        <f t="shared" si="13"/>
        <v>36083.867467915727</v>
      </c>
      <c r="I47" s="35">
        <f t="shared" si="14"/>
        <v>0</v>
      </c>
      <c r="J47" s="3">
        <f>IF(I46&gt;0,IF(B47&lt;2,IF(C47&gt;5500*LookHere!B$11, 5500*LookHere!B$11, C47), IF(H47&gt;(M47+P46),-(H47-M47-P46),0)),0)</f>
        <v>0</v>
      </c>
      <c r="K47" s="35">
        <f t="shared" si="15"/>
        <v>-4.1587168022600082E-24</v>
      </c>
      <c r="L47" s="35">
        <f t="shared" si="16"/>
        <v>0</v>
      </c>
      <c r="M47" s="35">
        <f t="shared" si="17"/>
        <v>4.5105388310845548E-22</v>
      </c>
      <c r="N47" s="35">
        <f t="shared" si="18"/>
        <v>0</v>
      </c>
      <c r="O47" s="35">
        <f t="shared" si="19"/>
        <v>-180214.33425183277</v>
      </c>
      <c r="P47" s="3">
        <f t="shared" si="20"/>
        <v>36083.867467915727</v>
      </c>
      <c r="Q47">
        <f t="shared" si="9"/>
        <v>8.3000000000000004E-2</v>
      </c>
      <c r="R47" s="3">
        <f>IF(B47&lt;2,K47*V$5+L47*0.4*V$6 - IF((C47-J47)&gt;0,IF((C47-J47)&gt;V$12,V$12,C47-J47)),P47+L47*($V$6)*0.4+K47*($V$5)+G47+F47+E47)/LookHere!B$11</f>
        <v>63695.867467915727</v>
      </c>
      <c r="S47" s="3">
        <f>(IF(G47&gt;0,IF(R47&gt;V$15,IF(0.15*(R47-V$15)&lt;G47,0.15*(R47-V$15),G47),0),0))*LookHere!B$11</f>
        <v>0</v>
      </c>
      <c r="T47" s="3">
        <f>(IF(R47&lt;V$16,W$16*R47,IF(R47&lt;V$17,Z$16+W$17*(R47-V$16),IF(R47&lt;V$18,W$18*(R47-V$18)+Z$17,(R47-V$18)*W$19+Z$18)))+S47 + IF(R47&lt;V$20,R47*W$20,IF(R47&lt;V$21,(R47-V$20)*W$21+Z$20,(R47-V$21)*W$22+Z$21)))*LookHere!B$11</f>
        <v>15099.572716255749</v>
      </c>
      <c r="AG47">
        <f t="shared" si="22"/>
        <v>62</v>
      </c>
      <c r="AH47" s="20">
        <v>0.04</v>
      </c>
      <c r="AI47" s="3">
        <f t="shared" si="21"/>
        <v>1</v>
      </c>
    </row>
    <row r="48" spans="1:35" x14ac:dyDescent="0.2">
      <c r="A48">
        <f t="shared" si="12"/>
        <v>79</v>
      </c>
      <c r="B48">
        <f>IF(A48&lt;LookHere!$B$9,1,2)</f>
        <v>2</v>
      </c>
      <c r="C48">
        <f>IF(B48&lt;2,LookHere!F$10 - T47,0)</f>
        <v>0</v>
      </c>
      <c r="D48" s="3">
        <f>IF(B48=2,LookHere!$B$12,0)</f>
        <v>48600</v>
      </c>
      <c r="E48" s="3">
        <f>IF(A48&lt;LookHere!B$13,0,IF(A48&lt;LookHere!B$14,LookHere!C$13,LookHere!C$14))</f>
        <v>12000</v>
      </c>
      <c r="F48" s="3">
        <f>IF('SC2'!A48&lt;LookHere!D$15,0,LookHere!B$15)</f>
        <v>9000</v>
      </c>
      <c r="G48" s="3">
        <f>IF('SC2'!A48&lt;LookHere!D$16,0,LookHere!B$16)</f>
        <v>6612</v>
      </c>
      <c r="H48" s="3">
        <f t="shared" si="13"/>
        <v>36087.572716255745</v>
      </c>
      <c r="I48" s="35">
        <f t="shared" si="14"/>
        <v>0</v>
      </c>
      <c r="J48" s="3">
        <f>IF(I47&gt;0,IF(B48&lt;2,IF(C48&gt;5500*LookHere!B$11, 5500*LookHere!B$11, C48), IF(H48&gt;(M48+P47),-(H48-M48-P47),0)),0)</f>
        <v>0</v>
      </c>
      <c r="K48" s="35">
        <f t="shared" si="15"/>
        <v>3.8343368916837632E-26</v>
      </c>
      <c r="L48" s="35">
        <f t="shared" si="16"/>
        <v>0</v>
      </c>
      <c r="M48" s="35">
        <f t="shared" si="17"/>
        <v>-4.1587168022600082E-24</v>
      </c>
      <c r="N48" s="35">
        <f t="shared" si="18"/>
        <v>0</v>
      </c>
      <c r="O48" s="35">
        <f t="shared" si="19"/>
        <v>-214636.62555794659</v>
      </c>
      <c r="P48" s="3">
        <f t="shared" si="20"/>
        <v>36087.572716255745</v>
      </c>
      <c r="Q48">
        <f t="shared" si="9"/>
        <v>8.5000000000000006E-2</v>
      </c>
      <c r="R48" s="3">
        <f>IF(B48&lt;2,K48*V$5+L48*0.4*V$6 - IF((C48-J48)&gt;0,IF((C48-J48)&gt;V$12,V$12,C48-J48)),P48+L48*($V$6)*0.4+K48*($V$5)+G48+F48+E48)/LookHere!B$11</f>
        <v>63699.572716255745</v>
      </c>
      <c r="S48" s="3">
        <f>(IF(G48&gt;0,IF(R48&gt;V$15,IF(0.15*(R48-V$15)&lt;G48,0.15*(R48-V$15),G48),0),0))*LookHere!B$11</f>
        <v>0</v>
      </c>
      <c r="T48" s="3">
        <f>(IF(R48&lt;V$16,W$16*R48,IF(R48&lt;V$17,Z$16+W$17*(R48-V$16),IF(R48&lt;V$18,W$18*(R48-V$18)+Z$17,(R48-V$18)*W$19+Z$18)))+S48 + IF(R48&lt;V$20,R48*W$20,IF(R48&lt;V$21,(R48-V$20)*W$21+Z$20,(R48-V$21)*W$22+Z$21)))*LookHere!B$11</f>
        <v>15100.726901113665</v>
      </c>
      <c r="AG48">
        <f t="shared" si="22"/>
        <v>63</v>
      </c>
      <c r="AH48" s="20">
        <v>0.04</v>
      </c>
      <c r="AI48" s="3">
        <f t="shared" si="21"/>
        <v>1</v>
      </c>
    </row>
    <row r="49" spans="1:35" x14ac:dyDescent="0.2">
      <c r="A49">
        <f t="shared" si="12"/>
        <v>80</v>
      </c>
      <c r="B49">
        <f>IF(A49&lt;LookHere!$B$9,1,2)</f>
        <v>2</v>
      </c>
      <c r="C49">
        <f>IF(B49&lt;2,LookHere!F$10 - T48,0)</f>
        <v>0</v>
      </c>
      <c r="D49" s="3">
        <f>IF(B49=2,LookHere!$B$12,0)</f>
        <v>48600</v>
      </c>
      <c r="E49" s="3">
        <f>IF(A49&lt;LookHere!B$13,0,IF(A49&lt;LookHere!B$14,LookHere!C$13,LookHere!C$14))</f>
        <v>12000</v>
      </c>
      <c r="F49" s="3">
        <f>IF('SC2'!A49&lt;LookHere!D$15,0,LookHere!B$15)</f>
        <v>9000</v>
      </c>
      <c r="G49" s="3">
        <f>IF('SC2'!A49&lt;LookHere!D$16,0,LookHere!B$16)</f>
        <v>6612</v>
      </c>
      <c r="H49" s="3">
        <f t="shared" si="13"/>
        <v>36088.726901113667</v>
      </c>
      <c r="I49" s="35">
        <f t="shared" si="14"/>
        <v>0</v>
      </c>
      <c r="J49" s="3">
        <f>IF(I48&gt;0,IF(B49&lt;2,IF(C49&gt;5500*LookHere!B$11, 5500*LookHere!B$11, C49), IF(H49&gt;(M49+P48),-(H49-M49-P48),0)),0)</f>
        <v>0</v>
      </c>
      <c r="K49" s="35">
        <f t="shared" si="15"/>
        <v>-3.5352586141324563E-28</v>
      </c>
      <c r="L49" s="35">
        <f t="shared" si="16"/>
        <v>0</v>
      </c>
      <c r="M49" s="35">
        <f t="shared" si="17"/>
        <v>3.8343368916837632E-26</v>
      </c>
      <c r="N49" s="35">
        <f t="shared" si="18"/>
        <v>0</v>
      </c>
      <c r="O49" s="35">
        <f t="shared" si="19"/>
        <v>-248745.2485865581</v>
      </c>
      <c r="P49" s="3">
        <f t="shared" si="20"/>
        <v>36088.726901113667</v>
      </c>
      <c r="Q49">
        <f t="shared" si="9"/>
        <v>8.7999999999999995E-2</v>
      </c>
      <c r="R49" s="3">
        <f>IF(B49&lt;2,K49*V$5+L49*0.4*V$6 - IF((C49-J49)&gt;0,IF((C49-J49)&gt;V$12,V$12,C49-J49)),P49+L49*($V$6)*0.4+K49*($V$5)+G49+F49+E49)/LookHere!B$11</f>
        <v>63700.726901113667</v>
      </c>
      <c r="S49" s="3">
        <f>(IF(G49&gt;0,IF(R49&gt;V$15,IF(0.15*(R49-V$15)&lt;G49,0.15*(R49-V$15),G49),0),0))*LookHere!B$11</f>
        <v>0</v>
      </c>
      <c r="T49" s="3">
        <f>(IF(R49&lt;V$16,W$16*R49,IF(R49&lt;V$17,Z$16+W$17*(R49-V$16),IF(R49&lt;V$18,W$18*(R49-V$18)+Z$17,(R49-V$18)*W$19+Z$18)))+S49 + IF(R49&lt;V$20,R49*W$20,IF(R49&lt;V$21,(R49-V$20)*W$21+Z$20,(R49-V$21)*W$22+Z$21)))*LookHere!B$11</f>
        <v>15101.086429696905</v>
      </c>
      <c r="AG49">
        <f t="shared" si="22"/>
        <v>64</v>
      </c>
      <c r="AH49" s="20">
        <v>0.04</v>
      </c>
      <c r="AI49" s="3">
        <f t="shared" si="21"/>
        <v>1</v>
      </c>
    </row>
    <row r="50" spans="1:35" x14ac:dyDescent="0.2">
      <c r="A50">
        <f t="shared" si="12"/>
        <v>81</v>
      </c>
      <c r="B50">
        <f>IF(A50&lt;LookHere!$B$9,1,2)</f>
        <v>2</v>
      </c>
      <c r="C50">
        <f>IF(B50&lt;2,LookHere!F$10 - T49,0)</f>
        <v>0</v>
      </c>
      <c r="D50" s="3">
        <f>IF(B50=2,LookHere!$B$12,0)</f>
        <v>48600</v>
      </c>
      <c r="E50" s="3">
        <f>IF(A50&lt;LookHere!B$13,0,IF(A50&lt;LookHere!B$14,LookHere!C$13,LookHere!C$14))</f>
        <v>12000</v>
      </c>
      <c r="F50" s="3">
        <f>IF('SC2'!A50&lt;LookHere!D$15,0,LookHere!B$15)</f>
        <v>9000</v>
      </c>
      <c r="G50" s="3">
        <f>IF('SC2'!A50&lt;LookHere!D$16,0,LookHere!B$16)</f>
        <v>6612</v>
      </c>
      <c r="H50" s="3">
        <f t="shared" si="13"/>
        <v>36089.086429696908</v>
      </c>
      <c r="I50" s="35">
        <f t="shared" si="14"/>
        <v>0</v>
      </c>
      <c r="J50" s="3">
        <f>IF(I49&gt;0,IF(B50&lt;2,IF(C50&gt;5500*LookHere!B$11, 5500*LookHere!B$11, C50), IF(H50&gt;(M50+P49),-(H50-M50-P49),0)),0)</f>
        <v>0</v>
      </c>
      <c r="K50" s="35">
        <f t="shared" si="15"/>
        <v>3.2595084422301478E-30</v>
      </c>
      <c r="L50" s="35">
        <f t="shared" si="16"/>
        <v>0</v>
      </c>
      <c r="M50" s="35">
        <f t="shared" si="17"/>
        <v>-3.5352586141324563E-28</v>
      </c>
      <c r="N50" s="35">
        <f t="shared" si="18"/>
        <v>0</v>
      </c>
      <c r="O50" s="35">
        <f t="shared" si="19"/>
        <v>-282540.5442957037</v>
      </c>
      <c r="P50" s="3">
        <f t="shared" si="20"/>
        <v>36089.086429696908</v>
      </c>
      <c r="Q50">
        <f t="shared" si="9"/>
        <v>0.09</v>
      </c>
      <c r="R50" s="3">
        <f>IF(B50&lt;2,K50*V$5+L50*0.4*V$6 - IF((C50-J50)&gt;0,IF((C50-J50)&gt;V$12,V$12,C50-J50)),P50+L50*($V$6)*0.4+K50*($V$5)+G50+F50+E50)/LookHere!B$11</f>
        <v>63701.086429696908</v>
      </c>
      <c r="S50" s="3">
        <f>(IF(G50&gt;0,IF(R50&gt;V$15,IF(0.15*(R50-V$15)&lt;G50,0.15*(R50-V$15),G50),0),0))*LookHere!B$11</f>
        <v>0</v>
      </c>
      <c r="T50" s="3">
        <f>(IF(R50&lt;V$16,W$16*R50,IF(R50&lt;V$17,Z$16+W$17*(R50-V$16),IF(R50&lt;V$18,W$18*(R50-V$18)+Z$17,(R50-V$18)*W$19+Z$18)))+S50 + IF(R50&lt;V$20,R50*W$20,IF(R50&lt;V$21,(R50-V$20)*W$21+Z$20,(R50-V$21)*W$22+Z$21)))*LookHere!B$11</f>
        <v>15101.198422850586</v>
      </c>
      <c r="AG50">
        <f t="shared" si="22"/>
        <v>65</v>
      </c>
      <c r="AH50" s="20">
        <v>0.04</v>
      </c>
      <c r="AI50" s="3">
        <f t="shared" si="21"/>
        <v>1</v>
      </c>
    </row>
    <row r="51" spans="1:35" x14ac:dyDescent="0.2">
      <c r="A51">
        <f t="shared" si="12"/>
        <v>82</v>
      </c>
      <c r="B51">
        <f>IF(A51&lt;LookHere!$B$9,1,2)</f>
        <v>2</v>
      </c>
      <c r="C51">
        <f>IF(B51&lt;2,LookHere!F$10 - T50,0)</f>
        <v>0</v>
      </c>
      <c r="D51" s="3">
        <f>IF(B51=2,LookHere!$B$12,0)</f>
        <v>48600</v>
      </c>
      <c r="E51" s="3">
        <f>IF(A51&lt;LookHere!B$13,0,IF(A51&lt;LookHere!B$14,LookHere!C$13,LookHere!C$14))</f>
        <v>12000</v>
      </c>
      <c r="F51" s="3">
        <f>IF('SC2'!A51&lt;LookHere!D$15,0,LookHere!B$15)</f>
        <v>9000</v>
      </c>
      <c r="G51" s="3">
        <f>IF('SC2'!A51&lt;LookHere!D$16,0,LookHere!B$16)</f>
        <v>6612</v>
      </c>
      <c r="H51" s="3">
        <f t="shared" si="13"/>
        <v>36089.19842285059</v>
      </c>
      <c r="I51" s="35">
        <f t="shared" si="14"/>
        <v>0</v>
      </c>
      <c r="J51" s="3">
        <f>IF(I50&gt;0,IF(B51&lt;2,IF(C51&gt;5500*LookHere!B$11, 5500*LookHere!B$11, C51), IF(H51&gt;(M51+P50),-(H51-M51-P50),0)),0)</f>
        <v>0</v>
      </c>
      <c r="K51" s="35">
        <f t="shared" si="15"/>
        <v>-3.0052667837361633E-32</v>
      </c>
      <c r="L51" s="35">
        <f t="shared" si="16"/>
        <v>0</v>
      </c>
      <c r="M51" s="35">
        <f t="shared" si="17"/>
        <v>3.2595084422301478E-30</v>
      </c>
      <c r="N51" s="35">
        <f t="shared" si="18"/>
        <v>0</v>
      </c>
      <c r="O51" s="35">
        <f t="shared" si="19"/>
        <v>-316024.60690699425</v>
      </c>
      <c r="P51" s="3">
        <f t="shared" si="20"/>
        <v>36089.19842285059</v>
      </c>
      <c r="Q51">
        <f t="shared" si="9"/>
        <v>9.2999999999999999E-2</v>
      </c>
      <c r="R51" s="3">
        <f>IF(B51&lt;2,K51*V$5+L51*0.4*V$6 - IF((C51-J51)&gt;0,IF((C51-J51)&gt;V$12,V$12,C51-J51)),P51+L51*($V$6)*0.4+K51*($V$5)+G51+F51+E51)/LookHere!B$11</f>
        <v>63701.19842285059</v>
      </c>
      <c r="S51" s="3">
        <f>(IF(G51&gt;0,IF(R51&gt;V$15,IF(0.15*(R51-V$15)&lt;G51,0.15*(R51-V$15),G51),0),0))*LookHere!B$11</f>
        <v>0</v>
      </c>
      <c r="T51" s="3">
        <f>(IF(R51&lt;V$16,W$16*R51,IF(R51&lt;V$17,Z$16+W$17*(R51-V$16),IF(R51&lt;V$18,W$18*(R51-V$18)+Z$17,(R51-V$18)*W$19+Z$18)))+S51 + IF(R51&lt;V$20,R51*W$20,IF(R51&lt;V$21,(R51-V$20)*W$21+Z$20,(R51-V$21)*W$22+Z$21)))*LookHere!B$11</f>
        <v>15101.233308717958</v>
      </c>
      <c r="AG51">
        <f t="shared" si="22"/>
        <v>66</v>
      </c>
      <c r="AH51" s="20">
        <v>4.2000000000000003E-2</v>
      </c>
      <c r="AI51" s="3">
        <f t="shared" si="21"/>
        <v>1</v>
      </c>
    </row>
    <row r="52" spans="1:35" x14ac:dyDescent="0.2">
      <c r="A52">
        <f t="shared" si="12"/>
        <v>83</v>
      </c>
      <c r="B52">
        <f>IF(A52&lt;LookHere!$B$9,1,2)</f>
        <v>2</v>
      </c>
      <c r="C52">
        <f>IF(B52&lt;2,LookHere!F$10 - T51,0)</f>
        <v>0</v>
      </c>
      <c r="D52" s="3">
        <f>IF(B52=2,LookHere!$B$12,0)</f>
        <v>48600</v>
      </c>
      <c r="E52" s="3">
        <f>IF(A52&lt;LookHere!B$13,0,IF(A52&lt;LookHere!B$14,LookHere!C$13,LookHere!C$14))</f>
        <v>12000</v>
      </c>
      <c r="F52" s="3">
        <f>IF('SC2'!A52&lt;LookHere!D$15,0,LookHere!B$15)</f>
        <v>9000</v>
      </c>
      <c r="G52" s="3">
        <f>IF('SC2'!A52&lt;LookHere!D$16,0,LookHere!B$16)</f>
        <v>6612</v>
      </c>
      <c r="H52" s="3">
        <f t="shared" si="13"/>
        <v>36089.233308717958</v>
      </c>
      <c r="I52" s="35">
        <f t="shared" si="14"/>
        <v>0</v>
      </c>
      <c r="J52" s="3">
        <f>IF(I51&gt;0,IF(B52&lt;2,IF(C52&gt;5500*LookHere!B$11, 5500*LookHere!B$11, C52), IF(H52&gt;(M52+P51),-(H52-M52-P51),0)),0)</f>
        <v>0</v>
      </c>
      <c r="K52" s="35">
        <f t="shared" si="15"/>
        <v>2.7708559746047521E-34</v>
      </c>
      <c r="L52" s="35">
        <f t="shared" si="16"/>
        <v>0</v>
      </c>
      <c r="M52" s="35">
        <f t="shared" si="17"/>
        <v>-3.0052667837361633E-32</v>
      </c>
      <c r="N52" s="35">
        <f t="shared" si="18"/>
        <v>0</v>
      </c>
      <c r="O52" s="35">
        <f t="shared" si="19"/>
        <v>-349200.05845416232</v>
      </c>
      <c r="P52" s="3">
        <f t="shared" si="20"/>
        <v>36089.233308717958</v>
      </c>
      <c r="Q52">
        <f t="shared" si="9"/>
        <v>9.6000000000000002E-2</v>
      </c>
      <c r="R52" s="3">
        <f>IF(B52&lt;2,K52*V$5+L52*0.4*V$6 - IF((C52-J52)&gt;0,IF((C52-J52)&gt;V$12,V$12,C52-J52)),P52+L52*($V$6)*0.4+K52*($V$5)+G52+F52+E52)/LookHere!B$11</f>
        <v>63701.233308717958</v>
      </c>
      <c r="S52" s="3">
        <f>(IF(G52&gt;0,IF(R52&gt;V$15,IF(0.15*(R52-V$15)&lt;G52,0.15*(R52-V$15),G52),0),0))*LookHere!B$11</f>
        <v>0</v>
      </c>
      <c r="T52" s="3">
        <f>(IF(R52&lt;V$16,W$16*R52,IF(R52&lt;V$17,Z$16+W$17*(R52-V$16),IF(R52&lt;V$18,W$18*(R52-V$18)+Z$17,(R52-V$18)*W$19+Z$18)))+S52 + IF(R52&lt;V$20,R52*W$20,IF(R52&lt;V$21,(R52-V$20)*W$21+Z$20,(R52-V$21)*W$22+Z$21)))*LookHere!B$11</f>
        <v>15101.244175665644</v>
      </c>
      <c r="AG52">
        <f t="shared" si="22"/>
        <v>67</v>
      </c>
      <c r="AH52" s="20">
        <v>4.3999999999999997E-2</v>
      </c>
      <c r="AI52" s="3">
        <f t="shared" si="21"/>
        <v>1</v>
      </c>
    </row>
    <row r="53" spans="1:35" x14ac:dyDescent="0.2">
      <c r="A53">
        <f t="shared" si="12"/>
        <v>84</v>
      </c>
      <c r="B53">
        <f>IF(A53&lt;LookHere!$B$9,1,2)</f>
        <v>2</v>
      </c>
      <c r="C53">
        <f>IF(B53&lt;2,LookHere!F$10 - T52,0)</f>
        <v>0</v>
      </c>
      <c r="D53" s="3">
        <f>IF(B53=2,LookHere!$B$12,0)</f>
        <v>48600</v>
      </c>
      <c r="E53" s="3">
        <f>IF(A53&lt;LookHere!B$13,0,IF(A53&lt;LookHere!B$14,LookHere!C$13,LookHere!C$14))</f>
        <v>12000</v>
      </c>
      <c r="F53" s="3">
        <f>IF('SC2'!A53&lt;LookHere!D$15,0,LookHere!B$15)</f>
        <v>9000</v>
      </c>
      <c r="G53" s="3">
        <f>IF('SC2'!A53&lt;LookHere!D$16,0,LookHere!B$16)</f>
        <v>6612</v>
      </c>
      <c r="H53" s="3">
        <f t="shared" si="13"/>
        <v>36089.244175665648</v>
      </c>
      <c r="I53" s="35">
        <f t="shared" si="14"/>
        <v>0</v>
      </c>
      <c r="J53" s="3">
        <f>IF(I52&gt;0,IF(B53&lt;2,IF(C53&gt;5500*LookHere!B$11, 5500*LookHere!B$11, C53), IF(H53&gt;(M53+P52),-(H53-M53-P52),0)),0)</f>
        <v>0</v>
      </c>
      <c r="K53" s="35">
        <f t="shared" si="15"/>
        <v>-2.5547292085856009E-36</v>
      </c>
      <c r="L53" s="35">
        <f t="shared" si="16"/>
        <v>0</v>
      </c>
      <c r="M53" s="35">
        <f t="shared" si="17"/>
        <v>2.7708559746047521E-34</v>
      </c>
      <c r="N53" s="35">
        <f t="shared" si="18"/>
        <v>0</v>
      </c>
      <c r="O53" s="35">
        <f t="shared" si="19"/>
        <v>-382069.66722393292</v>
      </c>
      <c r="P53" s="3">
        <f t="shared" si="20"/>
        <v>36089.244175665648</v>
      </c>
      <c r="Q53">
        <f t="shared" si="9"/>
        <v>9.9000000000000005E-2</v>
      </c>
      <c r="R53" s="3">
        <f>IF(B53&lt;2,K53*V$5+L53*0.4*V$6 - IF((C53-J53)&gt;0,IF((C53-J53)&gt;V$12,V$12,C53-J53)),P53+L53*($V$6)*0.4+K53*($V$5)+G53+F53+E53)/LookHere!B$11</f>
        <v>63701.244175665648</v>
      </c>
      <c r="S53" s="3">
        <f>(IF(G53&gt;0,IF(R53&gt;V$15,IF(0.15*(R53-V$15)&lt;G53,0.15*(R53-V$15),G53),0),0))*LookHere!B$11</f>
        <v>0</v>
      </c>
      <c r="T53" s="3">
        <f>(IF(R53&lt;V$16,W$16*R53,IF(R53&lt;V$17,Z$16+W$17*(R53-V$16),IF(R53&lt;V$18,W$18*(R53-V$18)+Z$17,(R53-V$18)*W$19+Z$18)))+S53 + IF(R53&lt;V$20,R53*W$20,IF(R53&lt;V$21,(R53-V$20)*W$21+Z$20,(R53-V$21)*W$22+Z$21)))*LookHere!B$11</f>
        <v>15101.24756071985</v>
      </c>
      <c r="AG53">
        <f t="shared" si="22"/>
        <v>68</v>
      </c>
      <c r="AH53" s="20">
        <v>4.5999999999999999E-2</v>
      </c>
      <c r="AI53" s="3">
        <f t="shared" si="21"/>
        <v>1</v>
      </c>
    </row>
    <row r="54" spans="1:35" x14ac:dyDescent="0.2">
      <c r="A54">
        <f t="shared" si="12"/>
        <v>85</v>
      </c>
      <c r="B54">
        <f>IF(A54&lt;LookHere!$B$9,1,2)</f>
        <v>2</v>
      </c>
      <c r="C54">
        <f>IF(B54&lt;2,LookHere!F$10 - T53,0)</f>
        <v>0</v>
      </c>
      <c r="D54" s="3">
        <f>IF(B54=2,LookHere!$B$12,0)</f>
        <v>48600</v>
      </c>
      <c r="E54" s="3">
        <f>IF(A54&lt;LookHere!B$13,0,IF(A54&lt;LookHere!B$14,LookHere!C$13,LookHere!C$14))</f>
        <v>12000</v>
      </c>
      <c r="F54" s="3">
        <f>IF('SC2'!A54&lt;LookHere!D$15,0,LookHere!B$15)</f>
        <v>9000</v>
      </c>
      <c r="G54" s="3">
        <f>IF('SC2'!A54&lt;LookHere!D$16,0,LookHere!B$16)</f>
        <v>6612</v>
      </c>
      <c r="H54" s="3">
        <f t="shared" si="13"/>
        <v>36089.24756071985</v>
      </c>
      <c r="I54" s="35">
        <f t="shared" si="14"/>
        <v>0</v>
      </c>
      <c r="J54" s="3">
        <f>IF(I53&gt;0,IF(B54&lt;2,IF(C54&gt;5500*LookHere!B$11, 5500*LookHere!B$11, C54), IF(H54&gt;(M54+P53),-(H54-M54-P53),0)),0)</f>
        <v>0</v>
      </c>
      <c r="K54" s="35">
        <f t="shared" si="15"/>
        <v>2.3554603303159204E-38</v>
      </c>
      <c r="L54" s="35">
        <f t="shared" si="16"/>
        <v>0</v>
      </c>
      <c r="M54" s="35">
        <f t="shared" si="17"/>
        <v>-2.5547292085856009E-36</v>
      </c>
      <c r="N54" s="35">
        <f t="shared" si="18"/>
        <v>0</v>
      </c>
      <c r="O54" s="35">
        <f t="shared" si="19"/>
        <v>-414636.22906779393</v>
      </c>
      <c r="P54" s="3">
        <f t="shared" si="20"/>
        <v>36089.24756071985</v>
      </c>
      <c r="Q54">
        <f t="shared" si="9"/>
        <v>0.10299999999999999</v>
      </c>
      <c r="R54" s="3">
        <f>IF(B54&lt;2,K54*V$5+L54*0.4*V$6 - IF((C54-J54)&gt;0,IF((C54-J54)&gt;V$12,V$12,C54-J54)),P54+L54*($V$6)*0.4+K54*($V$5)+G54+F54+E54)/LookHere!B$11</f>
        <v>63701.24756071985</v>
      </c>
      <c r="S54" s="3">
        <f>(IF(G54&gt;0,IF(R54&gt;V$15,IF(0.15*(R54-V$15)&lt;G54,0.15*(R54-V$15),G54),0),0))*LookHere!B$11</f>
        <v>0</v>
      </c>
      <c r="T54" s="3">
        <f>(IF(R54&lt;V$16,W$16*R54,IF(R54&lt;V$17,Z$16+W$17*(R54-V$16),IF(R54&lt;V$18,W$18*(R54-V$18)+Z$17,(R54-V$18)*W$19+Z$18)))+S54 + IF(R54&lt;V$20,R54*W$20,IF(R54&lt;V$21,(R54-V$20)*W$21+Z$20,(R54-V$21)*W$22+Z$21)))*LookHere!B$11</f>
        <v>15101.248615164233</v>
      </c>
      <c r="AG54">
        <f t="shared" si="22"/>
        <v>69</v>
      </c>
      <c r="AH54" s="20">
        <v>4.8000000000000001E-2</v>
      </c>
      <c r="AI54" s="3">
        <f t="shared" si="21"/>
        <v>1</v>
      </c>
    </row>
    <row r="55" spans="1:35" x14ac:dyDescent="0.2">
      <c r="A55">
        <f t="shared" si="12"/>
        <v>86</v>
      </c>
      <c r="B55">
        <f>IF(A55&lt;LookHere!$B$9,1,2)</f>
        <v>2</v>
      </c>
      <c r="C55">
        <f>IF(B55&lt;2,LookHere!F$10 - T54,0)</f>
        <v>0</v>
      </c>
      <c r="D55" s="3">
        <f>IF(B55=2,LookHere!$B$12,0)</f>
        <v>48600</v>
      </c>
      <c r="E55" s="3">
        <f>IF(A55&lt;LookHere!B$13,0,IF(A55&lt;LookHere!B$14,LookHere!C$13,LookHere!C$14))</f>
        <v>12000</v>
      </c>
      <c r="F55" s="3">
        <f>IF('SC2'!A55&lt;LookHere!D$15,0,LookHere!B$15)</f>
        <v>9000</v>
      </c>
      <c r="G55" s="3">
        <f>IF('SC2'!A55&lt;LookHere!D$16,0,LookHere!B$16)</f>
        <v>6612</v>
      </c>
      <c r="H55" s="3">
        <f t="shared" si="13"/>
        <v>36089.248615164237</v>
      </c>
      <c r="I55" s="35">
        <f t="shared" si="14"/>
        <v>0</v>
      </c>
      <c r="J55" s="3">
        <f>IF(I54&gt;0,IF(B55&lt;2,IF(C55&gt;5500*LookHere!B$11, 5500*LookHere!B$11, C55), IF(H55&gt;(M55+P54),-(H55-M55-P54),0)),0)</f>
        <v>0</v>
      </c>
      <c r="K55" s="35">
        <f t="shared" si="15"/>
        <v>-2.1717344245512906E-40</v>
      </c>
      <c r="L55" s="35">
        <f t="shared" si="16"/>
        <v>0</v>
      </c>
      <c r="M55" s="35">
        <f t="shared" si="17"/>
        <v>2.3554603303159204E-38</v>
      </c>
      <c r="N55" s="35">
        <f t="shared" si="18"/>
        <v>0</v>
      </c>
      <c r="O55" s="35">
        <f t="shared" si="19"/>
        <v>-446902.5305965087</v>
      </c>
      <c r="P55" s="3">
        <f t="shared" si="20"/>
        <v>36089.248615164237</v>
      </c>
      <c r="Q55">
        <f t="shared" si="9"/>
        <v>0.108</v>
      </c>
      <c r="R55" s="3">
        <f>IF(B55&lt;2,K55*V$5+L55*0.4*V$6 - IF((C55-J55)&gt;0,IF((C55-J55)&gt;V$12,V$12,C55-J55)),P55+L55*($V$6)*0.4+K55*($V$5)+G55+F55+E55)/LookHere!B$11</f>
        <v>63701.248615164237</v>
      </c>
      <c r="S55" s="3">
        <f>(IF(G55&gt;0,IF(R55&gt;V$15,IF(0.15*(R55-V$15)&lt;G55,0.15*(R55-V$15),G55),0),0))*LookHere!B$11</f>
        <v>0</v>
      </c>
      <c r="T55" s="3">
        <f>(IF(R55&lt;V$16,W$16*R55,IF(R55&lt;V$17,Z$16+W$17*(R55-V$16),IF(R55&lt;V$18,W$18*(R55-V$18)+Z$17,(R55-V$18)*W$19+Z$18)))+S55 + IF(R55&lt;V$20,R55*W$20,IF(R55&lt;V$21,(R55-V$20)*W$21+Z$20,(R55-V$21)*W$22+Z$21)))*LookHere!B$11</f>
        <v>15101.248943623659</v>
      </c>
      <c r="AG55">
        <f t="shared" si="22"/>
        <v>70</v>
      </c>
      <c r="AH55" s="20">
        <v>0.05</v>
      </c>
      <c r="AI55" s="3">
        <f t="shared" si="21"/>
        <v>1</v>
      </c>
    </row>
    <row r="56" spans="1:35" x14ac:dyDescent="0.2">
      <c r="A56">
        <f t="shared" si="12"/>
        <v>87</v>
      </c>
      <c r="B56">
        <f>IF(A56&lt;LookHere!$B$9,1,2)</f>
        <v>2</v>
      </c>
      <c r="C56">
        <f>IF(B56&lt;2,LookHere!F$10 - T55,0)</f>
        <v>0</v>
      </c>
      <c r="D56" s="3">
        <f>IF(B56=2,LookHere!$B$12,0)</f>
        <v>48600</v>
      </c>
      <c r="E56" s="3">
        <f>IF(A56&lt;LookHere!B$13,0,IF(A56&lt;LookHere!B$14,LookHere!C$13,LookHere!C$14))</f>
        <v>12000</v>
      </c>
      <c r="F56" s="3">
        <f>IF('SC2'!A56&lt;LookHere!D$15,0,LookHere!B$15)</f>
        <v>9000</v>
      </c>
      <c r="G56" s="3">
        <f>IF('SC2'!A56&lt;LookHere!D$16,0,LookHere!B$16)</f>
        <v>6612</v>
      </c>
      <c r="H56" s="3">
        <f t="shared" si="13"/>
        <v>36089.248943623657</v>
      </c>
      <c r="I56" s="35">
        <f t="shared" si="14"/>
        <v>0</v>
      </c>
      <c r="J56" s="3">
        <f>IF(I55&gt;0,IF(B56&lt;2,IF(C56&gt;5500*LookHere!B$11, 5500*LookHere!B$11, C56), IF(H56&gt;(M56+P55),-(H56-M56-P55),0)),0)</f>
        <v>0</v>
      </c>
      <c r="K56" s="35">
        <f t="shared" si="15"/>
        <v>2.0023391394363026E-42</v>
      </c>
      <c r="L56" s="35">
        <f t="shared" si="16"/>
        <v>0</v>
      </c>
      <c r="M56" s="35">
        <f t="shared" si="17"/>
        <v>-2.1717344245512906E-40</v>
      </c>
      <c r="N56" s="35">
        <f t="shared" si="18"/>
        <v>0</v>
      </c>
      <c r="O56" s="35">
        <f t="shared" si="19"/>
        <v>-478871.33787957317</v>
      </c>
      <c r="P56" s="3">
        <f t="shared" si="20"/>
        <v>36089.248943623657</v>
      </c>
      <c r="Q56">
        <f t="shared" si="9"/>
        <v>0.113</v>
      </c>
      <c r="R56" s="3">
        <f>IF(B56&lt;2,K56*V$5+L56*0.4*V$6 - IF((C56-J56)&gt;0,IF((C56-J56)&gt;V$12,V$12,C56-J56)),P56+L56*($V$6)*0.4+K56*($V$5)+G56+F56+E56)/LookHere!B$11</f>
        <v>63701.248943623657</v>
      </c>
      <c r="S56" s="3">
        <f>(IF(G56&gt;0,IF(R56&gt;V$15,IF(0.15*(R56-V$15)&lt;G56,0.15*(R56-V$15),G56),0),0))*LookHere!B$11</f>
        <v>0</v>
      </c>
      <c r="T56" s="3">
        <f>(IF(R56&lt;V$16,W$16*R56,IF(R56&lt;V$17,Z$16+W$17*(R56-V$16),IF(R56&lt;V$18,W$18*(R56-V$18)+Z$17,(R56-V$18)*W$19+Z$18)))+S56 + IF(R56&lt;V$20,R56*W$20,IF(R56&lt;V$21,(R56-V$20)*W$21+Z$20,(R56-V$21)*W$22+Z$21)))*LookHere!B$11</f>
        <v>15101.249045938768</v>
      </c>
      <c r="AG56">
        <f t="shared" si="22"/>
        <v>71</v>
      </c>
      <c r="AH56" s="20">
        <v>7.3999999999999996E-2</v>
      </c>
      <c r="AI56" s="3">
        <f t="shared" si="21"/>
        <v>1</v>
      </c>
    </row>
    <row r="57" spans="1:35" x14ac:dyDescent="0.2">
      <c r="A57">
        <f t="shared" si="12"/>
        <v>88</v>
      </c>
      <c r="B57">
        <f>IF(A57&lt;LookHere!$B$9,1,2)</f>
        <v>2</v>
      </c>
      <c r="C57">
        <f>IF(B57&lt;2,LookHere!F$10 - T56,0)</f>
        <v>0</v>
      </c>
      <c r="D57" s="3">
        <f>IF(B57=2,LookHere!$B$12,0)</f>
        <v>48600</v>
      </c>
      <c r="E57" s="3">
        <f>IF(A57&lt;LookHere!B$13,0,IF(A57&lt;LookHere!B$14,LookHere!C$13,LookHere!C$14))</f>
        <v>12000</v>
      </c>
      <c r="F57" s="3">
        <f>IF('SC2'!A57&lt;LookHere!D$15,0,LookHere!B$15)</f>
        <v>9000</v>
      </c>
      <c r="G57" s="3">
        <f>IF('SC2'!A57&lt;LookHere!D$16,0,LookHere!B$16)</f>
        <v>6612</v>
      </c>
      <c r="H57" s="3">
        <f t="shared" si="13"/>
        <v>36089.24904593877</v>
      </c>
      <c r="I57" s="35">
        <f t="shared" si="14"/>
        <v>0</v>
      </c>
      <c r="J57" s="3">
        <f>IF(I56&gt;0,IF(B57&lt;2,IF(C57&gt;5500*LookHere!B$11, 5500*LookHere!B$11, C57), IF(H57&gt;(M57+P56),-(H57-M57-P56),0)),0)</f>
        <v>0</v>
      </c>
      <c r="K57" s="35">
        <f t="shared" si="15"/>
        <v>-1.8461566865602708E-44</v>
      </c>
      <c r="L57" s="35">
        <f t="shared" si="16"/>
        <v>0</v>
      </c>
      <c r="M57" s="35">
        <f t="shared" si="17"/>
        <v>2.0023391394363026E-42</v>
      </c>
      <c r="N57" s="35">
        <f t="shared" si="18"/>
        <v>0</v>
      </c>
      <c r="O57" s="35">
        <f t="shared" si="19"/>
        <v>-510545.39308794716</v>
      </c>
      <c r="P57" s="3">
        <f t="shared" si="20"/>
        <v>36089.24904593877</v>
      </c>
      <c r="Q57">
        <f t="shared" si="9"/>
        <v>0.11899999999999999</v>
      </c>
      <c r="R57" s="3">
        <f>IF(B57&lt;2,K57*V$5+L57*0.4*V$6 - IF((C57-J57)&gt;0,IF((C57-J57)&gt;V$12,V$12,C57-J57)),P57+L57*($V$6)*0.4+K57*($V$5)+G57+F57+E57)/LookHere!B$11</f>
        <v>63701.24904593877</v>
      </c>
      <c r="S57" s="3">
        <f>(IF(G57&gt;0,IF(R57&gt;V$15,IF(0.15*(R57-V$15)&lt;G57,0.15*(R57-V$15),G57),0),0))*LookHere!B$11</f>
        <v>0</v>
      </c>
      <c r="T57" s="3">
        <f>(IF(R57&lt;V$16,W$16*R57,IF(R57&lt;V$17,Z$16+W$17*(R57-V$16),IF(R57&lt;V$18,W$18*(R57-V$18)+Z$17,(R57-V$18)*W$19+Z$18)))+S57 + IF(R57&lt;V$20,R57*W$20,IF(R57&lt;V$21,(R57-V$20)*W$21+Z$20,(R57-V$21)*W$22+Z$21)))*LookHere!B$11</f>
        <v>15101.249077809927</v>
      </c>
      <c r="AG57">
        <f t="shared" si="22"/>
        <v>72</v>
      </c>
      <c r="AH57" s="20">
        <v>7.4999999999999997E-2</v>
      </c>
      <c r="AI57" s="3">
        <f t="shared" si="21"/>
        <v>1</v>
      </c>
    </row>
    <row r="58" spans="1:35" x14ac:dyDescent="0.2">
      <c r="A58">
        <f t="shared" si="12"/>
        <v>89</v>
      </c>
      <c r="B58">
        <f>IF(A58&lt;LookHere!$B$9,1,2)</f>
        <v>2</v>
      </c>
      <c r="C58">
        <f>IF(B58&lt;2,LookHere!F$10 - T57,0)</f>
        <v>0</v>
      </c>
      <c r="D58" s="3">
        <f>IF(B58=2,LookHere!$B$12,0)</f>
        <v>48600</v>
      </c>
      <c r="E58" s="3">
        <f>IF(A58&lt;LookHere!B$13,0,IF(A58&lt;LookHere!B$14,LookHere!C$13,LookHere!C$14))</f>
        <v>12000</v>
      </c>
      <c r="F58" s="3">
        <f>IF('SC2'!A58&lt;LookHere!D$15,0,LookHere!B$15)</f>
        <v>9000</v>
      </c>
      <c r="G58" s="3">
        <f>IF('SC2'!A58&lt;LookHere!D$16,0,LookHere!B$16)</f>
        <v>6612</v>
      </c>
      <c r="H58" s="3">
        <f t="shared" si="13"/>
        <v>36089.249077809931</v>
      </c>
      <c r="I58" s="35">
        <f t="shared" si="14"/>
        <v>0</v>
      </c>
      <c r="J58" s="3">
        <f>IF(I57&gt;0,IF(B58&lt;2,IF(C58&gt;5500*LookHere!B$11, 5500*LookHere!B$11, C58), IF(H58&gt;(M58+P57),-(H58-M58-P57),0)),0)</f>
        <v>0</v>
      </c>
      <c r="K58" s="35">
        <f t="shared" si="15"/>
        <v>1.7021564650085775E-46</v>
      </c>
      <c r="L58" s="35">
        <f t="shared" si="16"/>
        <v>0</v>
      </c>
      <c r="M58" s="35">
        <f t="shared" si="17"/>
        <v>-1.8461566865602708E-44</v>
      </c>
      <c r="N58" s="35">
        <f t="shared" si="18"/>
        <v>0</v>
      </c>
      <c r="O58" s="35">
        <f t="shared" si="19"/>
        <v>-541927.41360961506</v>
      </c>
      <c r="P58" s="3">
        <f t="shared" si="20"/>
        <v>36089.249077809931</v>
      </c>
      <c r="Q58">
        <f t="shared" si="9"/>
        <v>0.127</v>
      </c>
      <c r="R58" s="3">
        <f>IF(B58&lt;2,K58*V$5+L58*0.4*V$6 - IF((C58-J58)&gt;0,IF((C58-J58)&gt;V$12,V$12,C58-J58)),P58+L58*($V$6)*0.4+K58*($V$5)+G58+F58+E58)/LookHere!B$11</f>
        <v>63701.249077809931</v>
      </c>
      <c r="S58" s="3">
        <f>(IF(G58&gt;0,IF(R58&gt;V$15,IF(0.15*(R58-V$15)&lt;G58,0.15*(R58-V$15),G58),0),0))*LookHere!B$11</f>
        <v>0</v>
      </c>
      <c r="T58" s="3">
        <f>(IF(R58&lt;V$16,W$16*R58,IF(R58&lt;V$17,Z$16+W$17*(R58-V$16),IF(R58&lt;V$18,W$18*(R58-V$18)+Z$17,(R58-V$18)*W$19+Z$18)))+S58 + IF(R58&lt;V$20,R58*W$20,IF(R58&lt;V$21,(R58-V$20)*W$21+Z$20,(R58-V$21)*W$22+Z$21)))*LookHere!B$11</f>
        <v>15101.249087737793</v>
      </c>
      <c r="AG58">
        <f t="shared" si="22"/>
        <v>73</v>
      </c>
      <c r="AH58" s="20">
        <v>7.5999999999999998E-2</v>
      </c>
      <c r="AI58" s="3">
        <f t="shared" si="21"/>
        <v>1</v>
      </c>
    </row>
    <row r="59" spans="1:35" x14ac:dyDescent="0.2">
      <c r="A59">
        <f t="shared" si="12"/>
        <v>90</v>
      </c>
      <c r="B59">
        <f>IF(A59&lt;LookHere!$B$9,1,2)</f>
        <v>2</v>
      </c>
      <c r="C59">
        <f>IF(B59&lt;2,LookHere!F$10 - T58,0)</f>
        <v>0</v>
      </c>
      <c r="D59" s="3">
        <f>IF(B59=2,LookHere!$B$12,0)</f>
        <v>48600</v>
      </c>
      <c r="E59" s="3">
        <f>IF(A59&lt;LookHere!B$13,0,IF(A59&lt;LookHere!B$14,LookHere!C$13,LookHere!C$14))</f>
        <v>12000</v>
      </c>
      <c r="F59" s="3">
        <f>IF('SC2'!A59&lt;LookHere!D$15,0,LookHere!B$15)</f>
        <v>9000</v>
      </c>
      <c r="G59" s="3">
        <f>IF('SC2'!A59&lt;LookHere!D$16,0,LookHere!B$16)</f>
        <v>6612</v>
      </c>
      <c r="H59" s="3">
        <f t="shared" si="13"/>
        <v>36089.249087737793</v>
      </c>
      <c r="I59" s="35">
        <f t="shared" si="14"/>
        <v>0</v>
      </c>
      <c r="J59" s="3">
        <f>IF(I58&gt;0,IF(B59&lt;2,IF(C59&gt;5500*LookHere!B$11, 5500*LookHere!B$11, C59), IF(H59&gt;(M59+P58),-(H59-M59-P58),0)),0)</f>
        <v>0</v>
      </c>
      <c r="K59" s="35">
        <f t="shared" si="15"/>
        <v>-1.5693882607379051E-48</v>
      </c>
      <c r="L59" s="35">
        <f t="shared" si="16"/>
        <v>0</v>
      </c>
      <c r="M59" s="35">
        <f t="shared" si="17"/>
        <v>1.7021564650085775E-46</v>
      </c>
      <c r="N59" s="35">
        <f t="shared" si="18"/>
        <v>0</v>
      </c>
      <c r="O59" s="35">
        <f t="shared" si="19"/>
        <v>-573020.09193394438</v>
      </c>
      <c r="P59" s="3">
        <f t="shared" si="20"/>
        <v>36089.249087737793</v>
      </c>
      <c r="Q59">
        <f t="shared" si="9"/>
        <v>0.13600000000000001</v>
      </c>
      <c r="R59" s="3">
        <f>IF(B59&lt;2,K59*V$5+L59*0.4*V$6 - IF((C59-J59)&gt;0,IF((C59-J59)&gt;V$12,V$12,C59-J59)),P59+L59*($V$6)*0.4+K59*($V$5)+G59+F59+E59)/LookHere!B$11</f>
        <v>63701.249087737793</v>
      </c>
      <c r="S59" s="3">
        <f>(IF(G59&gt;0,IF(R59&gt;V$15,IF(0.15*(R59-V$15)&lt;G59,0.15*(R59-V$15),G59),0),0))*LookHere!B$11</f>
        <v>0</v>
      </c>
      <c r="T59" s="3">
        <f>(IF(R59&lt;V$16,W$16*R59,IF(R59&lt;V$17,Z$16+W$17*(R59-V$16),IF(R59&lt;V$18,W$18*(R59-V$18)+Z$17,(R59-V$18)*W$19+Z$18)))+S59 + IF(R59&lt;V$20,R59*W$20,IF(R59&lt;V$21,(R59-V$20)*W$21+Z$20,(R59-V$21)*W$22+Z$21)))*LookHere!B$11</f>
        <v>15101.249090830323</v>
      </c>
      <c r="AG59">
        <f t="shared" si="22"/>
        <v>74</v>
      </c>
      <c r="AH59" s="20">
        <v>7.6999999999999999E-2</v>
      </c>
      <c r="AI59" s="3">
        <f t="shared" si="21"/>
        <v>1</v>
      </c>
    </row>
    <row r="60" spans="1:35" x14ac:dyDescent="0.2">
      <c r="A60">
        <f t="shared" si="12"/>
        <v>91</v>
      </c>
      <c r="B60">
        <f>IF(A60&lt;LookHere!$B$9,1,2)</f>
        <v>2</v>
      </c>
      <c r="C60">
        <f>IF(B60&lt;2,LookHere!F$10 - T59,0)</f>
        <v>0</v>
      </c>
      <c r="D60" s="3">
        <f>IF(B60=2,LookHere!$B$12,0)</f>
        <v>48600</v>
      </c>
      <c r="E60" s="3">
        <f>IF(A60&lt;LookHere!B$13,0,IF(A60&lt;LookHere!B$14,LookHere!C$13,LookHere!C$14))</f>
        <v>12000</v>
      </c>
      <c r="F60" s="3">
        <f>IF('SC2'!A60&lt;LookHere!D$15,0,LookHere!B$15)</f>
        <v>9000</v>
      </c>
      <c r="G60" s="3">
        <f>IF('SC2'!A60&lt;LookHere!D$16,0,LookHere!B$16)</f>
        <v>6612</v>
      </c>
      <c r="H60" s="3">
        <f t="shared" si="13"/>
        <v>36089.249090830323</v>
      </c>
      <c r="I60" s="35">
        <f t="shared" si="14"/>
        <v>0</v>
      </c>
      <c r="J60" s="3">
        <f>IF(I59&gt;0,IF(B60&lt;2,IF(C60&gt;5500*LookHere!B$11, 5500*LookHere!B$11, C60), IF(H60&gt;(M60+P59),-(H60-M60-P59),0)),0)</f>
        <v>0</v>
      </c>
      <c r="K60" s="35">
        <f t="shared" si="15"/>
        <v>1.4469759764003635E-50</v>
      </c>
      <c r="L60" s="35">
        <f t="shared" si="16"/>
        <v>0</v>
      </c>
      <c r="M60" s="35">
        <f t="shared" si="17"/>
        <v>-1.5693882607379051E-48</v>
      </c>
      <c r="N60" s="35">
        <f t="shared" si="18"/>
        <v>0</v>
      </c>
      <c r="O60" s="35">
        <f t="shared" si="19"/>
        <v>-603826.09577405115</v>
      </c>
      <c r="P60" s="3">
        <f t="shared" si="20"/>
        <v>36089.249090830323</v>
      </c>
      <c r="Q60">
        <f t="shared" si="9"/>
        <v>0.14699999999999999</v>
      </c>
      <c r="R60" s="3">
        <f>IF(B60&lt;2,K60*V$5+L60*0.4*V$6 - IF((C60-J60)&gt;0,IF((C60-J60)&gt;V$12,V$12,C60-J60)),P60+L60*($V$6)*0.4+K60*($V$5)+G60+F60+E60)/LookHere!B$11</f>
        <v>63701.249090830323</v>
      </c>
      <c r="S60" s="3">
        <f>(IF(G60&gt;0,IF(R60&gt;V$15,IF(0.15*(R60-V$15)&lt;G60,0.15*(R60-V$15),G60),0),0))*LookHere!B$11</f>
        <v>0</v>
      </c>
      <c r="T60" s="3">
        <f>(IF(R60&lt;V$16,W$16*R60,IF(R60&lt;V$17,Z$16+W$17*(R60-V$16),IF(R60&lt;V$18,W$18*(R60-V$18)+Z$17,(R60-V$18)*W$19+Z$18)))+S60 + IF(R60&lt;V$20,R60*W$20,IF(R60&lt;V$21,(R60-V$20)*W$21+Z$20,(R60-V$21)*W$22+Z$21)))*LookHere!B$11</f>
        <v>15101.249091793645</v>
      </c>
      <c r="AG60">
        <f t="shared" si="22"/>
        <v>75</v>
      </c>
      <c r="AH60" s="20">
        <v>7.9000000000000001E-2</v>
      </c>
      <c r="AI60" s="3">
        <f t="shared" si="21"/>
        <v>1</v>
      </c>
    </row>
    <row r="61" spans="1:35" x14ac:dyDescent="0.2">
      <c r="A61">
        <f t="shared" si="12"/>
        <v>92</v>
      </c>
      <c r="B61">
        <f>IF(A61&lt;LookHere!$B$9,1,2)</f>
        <v>2</v>
      </c>
      <c r="C61">
        <f>IF(B61&lt;2,LookHere!F$10 - T60,0)</f>
        <v>0</v>
      </c>
      <c r="D61" s="3">
        <f>IF(B61=2,LookHere!$B$12,0)</f>
        <v>48600</v>
      </c>
      <c r="E61" s="3">
        <f>IF(A61&lt;LookHere!B$13,0,IF(A61&lt;LookHere!B$14,LookHere!C$13,LookHere!C$14))</f>
        <v>12000</v>
      </c>
      <c r="F61" s="3">
        <f>IF('SC2'!A61&lt;LookHere!D$15,0,LookHere!B$15)</f>
        <v>9000</v>
      </c>
      <c r="G61" s="3">
        <f>IF('SC2'!A61&lt;LookHere!D$16,0,LookHere!B$16)</f>
        <v>6612</v>
      </c>
      <c r="H61" s="3">
        <f t="shared" si="13"/>
        <v>36089.249091793645</v>
      </c>
      <c r="I61" s="35">
        <f t="shared" si="14"/>
        <v>0</v>
      </c>
      <c r="J61" s="3">
        <f>IF(I60&gt;0,IF(B61&lt;2,IF(C61&gt;5500*LookHere!B$11, 5500*LookHere!B$11, C61), IF(H61&gt;(M61+P60),-(H61-M61-P60),0)),0)</f>
        <v>0</v>
      </c>
      <c r="K61" s="35">
        <f t="shared" si="15"/>
        <v>-1.3341118502411313E-52</v>
      </c>
      <c r="L61" s="35">
        <f t="shared" si="16"/>
        <v>0</v>
      </c>
      <c r="M61" s="35">
        <f t="shared" si="17"/>
        <v>1.4469759764003635E-50</v>
      </c>
      <c r="N61" s="35">
        <f t="shared" si="18"/>
        <v>0</v>
      </c>
      <c r="O61" s="35">
        <f t="shared" si="19"/>
        <v>-634348.06826184469</v>
      </c>
      <c r="P61" s="3">
        <f t="shared" si="20"/>
        <v>36089.249091793645</v>
      </c>
      <c r="Q61">
        <f t="shared" si="9"/>
        <v>0.161</v>
      </c>
      <c r="R61" s="3">
        <f>IF(B61&lt;2,K61*V$5+L61*0.4*V$6 - IF((C61-J61)&gt;0,IF((C61-J61)&gt;V$12,V$12,C61-J61)),P61+L61*($V$6)*0.4+K61*($V$5)+G61+F61+E61)/LookHere!B$11</f>
        <v>63701.249091793645</v>
      </c>
      <c r="S61" s="3">
        <f>(IF(G61&gt;0,IF(R61&gt;V$15,IF(0.15*(R61-V$15)&lt;G61,0.15*(R61-V$15),G61),0),0))*LookHere!B$11</f>
        <v>0</v>
      </c>
      <c r="T61" s="3">
        <f>(IF(R61&lt;V$16,W$16*R61,IF(R61&lt;V$17,Z$16+W$17*(R61-V$16),IF(R61&lt;V$18,W$18*(R61-V$18)+Z$17,(R61-V$18)*W$19+Z$18)))+S61 + IF(R61&lt;V$20,R61*W$20,IF(R61&lt;V$21,(R61-V$20)*W$21+Z$20,(R61-V$21)*W$22+Z$21)))*LookHere!B$11</f>
        <v>15101.249092093722</v>
      </c>
      <c r="AG61">
        <f t="shared" si="22"/>
        <v>76</v>
      </c>
      <c r="AH61" s="20">
        <v>0.08</v>
      </c>
      <c r="AI61" s="3">
        <f t="shared" si="21"/>
        <v>1</v>
      </c>
    </row>
    <row r="62" spans="1:35" x14ac:dyDescent="0.2">
      <c r="A62">
        <f t="shared" si="12"/>
        <v>93</v>
      </c>
      <c r="B62">
        <f>IF(A62&lt;LookHere!$B$9,1,2)</f>
        <v>2</v>
      </c>
      <c r="C62">
        <f>IF(B62&lt;2,LookHere!F$10 - T61,0)</f>
        <v>0</v>
      </c>
      <c r="D62" s="3">
        <f>IF(B62=2,LookHere!$B$12,0)</f>
        <v>48600</v>
      </c>
      <c r="E62" s="3">
        <f>IF(A62&lt;LookHere!B$13,0,IF(A62&lt;LookHere!B$14,LookHere!C$13,LookHere!C$14))</f>
        <v>12000</v>
      </c>
      <c r="F62" s="3">
        <f>IF('SC2'!A62&lt;LookHere!D$15,0,LookHere!B$15)</f>
        <v>9000</v>
      </c>
      <c r="G62" s="3">
        <f>IF('SC2'!A62&lt;LookHere!D$16,0,LookHere!B$16)</f>
        <v>6612</v>
      </c>
      <c r="H62" s="3">
        <f t="shared" si="13"/>
        <v>36089.24909209372</v>
      </c>
      <c r="I62" s="35">
        <f t="shared" si="14"/>
        <v>0</v>
      </c>
      <c r="J62" s="3">
        <f>IF(I61&gt;0,IF(B62&lt;2,IF(C62&gt;5500*LookHere!B$11, 5500*LookHere!B$11, C62), IF(H62&gt;(M62+P61),-(H62-M62-P61),0)),0)</f>
        <v>0</v>
      </c>
      <c r="K62" s="35">
        <f t="shared" si="15"/>
        <v>1.2300511259223258E-54</v>
      </c>
      <c r="L62" s="35">
        <f t="shared" si="16"/>
        <v>0</v>
      </c>
      <c r="M62" s="35">
        <f t="shared" si="17"/>
        <v>-1.3341118502411313E-52</v>
      </c>
      <c r="N62" s="35">
        <f t="shared" si="18"/>
        <v>0</v>
      </c>
      <c r="O62" s="35">
        <f t="shared" si="19"/>
        <v>-664588.62816426414</v>
      </c>
      <c r="P62" s="3">
        <f t="shared" si="20"/>
        <v>36089.24909209372</v>
      </c>
      <c r="Q62">
        <f t="shared" si="9"/>
        <v>0.18</v>
      </c>
      <c r="R62" s="3">
        <f>IF(B62&lt;2,K62*V$5+L62*0.4*V$6 - IF((C62-J62)&gt;0,IF((C62-J62)&gt;V$12,V$12,C62-J62)),P62+L62*($V$6)*0.4+K62*($V$5)+G62+F62+E62)/LookHere!B$11</f>
        <v>63701.24909209372</v>
      </c>
      <c r="S62" s="3">
        <f>(IF(G62&gt;0,IF(R62&gt;V$15,IF(0.15*(R62-V$15)&lt;G62,0.15*(R62-V$15),G62),0),0))*LookHere!B$11</f>
        <v>0</v>
      </c>
      <c r="T62" s="3">
        <f>(IF(R62&lt;V$16,W$16*R62,IF(R62&lt;V$17,Z$16+W$17*(R62-V$16),IF(R62&lt;V$18,W$18*(R62-V$18)+Z$17,(R62-V$18)*W$19+Z$18)))+S62 + IF(R62&lt;V$20,R62*W$20,IF(R62&lt;V$21,(R62-V$20)*W$21+Z$20,(R62-V$21)*W$22+Z$21)))*LookHere!B$11</f>
        <v>15101.249092187194</v>
      </c>
      <c r="AG62">
        <f t="shared" si="22"/>
        <v>77</v>
      </c>
      <c r="AH62" s="20">
        <v>8.2000000000000003E-2</v>
      </c>
      <c r="AI62" s="3">
        <f t="shared" si="21"/>
        <v>1</v>
      </c>
    </row>
    <row r="63" spans="1:35" x14ac:dyDescent="0.2">
      <c r="A63">
        <f t="shared" si="12"/>
        <v>94</v>
      </c>
      <c r="B63">
        <f>IF(A63&lt;LookHere!$B$9,1,2)</f>
        <v>2</v>
      </c>
      <c r="C63">
        <f>IF(B63&lt;2,LookHere!F$10 - T62,0)</f>
        <v>0</v>
      </c>
      <c r="D63" s="3">
        <f>IF(B63=2,LookHere!$B$12,0)</f>
        <v>48600</v>
      </c>
      <c r="E63" s="3">
        <f>IF(A63&lt;LookHere!B$13,0,IF(A63&lt;LookHere!B$14,LookHere!C$13,LookHere!C$14))</f>
        <v>12000</v>
      </c>
      <c r="F63" s="3">
        <f>IF('SC2'!A63&lt;LookHere!D$15,0,LookHere!B$15)</f>
        <v>9000</v>
      </c>
      <c r="G63" s="3">
        <f>IF('SC2'!A63&lt;LookHere!D$16,0,LookHere!B$16)</f>
        <v>6612</v>
      </c>
      <c r="H63" s="3">
        <f t="shared" si="13"/>
        <v>36089.249092187194</v>
      </c>
      <c r="I63" s="35">
        <f t="shared" si="14"/>
        <v>0</v>
      </c>
      <c r="J63" s="3">
        <f>IF(I62&gt;0,IF(B63&lt;2,IF(C63&gt;5500*LookHere!B$11, 5500*LookHere!B$11, C63), IF(H63&gt;(M63+P62),-(H63-M63-P62),0)),0)</f>
        <v>0</v>
      </c>
      <c r="K63" s="35">
        <f t="shared" si="15"/>
        <v>-1.1341071381003801E-56</v>
      </c>
      <c r="L63" s="35">
        <f t="shared" si="16"/>
        <v>0</v>
      </c>
      <c r="M63" s="35">
        <f t="shared" si="17"/>
        <v>1.2300511259223258E-54</v>
      </c>
      <c r="N63" s="35">
        <f t="shared" si="18"/>
        <v>0</v>
      </c>
      <c r="O63" s="35">
        <f t="shared" si="19"/>
        <v>-694550.37010468333</v>
      </c>
      <c r="P63" s="3">
        <f t="shared" si="20"/>
        <v>36089.249092187194</v>
      </c>
      <c r="Q63">
        <f t="shared" si="9"/>
        <v>0.2</v>
      </c>
      <c r="R63" s="3">
        <f>IF(B63&lt;2,K63*V$5+L63*0.4*V$6 - IF((C63-J63)&gt;0,IF((C63-J63)&gt;V$12,V$12,C63-J63)),P63+L63*($V$6)*0.4+K63*($V$5)+G63+F63+E63)/LookHere!B$11</f>
        <v>63701.249092187194</v>
      </c>
      <c r="S63" s="3">
        <f>(IF(G63&gt;0,IF(R63&gt;V$15,IF(0.15*(R63-V$15)&lt;G63,0.15*(R63-V$15),G63),0),0))*LookHere!B$11</f>
        <v>0</v>
      </c>
      <c r="T63" s="3">
        <f>(IF(R63&lt;V$16,W$16*R63,IF(R63&lt;V$17,Z$16+W$17*(R63-V$16),IF(R63&lt;V$18,W$18*(R63-V$18)+Z$17,(R63-V$18)*W$19+Z$18)))+S63 + IF(R63&lt;V$20,R63*W$20,IF(R63&lt;V$21,(R63-V$20)*W$21+Z$20,(R63-V$21)*W$22+Z$21)))*LookHere!B$11</f>
        <v>15101.249092216312</v>
      </c>
      <c r="AG63">
        <f t="shared" si="22"/>
        <v>78</v>
      </c>
      <c r="AH63" s="20">
        <v>8.3000000000000004E-2</v>
      </c>
      <c r="AI63" s="3">
        <f t="shared" si="21"/>
        <v>1</v>
      </c>
    </row>
    <row r="64" spans="1:35" x14ac:dyDescent="0.2">
      <c r="A64">
        <f t="shared" si="12"/>
        <v>95</v>
      </c>
      <c r="B64">
        <f>IF(A64&lt;LookHere!$B$9,1,2)</f>
        <v>2</v>
      </c>
      <c r="C64">
        <f>IF(B64&lt;2,LookHere!F$10 - T63,0)</f>
        <v>0</v>
      </c>
      <c r="D64" s="3">
        <f>IF(B64=2,LookHere!$B$12,0)</f>
        <v>48600</v>
      </c>
      <c r="E64" s="3">
        <f>IF(A64&lt;LookHere!B$13,0,IF(A64&lt;LookHere!B$14,LookHere!C$13,LookHere!C$14))</f>
        <v>12000</v>
      </c>
      <c r="F64" s="3">
        <f>IF('SC2'!A64&lt;LookHere!D$15,0,LookHere!B$15)</f>
        <v>9000</v>
      </c>
      <c r="G64" s="3">
        <f>IF('SC2'!A64&lt;LookHere!D$16,0,LookHere!B$16)</f>
        <v>6612</v>
      </c>
      <c r="H64" s="3">
        <f t="shared" si="13"/>
        <v>36089.249092216312</v>
      </c>
      <c r="I64" s="35">
        <f t="shared" si="14"/>
        <v>0</v>
      </c>
      <c r="J64" s="3">
        <f>IF(I63&gt;0,IF(B64&lt;2,IF(C64&gt;5500*LookHere!B$11, 5500*LookHere!B$11, C64), IF(H64&gt;(M64+P63),-(H64-M64-P63),0)),0)</f>
        <v>0</v>
      </c>
      <c r="K64" s="35">
        <f t="shared" si="15"/>
        <v>1.0456467813285536E-58</v>
      </c>
      <c r="L64" s="35">
        <f t="shared" si="16"/>
        <v>0</v>
      </c>
      <c r="M64" s="35">
        <f t="shared" si="17"/>
        <v>-1.1341071381003801E-56</v>
      </c>
      <c r="N64" s="35">
        <f t="shared" si="18"/>
        <v>0</v>
      </c>
      <c r="O64" s="35">
        <f t="shared" si="19"/>
        <v>-724235.86478450533</v>
      </c>
      <c r="P64" s="3">
        <f t="shared" si="20"/>
        <v>36089.249092216312</v>
      </c>
      <c r="Q64">
        <f t="shared" si="9"/>
        <v>0.2</v>
      </c>
      <c r="R64" s="3">
        <f>IF(B64&lt;2,K64*V$5+L64*0.4*V$6 - IF((C64-J64)&gt;0,IF((C64-J64)&gt;V$12,V$12,C64-J64)),P64+L64*($V$6)*0.4+K64*($V$5)+G64+F64+E64)/LookHere!B$11</f>
        <v>63701.249092216312</v>
      </c>
      <c r="S64" s="3">
        <f>(IF(G64&gt;0,IF(R64&gt;V$15,IF(0.15*(R64-V$15)&lt;G64,0.15*(R64-V$15),G64),0),0))*LookHere!B$11</f>
        <v>0</v>
      </c>
      <c r="T64" s="3">
        <f>(IF(R64&lt;V$16,W$16*R64,IF(R64&lt;V$17,Z$16+W$17*(R64-V$16),IF(R64&lt;V$18,W$18*(R64-V$18)+Z$17,(R64-V$18)*W$19+Z$18)))+S64 + IF(R64&lt;V$20,R64*W$20,IF(R64&lt;V$21,(R64-V$20)*W$21+Z$20,(R64-V$21)*W$22+Z$21)))*LookHere!B$11</f>
        <v>15101.249092225382</v>
      </c>
      <c r="AG64">
        <f t="shared" si="22"/>
        <v>79</v>
      </c>
      <c r="AH64" s="20">
        <v>8.5000000000000006E-2</v>
      </c>
      <c r="AI64" s="3">
        <f t="shared" si="21"/>
        <v>1</v>
      </c>
    </row>
    <row r="65" spans="1:35" x14ac:dyDescent="0.2">
      <c r="A65">
        <f t="shared" si="12"/>
        <v>96</v>
      </c>
      <c r="B65">
        <f>IF(A65&lt;LookHere!$B$9,1,2)</f>
        <v>2</v>
      </c>
      <c r="C65">
        <f>IF(B65&lt;2,LookHere!F$10 - T64,0)</f>
        <v>0</v>
      </c>
      <c r="D65" s="3">
        <f>IF(B65=2,LookHere!$B$12,0)</f>
        <v>48600</v>
      </c>
      <c r="E65" s="3">
        <f>IF(A65&lt;LookHere!B$13,0,IF(A65&lt;LookHere!B$14,LookHere!C$13,LookHere!C$14))</f>
        <v>12000</v>
      </c>
      <c r="F65" s="3">
        <f>IF('SC2'!A65&lt;LookHere!D$15,0,LookHere!B$15)</f>
        <v>9000</v>
      </c>
      <c r="G65" s="3">
        <f>IF('SC2'!A65&lt;LookHere!D$16,0,LookHere!B$16)</f>
        <v>6612</v>
      </c>
      <c r="H65" s="3">
        <f t="shared" si="13"/>
        <v>36089.249092225378</v>
      </c>
      <c r="I65" s="35">
        <f t="shared" si="14"/>
        <v>0</v>
      </c>
      <c r="J65" s="3">
        <f>IF(I64&gt;0,IF(B65&lt;2,IF(C65&gt;5500*LookHere!B$11, 5500*LookHere!B$11, C65), IF(H65&gt;(M65+P64),-(H65-M65-P64),0)),0)</f>
        <v>0</v>
      </c>
      <c r="K65" s="35">
        <f t="shared" si="15"/>
        <v>-9.6408633238493559E-61</v>
      </c>
      <c r="L65" s="35">
        <f t="shared" si="16"/>
        <v>0</v>
      </c>
      <c r="M65" s="35">
        <f t="shared" si="17"/>
        <v>1.0456467813285536E-58</v>
      </c>
      <c r="N65" s="35">
        <f t="shared" si="18"/>
        <v>0</v>
      </c>
      <c r="O65" s="35">
        <f t="shared" si="19"/>
        <v>-753647.65920340852</v>
      </c>
      <c r="P65" s="3">
        <f t="shared" si="20"/>
        <v>36089.249092225378</v>
      </c>
      <c r="Q65">
        <f t="shared" si="9"/>
        <v>0.2</v>
      </c>
      <c r="R65" s="3">
        <f>IF(B65&lt;2,K65*V$5+L65*0.4*V$6 - IF((C65-J65)&gt;0,IF((C65-J65)&gt;V$12,V$12,C65-J65)),P65+L65*($V$6)*0.4+K65*($V$5)+G65+F65+E65)/LookHere!B$11</f>
        <v>63701.249092225378</v>
      </c>
      <c r="S65" s="3">
        <f>(IF(G65&gt;0,IF(R65&gt;V$15,IF(0.15*(R65-V$15)&lt;G65,0.15*(R65-V$15),G65),0),0))*LookHere!B$11</f>
        <v>0</v>
      </c>
      <c r="T65" s="3">
        <f>(IF(R65&lt;V$16,W$16*R65,IF(R65&lt;V$17,Z$16+W$17*(R65-V$16),IF(R65&lt;V$18,W$18*(R65-V$18)+Z$17,(R65-V$18)*W$19+Z$18)))+S65 + IF(R65&lt;V$20,R65*W$20,IF(R65&lt;V$21,(R65-V$20)*W$21+Z$20,(R65-V$21)*W$22+Z$21)))*LookHere!B$11</f>
        <v>15101.249092228205</v>
      </c>
      <c r="AG65">
        <f t="shared" si="22"/>
        <v>80</v>
      </c>
      <c r="AH65" s="36">
        <v>8.7999999999999995E-2</v>
      </c>
      <c r="AI65" s="3">
        <f t="shared" si="21"/>
        <v>1</v>
      </c>
    </row>
    <row r="66" spans="1:35" x14ac:dyDescent="0.2">
      <c r="A66">
        <f t="shared" si="12"/>
        <v>97</v>
      </c>
      <c r="B66">
        <f>IF(A66&lt;LookHere!$B$9,1,2)</f>
        <v>2</v>
      </c>
      <c r="C66">
        <f>IF(B66&lt;2,LookHere!F$10 - T65,0)</f>
        <v>0</v>
      </c>
      <c r="D66" s="3">
        <f>IF(B66=2,LookHere!$B$12,0)</f>
        <v>48600</v>
      </c>
      <c r="E66" s="3">
        <f>IF(A66&lt;LookHere!B$13,0,IF(A66&lt;LookHere!B$14,LookHere!C$13,LookHere!C$14))</f>
        <v>12000</v>
      </c>
      <c r="F66" s="3">
        <f>IF('SC2'!A66&lt;LookHere!D$15,0,LookHere!B$15)</f>
        <v>9000</v>
      </c>
      <c r="G66" s="3">
        <f>IF('SC2'!A66&lt;LookHere!D$16,0,LookHere!B$16)</f>
        <v>6612</v>
      </c>
      <c r="H66" s="3">
        <f t="shared" si="13"/>
        <v>36089.249092228201</v>
      </c>
      <c r="I66" s="35">
        <f t="shared" si="14"/>
        <v>0</v>
      </c>
      <c r="J66" s="3">
        <f>IF(I65&gt;0,IF(B66&lt;2,IF(C66&gt;5500*LookHere!B$11, 5500*LookHere!B$11, C66), IF(H66&gt;(M66+P65),-(H66-M66-P65),0)),0)</f>
        <v>0</v>
      </c>
      <c r="K66" s="35">
        <f t="shared" si="15"/>
        <v>8.8888759845890834E-63</v>
      </c>
      <c r="L66" s="35">
        <f t="shared" si="16"/>
        <v>0</v>
      </c>
      <c r="M66" s="35">
        <f t="shared" si="17"/>
        <v>-9.6408633238493559E-61</v>
      </c>
      <c r="N66" s="35">
        <f t="shared" si="18"/>
        <v>0</v>
      </c>
      <c r="O66" s="35">
        <f t="shared" si="19"/>
        <v>-782788.27687777847</v>
      </c>
      <c r="P66" s="3">
        <f t="shared" si="20"/>
        <v>36089.249092228201</v>
      </c>
      <c r="Q66">
        <f t="shared" si="9"/>
        <v>0.2</v>
      </c>
      <c r="R66" s="3">
        <f>IF(B66&lt;2,K66*V$5+L66*0.4*V$6 - IF((C66-J66)&gt;0,IF((C66-J66)&gt;V$12,V$12,C66-J66)),P66+L66*($V$6)*0.4+K66*($V$5)+G66+F66+E66)/LookHere!B$11</f>
        <v>63701.249092228201</v>
      </c>
      <c r="S66" s="3">
        <f>(IF(G66&gt;0,IF(R66&gt;V$15,IF(0.15*(R66-V$15)&lt;G66,0.15*(R66-V$15),G66),0),0))*LookHere!B$11</f>
        <v>0</v>
      </c>
      <c r="T66" s="3">
        <f>(IF(R66&lt;V$16,W$16*R66,IF(R66&lt;V$17,Z$16+W$17*(R66-V$16),IF(R66&lt;V$18,W$18*(R66-V$18)+Z$17,(R66-V$18)*W$19+Z$18)))+S66 + IF(R66&lt;V$20,R66*W$20,IF(R66&lt;V$21,(R66-V$20)*W$21+Z$20,(R66-V$21)*W$22+Z$21)))*LookHere!B$11</f>
        <v>15101.249092229085</v>
      </c>
      <c r="AG66">
        <f t="shared" si="22"/>
        <v>81</v>
      </c>
      <c r="AH66" s="36">
        <v>0.09</v>
      </c>
      <c r="AI66" s="3">
        <f t="shared" si="21"/>
        <v>1</v>
      </c>
    </row>
    <row r="67" spans="1:35" x14ac:dyDescent="0.2">
      <c r="A67">
        <f t="shared" si="12"/>
        <v>98</v>
      </c>
      <c r="B67">
        <f>IF(A67&lt;LookHere!$B$9,1,2)</f>
        <v>2</v>
      </c>
      <c r="C67">
        <f>IF(B67&lt;2,LookHere!F$10 - T66,0)</f>
        <v>0</v>
      </c>
      <c r="D67" s="3">
        <f>IF(B67=2,LookHere!$B$12,0)</f>
        <v>48600</v>
      </c>
      <c r="E67" s="3">
        <f>IF(A67&lt;LookHere!B$13,0,IF(A67&lt;LookHere!B$14,LookHere!C$13,LookHere!C$14))</f>
        <v>12000</v>
      </c>
      <c r="F67" s="3">
        <f>IF('SC2'!A67&lt;LookHere!D$15,0,LookHere!B$15)</f>
        <v>9000</v>
      </c>
      <c r="G67" s="3">
        <f>IF('SC2'!A67&lt;LookHere!D$16,0,LookHere!B$16)</f>
        <v>6612</v>
      </c>
      <c r="H67" s="3">
        <f t="shared" si="13"/>
        <v>36089.249092229089</v>
      </c>
      <c r="I67" s="35">
        <f t="shared" si="14"/>
        <v>0</v>
      </c>
      <c r="J67" s="3">
        <f>IF(I66&gt;0,IF(B67&lt;2,IF(C67&gt;5500*LookHere!B$11, 5500*LookHere!B$11, C67), IF(H67&gt;(M67+P66),-(H67-M67-P66),0)),0)</f>
        <v>0</v>
      </c>
      <c r="K67" s="35">
        <f t="shared" si="15"/>
        <v>-8.1955436577911619E-65</v>
      </c>
      <c r="L67" s="35">
        <f t="shared" si="16"/>
        <v>0</v>
      </c>
      <c r="M67" s="35">
        <f t="shared" si="17"/>
        <v>8.8888759845890834E-63</v>
      </c>
      <c r="N67" s="35">
        <f t="shared" si="18"/>
        <v>0</v>
      </c>
      <c r="O67" s="35">
        <f t="shared" si="19"/>
        <v>-811660.21805719356</v>
      </c>
      <c r="P67" s="3">
        <f t="shared" si="20"/>
        <v>36089.249092229089</v>
      </c>
      <c r="Q67">
        <f t="shared" si="9"/>
        <v>0.2</v>
      </c>
      <c r="R67" s="3">
        <f>IF(B67&lt;2,K67*V$5+L67*0.4*V$6 - IF((C67-J67)&gt;0,IF((C67-J67)&gt;V$12,V$12,C67-J67)),P67+L67*($V$6)*0.4+K67*($V$5)+G67+F67+E67)/LookHere!B$11</f>
        <v>63701.249092229089</v>
      </c>
      <c r="S67" s="3">
        <f>(IF(G67&gt;0,IF(R67&gt;V$15,IF(0.15*(R67-V$15)&lt;G67,0.15*(R67-V$15),G67),0),0))*LookHere!B$11</f>
        <v>0</v>
      </c>
      <c r="T67" s="3">
        <f>(IF(R67&lt;V$16,W$16*R67,IF(R67&lt;V$17,Z$16+W$17*(R67-V$16),IF(R67&lt;V$18,W$18*(R67-V$18)+Z$17,(R67-V$18)*W$19+Z$18)))+S67 + IF(R67&lt;V$20,R67*W$20,IF(R67&lt;V$21,(R67-V$20)*W$21+Z$20,(R67-V$21)*W$22+Z$21)))*LookHere!B$11</f>
        <v>15101.24909222936</v>
      </c>
      <c r="AG67">
        <f t="shared" si="22"/>
        <v>82</v>
      </c>
      <c r="AH67" s="36">
        <v>9.2999999999999999E-2</v>
      </c>
      <c r="AI67" s="3">
        <f t="shared" si="21"/>
        <v>1</v>
      </c>
    </row>
    <row r="68" spans="1:35" x14ac:dyDescent="0.2">
      <c r="A68">
        <f t="shared" si="12"/>
        <v>99</v>
      </c>
      <c r="B68">
        <f>IF(A68&lt;LookHere!$B$9,1,2)</f>
        <v>2</v>
      </c>
      <c r="C68">
        <f>IF(B68&lt;2,LookHere!F$10 - T67,0)</f>
        <v>0</v>
      </c>
      <c r="D68" s="3">
        <f>IF(B68=2,LookHere!$B$12,0)</f>
        <v>48600</v>
      </c>
      <c r="E68" s="3">
        <f>IF(A68&lt;LookHere!B$13,0,IF(A68&lt;LookHere!B$14,LookHere!C$13,LookHere!C$14))</f>
        <v>12000</v>
      </c>
      <c r="F68" s="3">
        <f>IF('SC2'!A68&lt;LookHere!D$15,0,LookHere!B$15)</f>
        <v>9000</v>
      </c>
      <c r="G68" s="3">
        <f>IF('SC2'!A68&lt;LookHere!D$16,0,LookHere!B$16)</f>
        <v>6612</v>
      </c>
      <c r="H68" s="3">
        <f t="shared" si="13"/>
        <v>36089.249092229358</v>
      </c>
      <c r="I68" s="35">
        <f t="shared" si="14"/>
        <v>0</v>
      </c>
      <c r="J68" s="3">
        <f>IF(I67&gt;0,IF(B68&lt;2,IF(C68&gt;5500*LookHere!B$11, 5500*LookHere!B$11, C68), IF(H68&gt;(M68+P67),-(H68-M68-P67),0)),0)</f>
        <v>0</v>
      </c>
      <c r="K68" s="35">
        <f t="shared" si="15"/>
        <v>7.5562912524835126E-67</v>
      </c>
      <c r="L68" s="35">
        <f t="shared" si="16"/>
        <v>0</v>
      </c>
      <c r="M68" s="35">
        <f t="shared" si="17"/>
        <v>-8.1955436577911619E-65</v>
      </c>
      <c r="N68" s="35">
        <f t="shared" si="18"/>
        <v>0</v>
      </c>
      <c r="O68" s="35">
        <f t="shared" si="19"/>
        <v>-840265.95993893524</v>
      </c>
      <c r="P68" s="3">
        <f t="shared" si="20"/>
        <v>36089.249092229358</v>
      </c>
      <c r="Q68">
        <f t="shared" si="9"/>
        <v>0.2</v>
      </c>
      <c r="R68" s="3">
        <f>IF(B68&lt;2,K68*V$5+L68*0.4*V$6 - IF((C68-J68)&gt;0,IF((C68-J68)&gt;V$12,V$12,C68-J68)),P68+L68*($V$6)*0.4+K68*($V$5)+G68+F68+E68)/LookHere!B$11</f>
        <v>63701.249092229358</v>
      </c>
      <c r="S68" s="3">
        <f>(IF(G68&gt;0,IF(R68&gt;V$15,IF(0.15*(R68-V$15)&lt;G68,0.15*(R68-V$15),G68),0),0))*LookHere!B$11</f>
        <v>0</v>
      </c>
      <c r="T68" s="3">
        <f>(IF(R68&lt;V$16,W$16*R68,IF(R68&lt;V$17,Z$16+W$17*(R68-V$16),IF(R68&lt;V$18,W$18*(R68-V$18)+Z$17,(R68-V$18)*W$19+Z$18)))+S68 + IF(R68&lt;V$20,R68*W$20,IF(R68&lt;V$21,(R68-V$20)*W$21+Z$20,(R68-V$21)*W$22+Z$21)))*LookHere!B$11</f>
        <v>15101.249092229446</v>
      </c>
      <c r="AG68">
        <f t="shared" si="22"/>
        <v>83</v>
      </c>
      <c r="AH68" s="36">
        <v>9.6000000000000002E-2</v>
      </c>
      <c r="AI68" s="3">
        <f t="shared" si="21"/>
        <v>1</v>
      </c>
    </row>
    <row r="69" spans="1:35" x14ac:dyDescent="0.2">
      <c r="A69">
        <f t="shared" ref="A69:A84" si="23">A68+1</f>
        <v>100</v>
      </c>
      <c r="B69">
        <f>IF(A69&lt;LookHere!$B$9,1,2)</f>
        <v>2</v>
      </c>
      <c r="C69">
        <f>IF(B69&lt;2,LookHere!F$10 - T68,0)</f>
        <v>0</v>
      </c>
      <c r="D69" s="3">
        <f>IF(B69=2,LookHere!$B$12,0)</f>
        <v>48600</v>
      </c>
      <c r="E69" s="3">
        <f>IF(A69&lt;LookHere!B$13,0,IF(A69&lt;LookHere!B$14,LookHere!C$13,LookHere!C$14))</f>
        <v>12000</v>
      </c>
      <c r="F69" s="3">
        <f>IF('SC2'!A69&lt;LookHere!D$15,0,LookHere!B$15)</f>
        <v>9000</v>
      </c>
      <c r="G69" s="3">
        <f>IF('SC2'!A69&lt;LookHere!D$16,0,LookHere!B$16)</f>
        <v>6612</v>
      </c>
      <c r="H69" s="3">
        <f t="shared" ref="H69:H84" si="24">IF(B69&lt;2,0,D69-E69-F69-G69+T68)</f>
        <v>36089.249092229446</v>
      </c>
      <c r="I69" s="35">
        <f t="shared" ref="I69:I84" si="25">IF(I68&gt;0,IF(B69&lt;2,I68*(1+V$10),I68*(1+V$11)) + J69,0)</f>
        <v>0</v>
      </c>
      <c r="J69" s="3">
        <f>IF(I68&gt;0,IF(B69&lt;2,IF(C69&gt;5500*LookHere!B$11, 5500*LookHere!B$11, C69), IF(H69&gt;(M69+P68),-(H69-M69-P68),0)),0)</f>
        <v>0</v>
      </c>
      <c r="K69" s="35">
        <f t="shared" ref="K69:K84" si="26">IF(B69&lt;2,K68*(1+$V$5-$V$4)+IF(C69&gt;($J69+$V$12),$V$7*($C69-$J69-$V$12),0), K68*(1+$V$5-$V$4)-$M69*$V$8)+N69</f>
        <v>-6.9669005347897855E-69</v>
      </c>
      <c r="L69" s="35">
        <f t="shared" ref="L69:L84" si="27">IF(B69&lt;2,L68*(1+$V$6-$V$4)+IF(C69&gt;($J69+$V$12),(1-$V$7)*($C68-$J69-$V$12),0), L68*(1+$V$6-$V$4)-$M69*(1-$V$8))-N69</f>
        <v>0</v>
      </c>
      <c r="M69" s="35">
        <f t="shared" ref="M69:M84" si="28">MIN(H69-P68,(K68+L68))</f>
        <v>7.5562912524835126E-67</v>
      </c>
      <c r="N69" s="35">
        <f t="shared" ref="N69:N84" si="29">IF(B69&lt;2, IF(K68/(K68+L68)&lt;V$7, (V$7 - K68/(K68+L68))*(K68+L68),0),  IF(K68/(K68+L68)&lt;V$8, (V$8 - K68/(K68+L68))*(K68+L68),0))</f>
        <v>0</v>
      </c>
      <c r="O69" s="35">
        <f t="shared" ref="O69:O84" si="30">IF(B69&lt;2,O68*(1+V$10) + IF((C69-J69)&gt;0,IF((C69-J69)&gt;V$12,V$12,C69-J69),0), O68*(1+V$11)-P68 )</f>
        <v>-868607.95688052766</v>
      </c>
      <c r="P69" s="3">
        <f t="shared" ref="P69:P84" si="31">IF(B69&lt;2, 0, IF(H69&gt;(I69+K69+L69),H69-I69-K69-L69,  O69*Q69))</f>
        <v>36089.249092229446</v>
      </c>
      <c r="Q69">
        <f t="shared" ref="Q69:Q84" si="32">IF(B69&lt;2,0,VLOOKUP(A69,AG$5:AH$90,2))</f>
        <v>0.2</v>
      </c>
      <c r="R69" s="3">
        <f>IF(B69&lt;2,K69*V$5+L69*0.4*V$6 - IF((C69-J69)&gt;0,IF((C69-J69)&gt;V$12,V$12,C69-J69)),P69+L69*($V$6)*0.4+K69*($V$5)+G69+F69+E69)/LookHere!B$11</f>
        <v>63701.249092229446</v>
      </c>
      <c r="S69" s="3">
        <f>(IF(G69&gt;0,IF(R69&gt;V$15,IF(0.15*(R69-V$15)&lt;G69,0.15*(R69-V$15),G69),0),0))*LookHere!B$11</f>
        <v>0</v>
      </c>
      <c r="T69" s="3">
        <f>(IF(R69&lt;V$16,W$16*R69,IF(R69&lt;V$17,Z$16+W$17*(R69-V$16),IF(R69&lt;V$18,W$18*(R69-V$18)+Z$17,(R69-V$18)*W$19+Z$18)))+S69 + IF(R69&lt;V$20,R69*W$20,IF(R69&lt;V$21,(R69-V$20)*W$21+Z$20,(R69-V$21)*W$22+Z$21)))*LookHere!B$11</f>
        <v>15101.249092229473</v>
      </c>
      <c r="AG69">
        <f t="shared" si="22"/>
        <v>84</v>
      </c>
      <c r="AH69" s="36">
        <v>9.9000000000000005E-2</v>
      </c>
      <c r="AI69" s="3">
        <f t="shared" si="21"/>
        <v>1</v>
      </c>
    </row>
    <row r="70" spans="1:35" x14ac:dyDescent="0.2">
      <c r="A70">
        <f t="shared" si="23"/>
        <v>101</v>
      </c>
      <c r="B70">
        <f>IF(A70&lt;LookHere!$B$9,1,2)</f>
        <v>2</v>
      </c>
      <c r="C70">
        <f>IF(B70&lt;2,LookHere!F$10 - T69,0)</f>
        <v>0</v>
      </c>
      <c r="D70" s="3">
        <f>IF(B70=2,LookHere!$B$12,0)</f>
        <v>48600</v>
      </c>
      <c r="E70" s="3">
        <f>IF(A70&lt;LookHere!B$13,0,IF(A70&lt;LookHere!B$14,LookHere!C$13,LookHere!C$14))</f>
        <v>12000</v>
      </c>
      <c r="F70" s="3">
        <f>IF('SC2'!A70&lt;LookHere!D$15,0,LookHere!B$15)</f>
        <v>9000</v>
      </c>
      <c r="G70" s="3">
        <f>IF('SC2'!A70&lt;LookHere!D$16,0,LookHere!B$16)</f>
        <v>6612</v>
      </c>
      <c r="H70" s="3">
        <f t="shared" si="24"/>
        <v>36089.249092229475</v>
      </c>
      <c r="I70" s="35">
        <f t="shared" si="25"/>
        <v>0</v>
      </c>
      <c r="J70" s="3">
        <f>IF(I69&gt;0,IF(B70&lt;2,IF(C70&gt;5500*LookHere!B$11, 5500*LookHere!B$11, C70), IF(H70&gt;(M70+P69),-(H70-M70-P69),0)),0)</f>
        <v>0</v>
      </c>
      <c r="K70" s="35">
        <f t="shared" si="26"/>
        <v>6.4234822930762374E-71</v>
      </c>
      <c r="L70" s="35">
        <f t="shared" si="27"/>
        <v>0</v>
      </c>
      <c r="M70" s="35">
        <f t="shared" si="28"/>
        <v>-6.9669005347897855E-69</v>
      </c>
      <c r="N70" s="35">
        <f t="shared" si="29"/>
        <v>0</v>
      </c>
      <c r="O70" s="35">
        <f t="shared" si="30"/>
        <v>-896688.64061031863</v>
      </c>
      <c r="P70" s="3">
        <f t="shared" si="31"/>
        <v>36089.249092229475</v>
      </c>
      <c r="Q70">
        <f t="shared" si="32"/>
        <v>0.2</v>
      </c>
      <c r="R70" s="3">
        <f>IF(B70&lt;2,K70*V$5+L70*0.4*V$6 - IF((C70-J70)&gt;0,IF((C70-J70)&gt;V$12,V$12,C70-J70)),P70+L70*($V$6)*0.4+K70*($V$5)+G70+F70+E70)/LookHere!B$11</f>
        <v>63701.249092229475</v>
      </c>
      <c r="S70" s="3">
        <f>(IF(G70&gt;0,IF(R70&gt;V$15,IF(0.15*(R70-V$15)&lt;G70,0.15*(R70-V$15),G70),0),0))*LookHere!B$11</f>
        <v>0</v>
      </c>
      <c r="T70" s="3">
        <f>(IF(R70&lt;V$16,W$16*R70,IF(R70&lt;V$17,Z$16+W$17*(R70-V$16),IF(R70&lt;V$18,W$18*(R70-V$18)+Z$17,(R70-V$18)*W$19+Z$18)))+S70 + IF(R70&lt;V$20,R70*W$20,IF(R70&lt;V$21,(R70-V$20)*W$21+Z$20,(R70-V$21)*W$22+Z$21)))*LookHere!B$11</f>
        <v>15101.249092229482</v>
      </c>
      <c r="AG70">
        <f t="shared" si="22"/>
        <v>85</v>
      </c>
      <c r="AH70" s="20">
        <v>0.10299999999999999</v>
      </c>
      <c r="AI70" s="3">
        <f t="shared" si="21"/>
        <v>1</v>
      </c>
    </row>
    <row r="71" spans="1:35" x14ac:dyDescent="0.2">
      <c r="A71">
        <f t="shared" si="23"/>
        <v>102</v>
      </c>
      <c r="B71">
        <f>IF(A71&lt;LookHere!$B$9,1,2)</f>
        <v>2</v>
      </c>
      <c r="C71">
        <f>IF(B71&lt;2,LookHere!F$10 - T70,0)</f>
        <v>0</v>
      </c>
      <c r="D71" s="3">
        <f>IF(B71=2,LookHere!$B$12,0)</f>
        <v>48600</v>
      </c>
      <c r="E71" s="3">
        <f>IF(A71&lt;LookHere!B$13,0,IF(A71&lt;LookHere!B$14,LookHere!C$13,LookHere!C$14))</f>
        <v>12000</v>
      </c>
      <c r="F71" s="3">
        <f>IF('SC2'!A71&lt;LookHere!D$15,0,LookHere!B$15)</f>
        <v>9000</v>
      </c>
      <c r="G71" s="3">
        <f>IF('SC2'!A71&lt;LookHere!D$16,0,LookHere!B$16)</f>
        <v>6612</v>
      </c>
      <c r="H71" s="3">
        <f t="shared" si="24"/>
        <v>36089.249092229482</v>
      </c>
      <c r="I71" s="35">
        <f t="shared" si="25"/>
        <v>0</v>
      </c>
      <c r="J71" s="3">
        <f>IF(I70&gt;0,IF(B71&lt;2,IF(C71&gt;5500*LookHere!B$11, 5500*LookHere!B$11, C71), IF(H71&gt;(M71+P70),-(H71-M71-P70),0)),0)</f>
        <v>0</v>
      </c>
      <c r="K71" s="35">
        <f t="shared" si="26"/>
        <v>-5.9224506742162733E-73</v>
      </c>
      <c r="L71" s="35">
        <f t="shared" si="27"/>
        <v>0</v>
      </c>
      <c r="M71" s="35">
        <f t="shared" si="28"/>
        <v>6.4234822930762374E-71</v>
      </c>
      <c r="N71" s="35">
        <f t="shared" si="29"/>
        <v>0</v>
      </c>
      <c r="O71" s="35">
        <f t="shared" si="30"/>
        <v>-924510.42043612106</v>
      </c>
      <c r="P71" s="3">
        <f t="shared" si="31"/>
        <v>36089.249092229482</v>
      </c>
      <c r="Q71">
        <f t="shared" si="32"/>
        <v>0.2</v>
      </c>
      <c r="R71" s="3">
        <f>IF(B71&lt;2,K71*V$5+L71*0.4*V$6 - IF((C71-J71)&gt;0,IF((C71-J71)&gt;V$12,V$12,C71-J71)),P71+L71*($V$6)*0.4+K71*($V$5)+G71+F71+E71)/LookHere!B$11</f>
        <v>63701.249092229482</v>
      </c>
      <c r="S71" s="3">
        <f>(IF(G71&gt;0,IF(R71&gt;V$15,IF(0.15*(R71-V$15)&lt;G71,0.15*(R71-V$15),G71),0),0))*LookHere!B$11</f>
        <v>0</v>
      </c>
      <c r="T71" s="3">
        <f>(IF(R71&lt;V$16,W$16*R71,IF(R71&lt;V$17,Z$16+W$17*(R71-V$16),IF(R71&lt;V$18,W$18*(R71-V$18)+Z$17,(R71-V$18)*W$19+Z$18)))+S71 + IF(R71&lt;V$20,R71*W$20,IF(R71&lt;V$21,(R71-V$20)*W$21+Z$20,(R71-V$21)*W$22+Z$21)))*LookHere!B$11</f>
        <v>15101.249092229482</v>
      </c>
      <c r="AG71">
        <f t="shared" si="22"/>
        <v>86</v>
      </c>
      <c r="AH71" s="20">
        <v>0.108</v>
      </c>
      <c r="AI71" s="3">
        <f t="shared" si="21"/>
        <v>1</v>
      </c>
    </row>
    <row r="72" spans="1:35" x14ac:dyDescent="0.2">
      <c r="A72">
        <f t="shared" si="23"/>
        <v>103</v>
      </c>
      <c r="B72">
        <f>IF(A72&lt;LookHere!$B$9,1,2)</f>
        <v>2</v>
      </c>
      <c r="C72">
        <f>IF(B72&lt;2,LookHere!F$10 - T71,0)</f>
        <v>0</v>
      </c>
      <c r="D72" s="3">
        <f>IF(B72=2,LookHere!$B$12,0)</f>
        <v>48600</v>
      </c>
      <c r="E72" s="3">
        <f>IF(A72&lt;LookHere!B$13,0,IF(A72&lt;LookHere!B$14,LookHere!C$13,LookHere!C$14))</f>
        <v>12000</v>
      </c>
      <c r="F72" s="3">
        <f>IF('SC2'!A72&lt;LookHere!D$15,0,LookHere!B$15)</f>
        <v>9000</v>
      </c>
      <c r="G72" s="3">
        <f>IF('SC2'!A72&lt;LookHere!D$16,0,LookHere!B$16)</f>
        <v>6612</v>
      </c>
      <c r="H72" s="3">
        <f t="shared" si="24"/>
        <v>36089.249092229482</v>
      </c>
      <c r="I72" s="35">
        <f t="shared" si="25"/>
        <v>0</v>
      </c>
      <c r="J72" s="3">
        <f>IF(I71&gt;0,IF(B72&lt;2,IF(C72&gt;5500*LookHere!B$11, 5500*LookHere!B$11, C72), IF(H72&gt;(M72+P71),-(H72-M72-P71),0)),0)</f>
        <v>0</v>
      </c>
      <c r="K72" s="35">
        <f t="shared" si="26"/>
        <v>5.4604995216273642E-75</v>
      </c>
      <c r="L72" s="35">
        <f t="shared" si="27"/>
        <v>0</v>
      </c>
      <c r="M72" s="35">
        <f t="shared" si="28"/>
        <v>-5.9224506742162733E-73</v>
      </c>
      <c r="N72" s="35">
        <f t="shared" si="29"/>
        <v>0</v>
      </c>
      <c r="O72" s="35">
        <f t="shared" si="30"/>
        <v>-952075.6834519296</v>
      </c>
      <c r="P72" s="3">
        <f t="shared" si="31"/>
        <v>36089.249092229482</v>
      </c>
      <c r="Q72">
        <f t="shared" si="32"/>
        <v>0.2</v>
      </c>
      <c r="R72" s="3">
        <f>IF(B72&lt;2,K72*V$5+L72*0.4*V$6 - IF((C72-J72)&gt;0,IF((C72-J72)&gt;V$12,V$12,C72-J72)),P72+L72*($V$6)*0.4+K72*($V$5)+G72+F72+E72)/LookHere!B$11</f>
        <v>63701.249092229482</v>
      </c>
      <c r="S72" s="3">
        <f>(IF(G72&gt;0,IF(R72&gt;V$15,IF(0.15*(R72-V$15)&lt;G72,0.15*(R72-V$15),G72),0),0))*LookHere!B$11</f>
        <v>0</v>
      </c>
      <c r="T72" s="3">
        <f>(IF(R72&lt;V$16,W$16*R72,IF(R72&lt;V$17,Z$16+W$17*(R72-V$16),IF(R72&lt;V$18,W$18*(R72-V$18)+Z$17,(R72-V$18)*W$19+Z$18)))+S72 + IF(R72&lt;V$20,R72*W$20,IF(R72&lt;V$21,(R72-V$20)*W$21+Z$20,(R72-V$21)*W$22+Z$21)))*LookHere!B$11</f>
        <v>15101.249092229482</v>
      </c>
      <c r="AG72">
        <f t="shared" si="22"/>
        <v>87</v>
      </c>
      <c r="AH72" s="20">
        <v>0.113</v>
      </c>
      <c r="AI72" s="3">
        <f t="shared" si="21"/>
        <v>1</v>
      </c>
    </row>
    <row r="73" spans="1:35" x14ac:dyDescent="0.2">
      <c r="A73">
        <f t="shared" si="23"/>
        <v>104</v>
      </c>
      <c r="B73">
        <f>IF(A73&lt;LookHere!$B$9,1,2)</f>
        <v>2</v>
      </c>
      <c r="C73">
        <f>IF(B73&lt;2,LookHere!F$10 - T72,0)</f>
        <v>0</v>
      </c>
      <c r="D73" s="3">
        <f>IF(B73=2,LookHere!$B$12,0)</f>
        <v>48600</v>
      </c>
      <c r="E73" s="3">
        <f>IF(A73&lt;LookHere!B$13,0,IF(A73&lt;LookHere!B$14,LookHere!C$13,LookHere!C$14))</f>
        <v>12000</v>
      </c>
      <c r="F73" s="3">
        <f>IF('SC2'!A73&lt;LookHere!D$15,0,LookHere!B$15)</f>
        <v>9000</v>
      </c>
      <c r="G73" s="3">
        <f>IF('SC2'!A73&lt;LookHere!D$16,0,LookHere!B$16)</f>
        <v>6612</v>
      </c>
      <c r="H73" s="3">
        <f t="shared" si="24"/>
        <v>36089.249092229482</v>
      </c>
      <c r="I73" s="35">
        <f t="shared" si="25"/>
        <v>0</v>
      </c>
      <c r="J73" s="3">
        <f>IF(I72&gt;0,IF(B73&lt;2,IF(C73&gt;5500*LookHere!B$11, 5500*LookHere!B$11, C73), IF(H73&gt;(M73+P72),-(H73-M73-P72),0)),0)</f>
        <v>0</v>
      </c>
      <c r="K73" s="35">
        <f t="shared" si="26"/>
        <v>5.4101537160379601E-75</v>
      </c>
      <c r="L73" s="35">
        <f t="shared" si="27"/>
        <v>0</v>
      </c>
      <c r="M73" s="35">
        <f t="shared" si="28"/>
        <v>0</v>
      </c>
      <c r="N73" s="35">
        <f t="shared" si="29"/>
        <v>0</v>
      </c>
      <c r="O73" s="35">
        <f t="shared" si="30"/>
        <v>-979386.79474273231</v>
      </c>
      <c r="P73" s="3">
        <f t="shared" si="31"/>
        <v>36089.249092229482</v>
      </c>
      <c r="Q73">
        <f t="shared" si="32"/>
        <v>0.2</v>
      </c>
      <c r="R73" s="3">
        <f>IF(B73&lt;2,K73*V$5+L73*0.4*V$6 - IF((C73-J73)&gt;0,IF((C73-J73)&gt;V$12,V$12,C73-J73)),P73+L73*($V$6)*0.4+K73*($V$5)+G73+F73+E73)/LookHere!B$11</f>
        <v>63701.249092229482</v>
      </c>
      <c r="S73" s="3">
        <f>(IF(G73&gt;0,IF(R73&gt;V$15,IF(0.15*(R73-V$15)&lt;G73,0.15*(R73-V$15),G73),0),0))*LookHere!B$11</f>
        <v>0</v>
      </c>
      <c r="T73" s="3">
        <f>(IF(R73&lt;V$16,W$16*R73,IF(R73&lt;V$17,Z$16+W$17*(R73-V$16),IF(R73&lt;V$18,W$18*(R73-V$18)+Z$17,(R73-V$18)*W$19+Z$18)))+S73 + IF(R73&lt;V$20,R73*W$20,IF(R73&lt;V$21,(R73-V$20)*W$21+Z$20,(R73-V$21)*W$22+Z$21)))*LookHere!B$11</f>
        <v>15101.249092229482</v>
      </c>
      <c r="AG73">
        <f t="shared" si="22"/>
        <v>88</v>
      </c>
      <c r="AH73" s="20">
        <v>0.11899999999999999</v>
      </c>
      <c r="AI73" s="3">
        <f t="shared" si="21"/>
        <v>1</v>
      </c>
    </row>
    <row r="74" spans="1:35" x14ac:dyDescent="0.2">
      <c r="A74">
        <f t="shared" si="23"/>
        <v>105</v>
      </c>
      <c r="B74">
        <f>IF(A74&lt;LookHere!$B$9,1,2)</f>
        <v>2</v>
      </c>
      <c r="C74">
        <f>IF(B74&lt;2,LookHere!F$10 - T73,0)</f>
        <v>0</v>
      </c>
      <c r="D74" s="3">
        <f>IF(B74=2,LookHere!$B$12,0)</f>
        <v>48600</v>
      </c>
      <c r="E74" s="3">
        <f>IF(A74&lt;LookHere!B$13,0,IF(A74&lt;LookHere!B$14,LookHere!C$13,LookHere!C$14))</f>
        <v>12000</v>
      </c>
      <c r="F74" s="3">
        <f>IF('SC2'!A74&lt;LookHere!D$15,0,LookHere!B$15)</f>
        <v>9000</v>
      </c>
      <c r="G74" s="3">
        <f>IF('SC2'!A74&lt;LookHere!D$16,0,LookHere!B$16)</f>
        <v>6612</v>
      </c>
      <c r="H74" s="3">
        <f t="shared" si="24"/>
        <v>36089.249092229482</v>
      </c>
      <c r="I74" s="35">
        <f t="shared" si="25"/>
        <v>0</v>
      </c>
      <c r="J74" s="3">
        <f>IF(I73&gt;0,IF(B74&lt;2,IF(C74&gt;5500*LookHere!B$11, 5500*LookHere!B$11, C74), IF(H74&gt;(M74+P73),-(H74-M74-P73),0)),0)</f>
        <v>0</v>
      </c>
      <c r="K74" s="35">
        <f t="shared" si="26"/>
        <v>5.3602720987760903E-75</v>
      </c>
      <c r="L74" s="35">
        <f t="shared" si="27"/>
        <v>0</v>
      </c>
      <c r="M74" s="35">
        <f t="shared" si="28"/>
        <v>0</v>
      </c>
      <c r="N74" s="35">
        <f t="shared" si="29"/>
        <v>0</v>
      </c>
      <c r="O74" s="35">
        <f t="shared" si="30"/>
        <v>-1006446.0975874339</v>
      </c>
      <c r="P74" s="3">
        <f t="shared" si="31"/>
        <v>36089.249092229482</v>
      </c>
      <c r="Q74">
        <f t="shared" si="32"/>
        <v>0.2</v>
      </c>
      <c r="R74" s="3">
        <f>IF(B74&lt;2,K74*V$5+L74*0.4*V$6 - IF((C74-J74)&gt;0,IF((C74-J74)&gt;V$12,V$12,C74-J74)),P74+L74*($V$6)*0.4+K74*($V$5)+G74+F74+E74)/LookHere!B$11</f>
        <v>63701.249092229482</v>
      </c>
      <c r="S74" s="3">
        <f>(IF(G74&gt;0,IF(R74&gt;V$15,IF(0.15*(R74-V$15)&lt;G74,0.15*(R74-V$15),G74),0),0))*LookHere!B$11</f>
        <v>0</v>
      </c>
      <c r="T74" s="3">
        <f>(IF(R74&lt;V$16,W$16*R74,IF(R74&lt;V$17,Z$16+W$17*(R74-V$16),IF(R74&lt;V$18,W$18*(R74-V$18)+Z$17,(R74-V$18)*W$19+Z$18)))+S74 + IF(R74&lt;V$20,R74*W$20,IF(R74&lt;V$21,(R74-V$20)*W$21+Z$20,(R74-V$21)*W$22+Z$21)))*LookHere!B$11</f>
        <v>15101.249092229482</v>
      </c>
      <c r="AG74">
        <f t="shared" si="22"/>
        <v>89</v>
      </c>
      <c r="AH74" s="20">
        <v>0.127</v>
      </c>
      <c r="AI74" s="3">
        <f t="shared" si="21"/>
        <v>1</v>
      </c>
    </row>
    <row r="75" spans="1:35" x14ac:dyDescent="0.2">
      <c r="A75">
        <f t="shared" si="23"/>
        <v>106</v>
      </c>
      <c r="B75">
        <f>IF(A75&lt;LookHere!$B$9,1,2)</f>
        <v>2</v>
      </c>
      <c r="C75">
        <f>IF(B75&lt;2,LookHere!F$10 - T74,0)</f>
        <v>0</v>
      </c>
      <c r="D75" s="3">
        <f>IF(B75=2,LookHere!$B$12,0)</f>
        <v>48600</v>
      </c>
      <c r="E75" s="3">
        <f>IF(A75&lt;LookHere!B$13,0,IF(A75&lt;LookHere!B$14,LookHere!C$13,LookHere!C$14))</f>
        <v>12000</v>
      </c>
      <c r="F75" s="3">
        <f>IF('SC2'!A75&lt;LookHere!D$15,0,LookHere!B$15)</f>
        <v>9000</v>
      </c>
      <c r="G75" s="3">
        <f>IF('SC2'!A75&lt;LookHere!D$16,0,LookHere!B$16)</f>
        <v>6612</v>
      </c>
      <c r="H75" s="3">
        <f t="shared" si="24"/>
        <v>36089.249092229482</v>
      </c>
      <c r="I75" s="35">
        <f t="shared" si="25"/>
        <v>0</v>
      </c>
      <c r="J75" s="3">
        <f>IF(I74&gt;0,IF(B75&lt;2,IF(C75&gt;5500*LookHere!B$11, 5500*LookHere!B$11, C75), IF(H75&gt;(M75+P74),-(H75-M75-P74),0)),0)</f>
        <v>0</v>
      </c>
      <c r="K75" s="35">
        <f t="shared" si="26"/>
        <v>5.310850390025375E-75</v>
      </c>
      <c r="L75" s="35">
        <f t="shared" si="27"/>
        <v>0</v>
      </c>
      <c r="M75" s="35">
        <f t="shared" si="28"/>
        <v>0</v>
      </c>
      <c r="N75" s="35">
        <f t="shared" si="29"/>
        <v>0</v>
      </c>
      <c r="O75" s="35">
        <f t="shared" si="30"/>
        <v>-1033255.9136599073</v>
      </c>
      <c r="P75" s="3">
        <f t="shared" si="31"/>
        <v>36089.249092229482</v>
      </c>
      <c r="Q75">
        <f t="shared" si="32"/>
        <v>0.2</v>
      </c>
      <c r="R75" s="3">
        <f>IF(B75&lt;2,K75*V$5+L75*0.4*V$6 - IF((C75-J75)&gt;0,IF((C75-J75)&gt;V$12,V$12,C75-J75)),P75+L75*($V$6)*0.4+K75*($V$5)+G75+F75+E75)/LookHere!B$11</f>
        <v>63701.249092229482</v>
      </c>
      <c r="S75" s="3">
        <f>(IF(G75&gt;0,IF(R75&gt;V$15,IF(0.15*(R75-V$15)&lt;G75,0.15*(R75-V$15),G75),0),0))*LookHere!B$11</f>
        <v>0</v>
      </c>
      <c r="T75" s="3">
        <f>(IF(R75&lt;V$16,W$16*R75,IF(R75&lt;V$17,Z$16+W$17*(R75-V$16),IF(R75&lt;V$18,W$18*(R75-V$18)+Z$17,(R75-V$18)*W$19+Z$18)))+S75 + IF(R75&lt;V$20,R75*W$20,IF(R75&lt;V$21,(R75-V$20)*W$21+Z$20,(R75-V$21)*W$22+Z$21)))*LookHere!B$11</f>
        <v>15101.249092229482</v>
      </c>
      <c r="AG75">
        <f t="shared" si="22"/>
        <v>90</v>
      </c>
      <c r="AH75" s="20">
        <v>0.13600000000000001</v>
      </c>
      <c r="AI75" s="3">
        <f t="shared" si="21"/>
        <v>1</v>
      </c>
    </row>
    <row r="76" spans="1:35" x14ac:dyDescent="0.2">
      <c r="A76">
        <f t="shared" si="23"/>
        <v>107</v>
      </c>
      <c r="B76">
        <f>IF(A76&lt;LookHere!$B$9,1,2)</f>
        <v>2</v>
      </c>
      <c r="C76">
        <f>IF(B76&lt;2,LookHere!F$10 - T75,0)</f>
        <v>0</v>
      </c>
      <c r="D76" s="3">
        <f>IF(B76=2,LookHere!$B$12,0)</f>
        <v>48600</v>
      </c>
      <c r="E76" s="3">
        <f>IF(A76&lt;LookHere!B$13,0,IF(A76&lt;LookHere!B$14,LookHere!C$13,LookHere!C$14))</f>
        <v>12000</v>
      </c>
      <c r="F76" s="3">
        <f>IF('SC2'!A76&lt;LookHere!D$15,0,LookHere!B$15)</f>
        <v>9000</v>
      </c>
      <c r="G76" s="3">
        <f>IF('SC2'!A76&lt;LookHere!D$16,0,LookHere!B$16)</f>
        <v>6612</v>
      </c>
      <c r="H76" s="3">
        <f t="shared" si="24"/>
        <v>36089.249092229482</v>
      </c>
      <c r="I76" s="35">
        <f t="shared" si="25"/>
        <v>0</v>
      </c>
      <c r="J76" s="3">
        <f>IF(I75&gt;0,IF(B76&lt;2,IF(C76&gt;5500*LookHere!B$11, 5500*LookHere!B$11, C76), IF(H76&gt;(M76+P75),-(H76-M76-P75),0)),0)</f>
        <v>0</v>
      </c>
      <c r="K76" s="35">
        <f t="shared" si="26"/>
        <v>5.2618843494293411E-75</v>
      </c>
      <c r="L76" s="35">
        <f t="shared" si="27"/>
        <v>0</v>
      </c>
      <c r="M76" s="35">
        <f t="shared" si="28"/>
        <v>0</v>
      </c>
      <c r="N76" s="35">
        <f t="shared" si="29"/>
        <v>0</v>
      </c>
      <c r="O76" s="35">
        <f t="shared" si="30"/>
        <v>-1059818.5432281925</v>
      </c>
      <c r="P76" s="3">
        <f t="shared" si="31"/>
        <v>36089.249092229482</v>
      </c>
      <c r="Q76">
        <f t="shared" si="32"/>
        <v>0.2</v>
      </c>
      <c r="R76" s="3">
        <f>IF(B76&lt;2,K76*V$5+L76*0.4*V$6 - IF((C76-J76)&gt;0,IF((C76-J76)&gt;V$12,V$12,C76-J76)),P76+L76*($V$6)*0.4+K76*($V$5)+G76+F76+E76)/LookHere!B$11</f>
        <v>63701.249092229482</v>
      </c>
      <c r="S76" s="3">
        <f>(IF(G76&gt;0,IF(R76&gt;V$15,IF(0.15*(R76-V$15)&lt;G76,0.15*(R76-V$15),G76),0),0))*LookHere!B$11</f>
        <v>0</v>
      </c>
      <c r="T76" s="3">
        <f>(IF(R76&lt;V$16,W$16*R76,IF(R76&lt;V$17,Z$16+W$17*(R76-V$16),IF(R76&lt;V$18,W$18*(R76-V$18)+Z$17,(R76-V$18)*W$19+Z$18)))+S76 + IF(R76&lt;V$20,R76*W$20,IF(R76&lt;V$21,(R76-V$20)*W$21+Z$20,(R76-V$21)*W$22+Z$21)))*LookHere!B$11</f>
        <v>15101.249092229482</v>
      </c>
      <c r="AG76">
        <f t="shared" si="22"/>
        <v>91</v>
      </c>
      <c r="AH76" s="20">
        <v>0.14699999999999999</v>
      </c>
      <c r="AI76" s="3">
        <f t="shared" ref="AI76:AI85" si="33">IF(((K76+L76+O76+I76)-H76)&lt;H76,1,0)</f>
        <v>1</v>
      </c>
    </row>
    <row r="77" spans="1:35" x14ac:dyDescent="0.2">
      <c r="A77">
        <f t="shared" si="23"/>
        <v>108</v>
      </c>
      <c r="B77">
        <f>IF(A77&lt;LookHere!$B$9,1,2)</f>
        <v>2</v>
      </c>
      <c r="C77">
        <f>IF(B77&lt;2,LookHere!F$10 - T76,0)</f>
        <v>0</v>
      </c>
      <c r="D77" s="3">
        <f>IF(B77=2,LookHere!$B$12,0)</f>
        <v>48600</v>
      </c>
      <c r="E77" s="3">
        <f>IF(A77&lt;LookHere!B$13,0,IF(A77&lt;LookHere!B$14,LookHere!C$13,LookHere!C$14))</f>
        <v>12000</v>
      </c>
      <c r="F77" s="3">
        <f>IF('SC2'!A77&lt;LookHere!D$15,0,LookHere!B$15)</f>
        <v>9000</v>
      </c>
      <c r="G77" s="3">
        <f>IF('SC2'!A77&lt;LookHere!D$16,0,LookHere!B$16)</f>
        <v>6612</v>
      </c>
      <c r="H77" s="3">
        <f t="shared" si="24"/>
        <v>36089.249092229482</v>
      </c>
      <c r="I77" s="35">
        <f t="shared" si="25"/>
        <v>0</v>
      </c>
      <c r="J77" s="3">
        <f>IF(I76&gt;0,IF(B77&lt;2,IF(C77&gt;5500*LookHere!B$11, 5500*LookHere!B$11, C77), IF(H77&gt;(M77+P76),-(H77-M77-P76),0)),0)</f>
        <v>0</v>
      </c>
      <c r="K77" s="35">
        <f t="shared" si="26"/>
        <v>5.2133697757276027E-75</v>
      </c>
      <c r="L77" s="35">
        <f t="shared" si="27"/>
        <v>0</v>
      </c>
      <c r="M77" s="35">
        <f t="shared" si="28"/>
        <v>0</v>
      </c>
      <c r="N77" s="35">
        <f t="shared" si="29"/>
        <v>0</v>
      </c>
      <c r="O77" s="35">
        <f t="shared" si="30"/>
        <v>-1086136.265351858</v>
      </c>
      <c r="P77" s="3">
        <f t="shared" si="31"/>
        <v>36089.249092229482</v>
      </c>
      <c r="Q77">
        <f t="shared" si="32"/>
        <v>0.2</v>
      </c>
      <c r="R77" s="3">
        <f>IF(B77&lt;2,K77*V$5+L77*0.4*V$6 - IF((C77-J77)&gt;0,IF((C77-J77)&gt;V$12,V$12,C77-J77)),P77+L77*($V$6)*0.4+K77*($V$5)+G77+F77+E77)/LookHere!B$11</f>
        <v>63701.249092229482</v>
      </c>
      <c r="S77" s="3">
        <f>(IF(G77&gt;0,IF(R77&gt;V$15,IF(0.15*(R77-V$15)&lt;G77,0.15*(R77-V$15),G77),0),0))*LookHere!B$11</f>
        <v>0</v>
      </c>
      <c r="T77" s="3">
        <f>(IF(R77&lt;V$16,W$16*R77,IF(R77&lt;V$17,Z$16+W$17*(R77-V$16),IF(R77&lt;V$18,W$18*(R77-V$18)+Z$17,(R77-V$18)*W$19+Z$18)))+S77 + IF(R77&lt;V$20,R77*W$20,IF(R77&lt;V$21,(R77-V$20)*W$21+Z$20,(R77-V$21)*W$22+Z$21)))*LookHere!B$11</f>
        <v>15101.249092229482</v>
      </c>
      <c r="AG77">
        <f t="shared" si="22"/>
        <v>92</v>
      </c>
      <c r="AH77" s="20">
        <v>0.161</v>
      </c>
      <c r="AI77" s="3">
        <f t="shared" si="33"/>
        <v>1</v>
      </c>
    </row>
    <row r="78" spans="1:35" x14ac:dyDescent="0.2">
      <c r="A78">
        <f t="shared" si="23"/>
        <v>109</v>
      </c>
      <c r="B78">
        <f>IF(A78&lt;LookHere!$B$9,1,2)</f>
        <v>2</v>
      </c>
      <c r="C78">
        <f>IF(B78&lt;2,LookHere!F$10 - T77,0)</f>
        <v>0</v>
      </c>
      <c r="D78" s="3">
        <f>IF(B78=2,LookHere!$B$12,0)</f>
        <v>48600</v>
      </c>
      <c r="E78" s="3">
        <f>IF(A78&lt;LookHere!B$13,0,IF(A78&lt;LookHere!B$14,LookHere!C$13,LookHere!C$14))</f>
        <v>12000</v>
      </c>
      <c r="F78" s="3">
        <f>IF('SC2'!A78&lt;LookHere!D$15,0,LookHere!B$15)</f>
        <v>9000</v>
      </c>
      <c r="G78" s="3">
        <f>IF('SC2'!A78&lt;LookHere!D$16,0,LookHere!B$16)</f>
        <v>6612</v>
      </c>
      <c r="H78" s="3">
        <f t="shared" si="24"/>
        <v>36089.249092229482</v>
      </c>
      <c r="I78" s="35">
        <f t="shared" si="25"/>
        <v>0</v>
      </c>
      <c r="J78" s="3">
        <f>IF(I77&gt;0,IF(B78&lt;2,IF(C78&gt;5500*LookHere!B$11, 5500*LookHere!B$11, C78), IF(H78&gt;(M78+P77),-(H78-M78-P77),0)),0)</f>
        <v>0</v>
      </c>
      <c r="K78" s="35">
        <f t="shared" si="26"/>
        <v>5.1653025063953943E-75</v>
      </c>
      <c r="L78" s="35">
        <f t="shared" si="27"/>
        <v>0</v>
      </c>
      <c r="M78" s="35">
        <f t="shared" si="28"/>
        <v>0</v>
      </c>
      <c r="N78" s="35">
        <f t="shared" si="29"/>
        <v>0</v>
      </c>
      <c r="O78" s="35">
        <f t="shared" si="30"/>
        <v>-1112211.3380775433</v>
      </c>
      <c r="P78" s="3">
        <f t="shared" si="31"/>
        <v>36089.249092229482</v>
      </c>
      <c r="Q78">
        <f t="shared" si="32"/>
        <v>0.2</v>
      </c>
      <c r="R78" s="3">
        <f>IF(B78&lt;2,K78*V$5+L78*0.4*V$6 - IF((C78-J78)&gt;0,IF((C78-J78)&gt;V$12,V$12,C78-J78)),P78+L78*($V$6)*0.4+K78*($V$5)+G78+F78+E78)/LookHere!B$11</f>
        <v>63701.249092229482</v>
      </c>
      <c r="S78" s="3">
        <f>(IF(G78&gt;0,IF(R78&gt;V$15,IF(0.15*(R78-V$15)&lt;G78,0.15*(R78-V$15),G78),0),0))*LookHere!B$11</f>
        <v>0</v>
      </c>
      <c r="T78" s="3">
        <f>(IF(R78&lt;V$16,W$16*R78,IF(R78&lt;V$17,Z$16+W$17*(R78-V$16),IF(R78&lt;V$18,W$18*(R78-V$18)+Z$17,(R78-V$18)*W$19+Z$18)))+S78 + IF(R78&lt;V$20,R78*W$20,IF(R78&lt;V$21,(R78-V$20)*W$21+Z$20,(R78-V$21)*W$22+Z$21)))*LookHere!B$11</f>
        <v>15101.249092229482</v>
      </c>
      <c r="AG78">
        <f t="shared" si="22"/>
        <v>93</v>
      </c>
      <c r="AH78" s="20">
        <v>0.18</v>
      </c>
      <c r="AI78" s="3">
        <f t="shared" si="33"/>
        <v>1</v>
      </c>
    </row>
    <row r="79" spans="1:35" x14ac:dyDescent="0.2">
      <c r="A79">
        <f t="shared" si="23"/>
        <v>110</v>
      </c>
      <c r="B79">
        <f>IF(A79&lt;LookHere!$B$9,1,2)</f>
        <v>2</v>
      </c>
      <c r="C79">
        <f>IF(B79&lt;2,LookHere!F$10 - T78,0)</f>
        <v>0</v>
      </c>
      <c r="D79" s="3">
        <f>IF(B79=2,LookHere!$B$12,0)</f>
        <v>48600</v>
      </c>
      <c r="E79" s="3">
        <f>IF(A79&lt;LookHere!B$13,0,IF(A79&lt;LookHere!B$14,LookHere!C$13,LookHere!C$14))</f>
        <v>12000</v>
      </c>
      <c r="F79" s="3">
        <f>IF('SC2'!A79&lt;LookHere!D$15,0,LookHere!B$15)</f>
        <v>9000</v>
      </c>
      <c r="G79" s="3">
        <f>IF('SC2'!A79&lt;LookHere!D$16,0,LookHere!B$16)</f>
        <v>6612</v>
      </c>
      <c r="H79" s="3">
        <f t="shared" si="24"/>
        <v>36089.249092229482</v>
      </c>
      <c r="I79" s="35">
        <f t="shared" si="25"/>
        <v>0</v>
      </c>
      <c r="J79" s="3">
        <f>IF(I78&gt;0,IF(B79&lt;2,IF(C79&gt;5500*LookHere!B$11, 5500*LookHere!B$11, C79), IF(H79&gt;(M79+P78),-(H79-M79-P78),0)),0)</f>
        <v>0</v>
      </c>
      <c r="K79" s="35">
        <f t="shared" si="26"/>
        <v>5.1176784172864288E-75</v>
      </c>
      <c r="L79" s="35">
        <f t="shared" si="27"/>
        <v>0</v>
      </c>
      <c r="M79" s="35">
        <f t="shared" si="28"/>
        <v>0</v>
      </c>
      <c r="N79" s="35">
        <f t="shared" si="29"/>
        <v>0</v>
      </c>
      <c r="O79" s="35">
        <f t="shared" si="30"/>
        <v>-1138045.9986326979</v>
      </c>
      <c r="P79" s="3">
        <f t="shared" si="31"/>
        <v>36089.249092229482</v>
      </c>
      <c r="Q79">
        <f t="shared" si="32"/>
        <v>0.2</v>
      </c>
      <c r="R79" s="3">
        <f>IF(B79&lt;2,K79*V$5+L79*0.4*V$6 - IF((C79-J79)&gt;0,IF((C79-J79)&gt;V$12,V$12,C79-J79)),P79+L79*($V$6)*0.4+K79*($V$5)+G79+F79+E79)/LookHere!B$11</f>
        <v>63701.249092229482</v>
      </c>
      <c r="S79" s="3">
        <f>(IF(G79&gt;0,IF(R79&gt;V$15,IF(0.15*(R79-V$15)&lt;G79,0.15*(R79-V$15),G79),0),0))*LookHere!B$11</f>
        <v>0</v>
      </c>
      <c r="T79" s="3">
        <f>(IF(R79&lt;V$16,W$16*R79,IF(R79&lt;V$17,Z$16+W$17*(R79-V$16),IF(R79&lt;V$18,W$18*(R79-V$18)+Z$17,(R79-V$18)*W$19+Z$18)))+S79 + IF(R79&lt;V$20,R79*W$20,IF(R79&lt;V$21,(R79-V$20)*W$21+Z$20,(R79-V$21)*W$22+Z$21)))*LookHere!B$11</f>
        <v>15101.249092229482</v>
      </c>
      <c r="AG79">
        <f t="shared" si="22"/>
        <v>94</v>
      </c>
      <c r="AH79" s="20">
        <v>0.2</v>
      </c>
      <c r="AI79" s="3">
        <f t="shared" si="33"/>
        <v>1</v>
      </c>
    </row>
    <row r="80" spans="1:35" x14ac:dyDescent="0.2">
      <c r="A80">
        <f t="shared" si="23"/>
        <v>111</v>
      </c>
      <c r="B80">
        <f>IF(A80&lt;LookHere!$B$9,1,2)</f>
        <v>2</v>
      </c>
      <c r="C80">
        <f>IF(B80&lt;2,LookHere!F$10 - T79,0)</f>
        <v>0</v>
      </c>
      <c r="D80" s="3">
        <f>IF(B80=2,LookHere!$B$12,0)</f>
        <v>48600</v>
      </c>
      <c r="E80" s="3">
        <f>IF(A80&lt;LookHere!B$13,0,IF(A80&lt;LookHere!B$14,LookHere!C$13,LookHere!C$14))</f>
        <v>12000</v>
      </c>
      <c r="F80" s="3">
        <f>IF('SC2'!A80&lt;LookHere!D$15,0,LookHere!B$15)</f>
        <v>9000</v>
      </c>
      <c r="G80" s="3">
        <f>IF('SC2'!A80&lt;LookHere!D$16,0,LookHere!B$16)</f>
        <v>6612</v>
      </c>
      <c r="H80" s="3">
        <f t="shared" si="24"/>
        <v>36089.249092229482</v>
      </c>
      <c r="I80" s="35">
        <f t="shared" si="25"/>
        <v>0</v>
      </c>
      <c r="J80" s="3">
        <f>IF(I79&gt;0,IF(B80&lt;2,IF(C80&gt;5500*LookHere!B$11, 5500*LookHere!B$11, C80), IF(H80&gt;(M80+P79),-(H80-M80-P79),0)),0)</f>
        <v>0</v>
      </c>
      <c r="K80" s="35">
        <f t="shared" si="26"/>
        <v>5.0704934222790479E-75</v>
      </c>
      <c r="L80" s="35">
        <f t="shared" si="27"/>
        <v>0</v>
      </c>
      <c r="M80" s="35">
        <f t="shared" si="28"/>
        <v>0</v>
      </c>
      <c r="N80" s="35">
        <f t="shared" si="29"/>
        <v>0</v>
      </c>
      <c r="O80" s="35">
        <f t="shared" si="30"/>
        <v>-1163642.4636175337</v>
      </c>
      <c r="P80" s="3">
        <f t="shared" si="31"/>
        <v>36089.249092229482</v>
      </c>
      <c r="Q80">
        <f t="shared" si="32"/>
        <v>0.2</v>
      </c>
      <c r="R80" s="3">
        <f>IF(B80&lt;2,K80*V$5+L80*0.4*V$6 - IF((C80-J80)&gt;0,IF((C80-J80)&gt;V$12,V$12,C80-J80)),P80+L80*($V$6)*0.4+K80*($V$5)+G80+F80+E80)/LookHere!B$11</f>
        <v>63701.249092229482</v>
      </c>
      <c r="S80" s="3">
        <f>(IF(G80&gt;0,IF(R80&gt;V$15,IF(0.15*(R80-V$15)&lt;G80,0.15*(R80-V$15),G80),0),0))*LookHere!B$11</f>
        <v>0</v>
      </c>
      <c r="T80" s="3">
        <f>(IF(R80&lt;V$16,W$16*R80,IF(R80&lt;V$17,Z$16+W$17*(R80-V$16),IF(R80&lt;V$18,W$18*(R80-V$18)+Z$17,(R80-V$18)*W$19+Z$18)))+S80 + IF(R80&lt;V$20,R80*W$20,IF(R80&lt;V$21,(R80-V$20)*W$21+Z$20,(R80-V$21)*W$22+Z$21)))*LookHere!B$11</f>
        <v>15101.249092229482</v>
      </c>
      <c r="AG80">
        <f t="shared" si="22"/>
        <v>95</v>
      </c>
      <c r="AH80" s="20">
        <v>0.2</v>
      </c>
      <c r="AI80" s="3">
        <f t="shared" si="33"/>
        <v>1</v>
      </c>
    </row>
    <row r="81" spans="1:36" x14ac:dyDescent="0.2">
      <c r="A81">
        <f t="shared" si="23"/>
        <v>112</v>
      </c>
      <c r="B81">
        <f>IF(A81&lt;LookHere!$B$9,1,2)</f>
        <v>2</v>
      </c>
      <c r="C81">
        <f>IF(B81&lt;2,LookHere!F$10 - T80,0)</f>
        <v>0</v>
      </c>
      <c r="D81" s="3">
        <f>IF(B81=2,LookHere!$B$12,0)</f>
        <v>48600</v>
      </c>
      <c r="E81" s="3">
        <f>IF(A81&lt;LookHere!B$13,0,IF(A81&lt;LookHere!B$14,LookHere!C$13,LookHere!C$14))</f>
        <v>12000</v>
      </c>
      <c r="F81" s="3">
        <f>IF('SC2'!A81&lt;LookHere!D$15,0,LookHere!B$15)</f>
        <v>9000</v>
      </c>
      <c r="G81" s="3">
        <f>IF('SC2'!A81&lt;LookHere!D$16,0,LookHere!B$16)</f>
        <v>6612</v>
      </c>
      <c r="H81" s="3">
        <f t="shared" si="24"/>
        <v>36089.249092229482</v>
      </c>
      <c r="I81" s="35">
        <f t="shared" si="25"/>
        <v>0</v>
      </c>
      <c r="J81" s="3">
        <f>IF(I80&gt;0,IF(B81&lt;2,IF(C81&gt;5500*LookHere!B$11, 5500*LookHere!B$11, C81), IF(H81&gt;(M81+P80),-(H81-M81-P80),0)),0)</f>
        <v>0</v>
      </c>
      <c r="K81" s="35">
        <f t="shared" si="26"/>
        <v>5.0237434729256346E-75</v>
      </c>
      <c r="L81" s="35">
        <f t="shared" si="27"/>
        <v>0</v>
      </c>
      <c r="M81" s="35">
        <f t="shared" si="28"/>
        <v>0</v>
      </c>
      <c r="N81" s="35">
        <f t="shared" si="29"/>
        <v>0</v>
      </c>
      <c r="O81" s="35">
        <f t="shared" si="30"/>
        <v>-1189002.9291952094</v>
      </c>
      <c r="P81" s="3">
        <f t="shared" si="31"/>
        <v>36089.249092229482</v>
      </c>
      <c r="Q81">
        <f t="shared" si="32"/>
        <v>0.2</v>
      </c>
      <c r="R81" s="3">
        <f>IF(B81&lt;2,K81*V$5+L81*0.4*V$6 - IF((C81-J81)&gt;0,IF((C81-J81)&gt;V$12,V$12,C81-J81)),P81+L81*($V$6)*0.4+K81*($V$5)+G81+F81+E81)/LookHere!B$11</f>
        <v>63701.249092229482</v>
      </c>
      <c r="S81" s="3">
        <f>(IF(G81&gt;0,IF(R81&gt;V$15,IF(0.15*(R81-V$15)&lt;G81,0.15*(R81-V$15),G81),0),0))*LookHere!B$11</f>
        <v>0</v>
      </c>
      <c r="T81" s="3">
        <f>(IF(R81&lt;V$16,W$16*R81,IF(R81&lt;V$17,Z$16+W$17*(R81-V$16),IF(R81&lt;V$18,W$18*(R81-V$18)+Z$17,(R81-V$18)*W$19+Z$18)))+S81 + IF(R81&lt;V$20,R81*W$20,IF(R81&lt;V$21,(R81-V$20)*W$21+Z$20,(R81-V$21)*W$22+Z$21)))*LookHere!B$11</f>
        <v>15101.249092229482</v>
      </c>
      <c r="AG81">
        <f t="shared" si="22"/>
        <v>96</v>
      </c>
      <c r="AH81" s="20">
        <v>0.2</v>
      </c>
      <c r="AI81" s="3">
        <f t="shared" si="33"/>
        <v>1</v>
      </c>
    </row>
    <row r="82" spans="1:36" x14ac:dyDescent="0.2">
      <c r="A82">
        <f t="shared" si="23"/>
        <v>113</v>
      </c>
      <c r="B82">
        <f>IF(A82&lt;LookHere!$B$9,1,2)</f>
        <v>2</v>
      </c>
      <c r="C82">
        <f>IF(B82&lt;2,LookHere!F$10 - T81,0)</f>
        <v>0</v>
      </c>
      <c r="D82" s="3">
        <f>IF(B82=2,LookHere!$B$12,0)</f>
        <v>48600</v>
      </c>
      <c r="E82" s="3">
        <f>IF(A82&lt;LookHere!B$13,0,IF(A82&lt;LookHere!B$14,LookHere!C$13,LookHere!C$14))</f>
        <v>12000</v>
      </c>
      <c r="F82" s="3">
        <f>IF('SC2'!A82&lt;LookHere!D$15,0,LookHere!B$15)</f>
        <v>9000</v>
      </c>
      <c r="G82" s="3">
        <f>IF('SC2'!A82&lt;LookHere!D$16,0,LookHere!B$16)</f>
        <v>6612</v>
      </c>
      <c r="H82" s="3">
        <f t="shared" si="24"/>
        <v>36089.249092229482</v>
      </c>
      <c r="I82" s="35">
        <f t="shared" si="25"/>
        <v>0</v>
      </c>
      <c r="J82" s="3">
        <f>IF(I81&gt;0,IF(B82&lt;2,IF(C82&gt;5500*LookHere!B$11, 5500*LookHere!B$11, C82), IF(H82&gt;(M82+P81),-(H82-M82-P81),0)),0)</f>
        <v>0</v>
      </c>
      <c r="K82" s="35">
        <f t="shared" si="26"/>
        <v>4.9774245581052599E-75</v>
      </c>
      <c r="L82" s="35">
        <f t="shared" si="27"/>
        <v>0</v>
      </c>
      <c r="M82" s="35">
        <f t="shared" si="28"/>
        <v>0</v>
      </c>
      <c r="N82" s="35">
        <f t="shared" si="29"/>
        <v>0</v>
      </c>
      <c r="O82" s="35">
        <f t="shared" si="30"/>
        <v>-1214129.5712802589</v>
      </c>
      <c r="P82" s="3">
        <f t="shared" si="31"/>
        <v>36089.249092229482</v>
      </c>
      <c r="Q82">
        <f t="shared" si="32"/>
        <v>0.2</v>
      </c>
      <c r="R82" s="3">
        <f>IF(B82&lt;2,K82*V$5+L82*0.4*V$6 - IF((C82-J82)&gt;0,IF((C82-J82)&gt;V$12,V$12,C82-J82)),P82+L82*($V$6)*0.4+K82*($V$5)+G82+F82+E82)/LookHere!B$11</f>
        <v>63701.249092229482</v>
      </c>
      <c r="S82" s="3">
        <f>(IF(G82&gt;0,IF(R82&gt;V$15,IF(0.15*(R82-V$15)&lt;G82,0.15*(R82-V$15),G82),0),0))*LookHere!B$11</f>
        <v>0</v>
      </c>
      <c r="T82" s="3">
        <f>(IF(R82&lt;V$16,W$16*R82,IF(R82&lt;V$17,Z$16+W$17*(R82-V$16),IF(R82&lt;V$18,W$18*(R82-V$18)+Z$17,(R82-V$18)*W$19+Z$18)))+S82 + IF(R82&lt;V$20,R82*W$20,IF(R82&lt;V$21,(R82-V$20)*W$21+Z$20,(R82-V$21)*W$22+Z$21)))*LookHere!B$11</f>
        <v>15101.249092229482</v>
      </c>
      <c r="AG82">
        <f t="shared" si="22"/>
        <v>97</v>
      </c>
      <c r="AH82" s="20">
        <v>0.2</v>
      </c>
      <c r="AI82" s="3">
        <f t="shared" si="33"/>
        <v>1</v>
      </c>
    </row>
    <row r="83" spans="1:36" x14ac:dyDescent="0.2">
      <c r="A83">
        <f t="shared" si="23"/>
        <v>114</v>
      </c>
      <c r="B83">
        <f>IF(A83&lt;LookHere!$B$9,1,2)</f>
        <v>2</v>
      </c>
      <c r="C83">
        <f>IF(B83&lt;2,LookHere!F$10 - T82,0)</f>
        <v>0</v>
      </c>
      <c r="D83" s="3">
        <f>IF(B83=2,LookHere!$B$12,0)</f>
        <v>48600</v>
      </c>
      <c r="E83" s="3">
        <f>IF(A83&lt;LookHere!B$13,0,IF(A83&lt;LookHere!B$14,LookHere!C$13,LookHere!C$14))</f>
        <v>12000</v>
      </c>
      <c r="F83" s="3">
        <f>IF('SC2'!A83&lt;LookHere!D$15,0,LookHere!B$15)</f>
        <v>9000</v>
      </c>
      <c r="G83" s="3">
        <f>IF('SC2'!A83&lt;LookHere!D$16,0,LookHere!B$16)</f>
        <v>6612</v>
      </c>
      <c r="H83" s="3">
        <f t="shared" si="24"/>
        <v>36089.249092229482</v>
      </c>
      <c r="I83" s="35">
        <f t="shared" si="25"/>
        <v>0</v>
      </c>
      <c r="J83" s="3">
        <f>IF(I82&gt;0,IF(B83&lt;2,IF(C83&gt;5500*LookHere!B$11, 5500*LookHere!B$11, C83), IF(H83&gt;(M83+P82),-(H83-M83-P82),0)),0)</f>
        <v>0</v>
      </c>
      <c r="K83" s="35">
        <f t="shared" si="26"/>
        <v>4.9315327036795294E-75</v>
      </c>
      <c r="L83" s="35">
        <f t="shared" si="27"/>
        <v>0</v>
      </c>
      <c r="M83" s="35">
        <f t="shared" si="28"/>
        <v>0</v>
      </c>
      <c r="N83" s="35">
        <f t="shared" si="29"/>
        <v>0</v>
      </c>
      <c r="O83" s="35">
        <f t="shared" si="30"/>
        <v>-1239024.5457252844</v>
      </c>
      <c r="P83" s="3">
        <f t="shared" si="31"/>
        <v>36089.249092229482</v>
      </c>
      <c r="Q83">
        <f t="shared" si="32"/>
        <v>0.2</v>
      </c>
      <c r="R83" s="3">
        <f>IF(B83&lt;2,K83*V$5+L83*0.4*V$6 - IF((C83-J83)&gt;0,IF((C83-J83)&gt;V$12,V$12,C83-J83)),P83+L83*($V$6)*0.4+K83*($V$5)+G83+F83+E83)/LookHere!B$11</f>
        <v>63701.249092229482</v>
      </c>
      <c r="S83" s="3">
        <f>(IF(G83&gt;0,IF(R83&gt;V$15,IF(0.15*(R83-V$15)&lt;G83,0.15*(R83-V$15),G83),0),0))*LookHere!B$11</f>
        <v>0</v>
      </c>
      <c r="T83" s="3">
        <f>(IF(R83&lt;V$16,W$16*R83,IF(R83&lt;V$17,Z$16+W$17*(R83-V$16),IF(R83&lt;V$18,W$18*(R83-V$18)+Z$17,(R83-V$18)*W$19+Z$18)))+S83 + IF(R83&lt;V$20,R83*W$20,IF(R83&lt;V$21,(R83-V$20)*W$21+Z$20,(R83-V$21)*W$22+Z$21)))*LookHere!B$11</f>
        <v>15101.249092229482</v>
      </c>
      <c r="AG83">
        <f t="shared" si="22"/>
        <v>98</v>
      </c>
      <c r="AH83" s="20">
        <v>0.2</v>
      </c>
      <c r="AI83" s="3">
        <f t="shared" si="33"/>
        <v>1</v>
      </c>
    </row>
    <row r="84" spans="1:36" x14ac:dyDescent="0.2">
      <c r="A84">
        <f t="shared" si="23"/>
        <v>115</v>
      </c>
      <c r="B84">
        <f>IF(A84&lt;LookHere!$B$9,1,2)</f>
        <v>2</v>
      </c>
      <c r="C84">
        <f>IF(B84&lt;2,LookHere!F$10 - T83,0)</f>
        <v>0</v>
      </c>
      <c r="D84" s="3">
        <f>IF(B84=2,LookHere!$B$12,0)</f>
        <v>48600</v>
      </c>
      <c r="E84" s="3">
        <f>IF(A84&lt;LookHere!B$13,0,IF(A84&lt;LookHere!B$14,LookHere!C$13,LookHere!C$14))</f>
        <v>12000</v>
      </c>
      <c r="F84" s="3">
        <f>IF('SC2'!A84&lt;LookHere!D$15,0,LookHere!B$15)</f>
        <v>9000</v>
      </c>
      <c r="G84" s="3">
        <f>IF('SC2'!A84&lt;LookHere!D$16,0,LookHere!B$16)</f>
        <v>6612</v>
      </c>
      <c r="H84" s="3">
        <f t="shared" si="24"/>
        <v>36089.249092229482</v>
      </c>
      <c r="I84" s="35">
        <f t="shared" si="25"/>
        <v>0</v>
      </c>
      <c r="J84" s="3">
        <f>IF(I83&gt;0,IF(B84&lt;2,IF(C84&gt;5500*LookHere!B$11, 5500*LookHere!B$11, C84), IF(H84&gt;(M84+P83),-(H84-M84-P83),0)),0)</f>
        <v>0</v>
      </c>
      <c r="K84" s="35">
        <f t="shared" si="26"/>
        <v>4.8860639721516041E-75</v>
      </c>
      <c r="L84" s="35">
        <f t="shared" si="27"/>
        <v>0</v>
      </c>
      <c r="M84" s="35">
        <f t="shared" si="28"/>
        <v>0</v>
      </c>
      <c r="N84" s="35">
        <f t="shared" si="29"/>
        <v>0</v>
      </c>
      <c r="O84" s="35">
        <f t="shared" si="30"/>
        <v>-1263689.9885059267</v>
      </c>
      <c r="P84" s="3">
        <f t="shared" si="31"/>
        <v>36089.249092229482</v>
      </c>
      <c r="Q84">
        <f t="shared" si="32"/>
        <v>0.2</v>
      </c>
      <c r="R84" s="3">
        <f>IF(B84&lt;2,K84*V$5+L84*0.4*V$6 - IF((C84-J84)&gt;0,IF((C84-J84)&gt;V$12,V$12,C84-J84)),P84+L84*($V$6)*0.4+K84*($V$5)+G84+F84+E84)/LookHere!B$11</f>
        <v>63701.249092229482</v>
      </c>
      <c r="S84" s="3">
        <f>(IF(G84&gt;0,IF(R84&gt;V$15,IF(0.15*(R84-V$15)&lt;G84,0.15*(R84-V$15),G84),0),0))*LookHere!B$11</f>
        <v>0</v>
      </c>
      <c r="T84" s="3">
        <f>(IF(R84&lt;V$16,W$16*R84,IF(R84&lt;V$17,Z$16+W$17*(R84-V$16),IF(R84&lt;V$18,W$18*(R84-V$18)+Z$17,(R84-V$18)*W$19+Z$18)))+S84 + IF(R84&lt;V$20,R84*W$20,IF(R84&lt;V$21,(R84-V$20)*W$21+Z$20,(R84-V$21)*W$22+Z$21)))*LookHere!B$11</f>
        <v>15101.249092229482</v>
      </c>
      <c r="AG84">
        <f t="shared" si="22"/>
        <v>99</v>
      </c>
      <c r="AH84" s="20">
        <v>0.2</v>
      </c>
      <c r="AI84" s="3">
        <f t="shared" si="33"/>
        <v>1</v>
      </c>
      <c r="AJ84">
        <f>MATCH(1,AI4:AI84,0)+3</f>
        <v>40</v>
      </c>
    </row>
    <row r="85" spans="1:36" x14ac:dyDescent="0.2">
      <c r="AG85">
        <f t="shared" si="22"/>
        <v>100</v>
      </c>
      <c r="AH85" s="20">
        <v>0.2</v>
      </c>
      <c r="AI85" s="3">
        <f t="shared" si="33"/>
        <v>0</v>
      </c>
      <c r="AJ85" t="str">
        <f>"A"&amp;AJ84</f>
        <v>A40</v>
      </c>
    </row>
    <row r="86" spans="1:36" x14ac:dyDescent="0.2">
      <c r="AG86">
        <f t="shared" si="22"/>
        <v>101</v>
      </c>
      <c r="AH86" s="20">
        <v>0.2</v>
      </c>
      <c r="AJ86">
        <f ca="1">IF(AI84&gt;0,INDIRECT(AJ85),"past "&amp;A84)</f>
        <v>71</v>
      </c>
    </row>
    <row r="87" spans="1:36" x14ac:dyDescent="0.2">
      <c r="AG87">
        <f t="shared" si="22"/>
        <v>102</v>
      </c>
      <c r="AH87" s="20">
        <v>0.2</v>
      </c>
    </row>
    <row r="88" spans="1:36" x14ac:dyDescent="0.2">
      <c r="AG88">
        <f t="shared" si="22"/>
        <v>103</v>
      </c>
      <c r="AH88" s="20">
        <v>0.2</v>
      </c>
    </row>
    <row r="89" spans="1:36" x14ac:dyDescent="0.2">
      <c r="A89" s="66" t="s">
        <v>87</v>
      </c>
      <c r="B89" s="66"/>
      <c r="C89" s="66"/>
      <c r="D89" t="s">
        <v>0</v>
      </c>
      <c r="AG89">
        <f t="shared" si="22"/>
        <v>104</v>
      </c>
      <c r="AH89" s="20">
        <v>0.2</v>
      </c>
    </row>
    <row r="90" spans="1:36" x14ac:dyDescent="0.2">
      <c r="A90" s="66"/>
      <c r="B90" s="66"/>
      <c r="C90" s="66"/>
      <c r="D90" s="1" t="s">
        <v>1</v>
      </c>
      <c r="E90" s="2" t="s">
        <v>2</v>
      </c>
      <c r="K90" t="s">
        <v>3</v>
      </c>
      <c r="L90" t="s">
        <v>3</v>
      </c>
      <c r="T90" t="s">
        <v>4</v>
      </c>
    </row>
    <row r="91" spans="1:36" x14ac:dyDescent="0.2">
      <c r="A91" s="2" t="s">
        <v>5</v>
      </c>
      <c r="B91" s="2" t="s">
        <v>59</v>
      </c>
      <c r="C91" s="2" t="s">
        <v>77</v>
      </c>
      <c r="D91" s="2" t="s">
        <v>6</v>
      </c>
      <c r="E91" t="s">
        <v>7</v>
      </c>
      <c r="F91" t="s">
        <v>8</v>
      </c>
      <c r="G91" t="s">
        <v>9</v>
      </c>
      <c r="H91" t="s">
        <v>10</v>
      </c>
      <c r="I91" t="s">
        <v>15</v>
      </c>
      <c r="J91" t="s">
        <v>76</v>
      </c>
      <c r="K91" t="s">
        <v>11</v>
      </c>
      <c r="L91" t="s">
        <v>12</v>
      </c>
      <c r="M91" t="s">
        <v>79</v>
      </c>
      <c r="N91" t="s">
        <v>81</v>
      </c>
      <c r="O91" t="s">
        <v>13</v>
      </c>
      <c r="P91" t="s">
        <v>14</v>
      </c>
      <c r="R91" t="s">
        <v>16</v>
      </c>
      <c r="S91" t="s">
        <v>60</v>
      </c>
      <c r="T91" t="s">
        <v>17</v>
      </c>
      <c r="W91" s="2" t="s">
        <v>18</v>
      </c>
      <c r="AG91" t="s">
        <v>19</v>
      </c>
      <c r="AI91" t="s">
        <v>25</v>
      </c>
    </row>
    <row r="92" spans="1:36" x14ac:dyDescent="0.2">
      <c r="A92">
        <f>LookHere!B$8</f>
        <v>35</v>
      </c>
      <c r="B92">
        <f>IF(A92&lt;LookHere!$B$9,1,2)</f>
        <v>1</v>
      </c>
      <c r="C92">
        <f>IF(B92&lt;2,LookHere!F$10,0)</f>
        <v>6000</v>
      </c>
      <c r="D92" s="3">
        <f>IF(B92=2,LookHere!$B$12,0)</f>
        <v>0</v>
      </c>
      <c r="E92" s="3">
        <f>IF(A92&lt;LookHere!B$13,0,IF(A92&lt;LookHere!B$14,LookHere!C$13,LookHere!C$14))</f>
        <v>0</v>
      </c>
      <c r="F92" s="3">
        <f>IF('SC2'!A92&lt;LookHere!D$15,0,LookHere!B$15)</f>
        <v>0</v>
      </c>
      <c r="G92" s="3">
        <f>IF('SC2'!A92&lt;LookHere!D$16,0,LookHere!B$16)</f>
        <v>0</v>
      </c>
      <c r="H92" s="3">
        <v>0</v>
      </c>
      <c r="I92" s="3">
        <f>LookHere!B27+J4</f>
        <v>55500</v>
      </c>
      <c r="J92" s="3">
        <f>IF(B92&lt;2,IF(C92&gt;5500*LookHere!B$11, 5500*LookHere!B$11, C92), IF(H92&gt;M92,-(H92-M92),0))</f>
        <v>5500</v>
      </c>
      <c r="K92" s="3">
        <f>LookHere!B$24*V95+IF($C92&gt;($J92+$V$12),$V$95*($C92-$J92-$V$12),0)</f>
        <v>25000</v>
      </c>
      <c r="L92" s="3">
        <f>LookHere!B$24*(1-V95)+IF($C92&gt;($J92+$V$12),(1-$V$95)*($C92-$J92-$V$12),0)</f>
        <v>25000</v>
      </c>
      <c r="M92" s="3"/>
      <c r="N92" s="3"/>
      <c r="O92" s="3">
        <f>LookHere!B$26+IF((C92-J92)&gt;0,IF((C92-J92)&gt;V$12,V$12,C92-J92),0)</f>
        <v>50500</v>
      </c>
      <c r="P92">
        <v>0</v>
      </c>
      <c r="Q92">
        <f>IF(B92&lt;2,0,VLOOKUP(A92,AG$5:AH$90,2))</f>
        <v>0</v>
      </c>
      <c r="R92" s="3">
        <f>IF(B92&lt;2,K92*V$5+L92*0.4*V$6 - IF((C92-J92)&gt;0,IF((C92-J92)&gt;V$12,V$12,C92-J92)),P92+L92*($V$6)*0.4+K92*($V$5)+G92+F92+E92)/LookHere!B$11</f>
        <v>477.29999999999995</v>
      </c>
      <c r="S92" s="3">
        <f>(IF(G92&gt;0,IF(R92&gt;V$15,IF(0.15*(R92-V$15)&lt;G92,0.15*(R92-V$15),G92),0),0))*LookHere!B$11</f>
        <v>0</v>
      </c>
      <c r="T92" s="3">
        <f>(IF(R92&lt;V$16,W$16*R92,IF(R92&lt;V$17,Z$16+W$17*(R92-V$16),IF(R92&lt;V$18,W$18*(R92-V$18)+Z$17,(R92-V$18)*W$19+Z$18)))+S92 + IF(R92&lt;V$20,R92*W$20,IF(R92&lt;V$21,(R92-V$20)*W$21+Z$20,(R92-V$21)*W$22+Z$21)))*LookHere!B$11</f>
        <v>95.45999999999998</v>
      </c>
      <c r="V92" s="4">
        <f>LookHere!C$19</f>
        <v>0.03</v>
      </c>
      <c r="W92" t="s">
        <v>63</v>
      </c>
      <c r="AG92">
        <v>60</v>
      </c>
      <c r="AH92" s="37">
        <v>0.04</v>
      </c>
      <c r="AI92" s="3">
        <f>IF(((K92+L92+O92+I92)-H92)&lt;H92,1,0)</f>
        <v>0</v>
      </c>
    </row>
    <row r="93" spans="1:36" x14ac:dyDescent="0.2">
      <c r="A93">
        <f t="shared" ref="A93:A124" si="34">A92+1</f>
        <v>36</v>
      </c>
      <c r="B93">
        <f>IF(A93&lt;LookHere!$B$9,1,2)</f>
        <v>1</v>
      </c>
      <c r="C93">
        <f>IF(B93&lt;2,LookHere!F$10 - T92,0)</f>
        <v>5904.54</v>
      </c>
      <c r="D93" s="3">
        <f>IF(B93=2,LookHere!$B$12,0)</f>
        <v>0</v>
      </c>
      <c r="E93" s="3">
        <f>IF(A93&lt;LookHere!B$13,0,IF(A93&lt;LookHere!B$14,LookHere!C$13,LookHere!C$14))</f>
        <v>0</v>
      </c>
      <c r="F93" s="3">
        <f>IF('SC2'!A93&lt;LookHere!D$15,0,LookHere!B$15)</f>
        <v>0</v>
      </c>
      <c r="G93" s="3">
        <f>IF('SC2'!A93&lt;LookHere!D$16,0,LookHere!B$16)</f>
        <v>0</v>
      </c>
      <c r="H93" s="3">
        <f t="shared" ref="H93:H124" si="35">IF(B93&lt;2,0,D93-E93-F93-G93+T92)</f>
        <v>0</v>
      </c>
      <c r="I93" s="35">
        <f t="shared" ref="I93:I124" si="36">IF(I92&gt;0,IF(B93&lt;2,I92*(1+V$98),I92*(1+V$99)) + J93,0)</f>
        <v>61182.039999999994</v>
      </c>
      <c r="J93" s="3">
        <f>IF(I92&gt;0,IF(B93&lt;2,IF(C93&gt;5500*LookHere!B$11, 5500*LookHere!B$11, C93), IF(H93&gt;(M93+P92),-(H93-M93-P92),0)),0)</f>
        <v>5500</v>
      </c>
      <c r="K93" s="35">
        <f t="shared" ref="K93:K124" si="37">IF(B93&lt;2,K92*(1+$V$5-$V$4)+IF(C93&gt;($J93+$V$12),$V$95*($C93-$J93-$V$12),0), K92*(1+$V$5-$V$4)-$M93*$V$96)+N93</f>
        <v>24769.5</v>
      </c>
      <c r="L93" s="35">
        <f t="shared" ref="L93:L124" si="38">IF(B93&lt;2,L92*(1+$V$6-$V$4)+IF(C93&gt;($J93+$V$12),(1-$V$95)*($C92-$J93-$V$12),0), L92*(1+$V$6-$V$4)-$M93*(1-$V$96))-N93</f>
        <v>25394.499999999996</v>
      </c>
      <c r="M93" s="35">
        <f t="shared" ref="M93:M124" si="39">MIN(H93-P92,(K92+L92))</f>
        <v>0</v>
      </c>
      <c r="N93" s="35">
        <f t="shared" ref="N93:N124" si="40">IF(B93&lt;2, IF(K92/(K92+L92)&lt;V$95, (V$95 - K92/(K92+L92))*(K92+L92),0),  IF(K92/(K92+L92)&lt;V$96, (V$96 - K92/(K92+L92))*(K92+L92),0))</f>
        <v>0</v>
      </c>
      <c r="O93" s="35">
        <f t="shared" ref="O93:O124" si="41">IF(B93&lt;2,O92*(1+V$98) + IF((C93-J93)&gt;0,IF((C93-J93)&gt;V$12,V$12,C93-J93),0), O92*(1+V$99)-P92 )</f>
        <v>51070.18</v>
      </c>
      <c r="P93" s="3">
        <f t="shared" ref="P93:P124" si="42">IF(B93&lt;2, 0, IF(H93&gt;(I93+K93+L93),H93-I93-K93-L93,  O93*Q93))</f>
        <v>0</v>
      </c>
      <c r="Q93">
        <f t="shared" ref="Q93:Q156" si="43">IF(B93&lt;2,0,VLOOKUP(A93,AG$5:AH$90,2))</f>
        <v>0</v>
      </c>
      <c r="R93" s="3">
        <f>IF(B93&lt;2,K93*V$5+L93*0.4*V$6 - IF((C93-J93)&gt;0,IF((C93-J93)&gt;V$12,V$12,C93-J93)),P93+L93*($V$6)*0.4+K93*($V$5)+G93+F93+E93)/LookHere!B$11</f>
        <v>575.1942939999999</v>
      </c>
      <c r="S93" s="3">
        <f>(IF(G93&gt;0,IF(R93&gt;V$15,IF(0.15*(R93-V$15)&lt;G93,0.15*(R93-V$15),G93),0),0))*LookHere!B$11</f>
        <v>0</v>
      </c>
      <c r="T93" s="3">
        <f>(IF(R93&lt;V$16,W$16*R93,IF(R93&lt;V$17,Z$16+W$17*(R93-V$16),IF(R93&lt;V$18,W$18*(R93-V$18)+Z$17,(R93-V$18)*W$19+Z$18)))+S93 + IF(R93&lt;V$20,R93*W$20,IF(R93&lt;V$21,(R93-V$20)*W$21+Z$20,(R93-V$21)*W$22+Z$21)))*LookHere!B$11</f>
        <v>115.03885879999999</v>
      </c>
      <c r="V93" s="4">
        <f>LookHere!C$20-V97</f>
        <v>2.078E-2</v>
      </c>
      <c r="W93" t="s">
        <v>21</v>
      </c>
      <c r="AG93">
        <f t="shared" ref="AG93:AG132" si="44">AG92+1</f>
        <v>61</v>
      </c>
      <c r="AH93" s="37">
        <v>0.04</v>
      </c>
      <c r="AI93" s="3">
        <f>IF(((K93+L93+O93+I93)-H93)&lt;H93,1,0)</f>
        <v>0</v>
      </c>
    </row>
    <row r="94" spans="1:36" x14ac:dyDescent="0.2">
      <c r="A94">
        <f t="shared" si="34"/>
        <v>37</v>
      </c>
      <c r="B94">
        <f>IF(A94&lt;LookHere!$B$9,1,2)</f>
        <v>1</v>
      </c>
      <c r="C94">
        <f>IF(B94&lt;2,LookHere!F$10 - T93,0)</f>
        <v>5884.9611412000004</v>
      </c>
      <c r="D94" s="3">
        <f>IF(B94=2,LookHere!$B$12,0)</f>
        <v>0</v>
      </c>
      <c r="E94" s="3">
        <f>IF(A94&lt;LookHere!B$13,0,IF(A94&lt;LookHere!B$14,LookHere!C$13,LookHere!C$14))</f>
        <v>0</v>
      </c>
      <c r="F94" s="3">
        <f>IF('SC2'!A94&lt;LookHere!D$15,0,LookHere!B$15)</f>
        <v>0</v>
      </c>
      <c r="G94" s="3">
        <f>IF('SC2'!A94&lt;LookHere!D$16,0,LookHere!B$16)</f>
        <v>0</v>
      </c>
      <c r="H94" s="3">
        <f t="shared" si="35"/>
        <v>0</v>
      </c>
      <c r="I94" s="35">
        <f t="shared" si="36"/>
        <v>66882.7170912</v>
      </c>
      <c r="J94" s="3">
        <f>IF(I93&gt;0,IF(B94&lt;2,IF(C94&gt;5500*LookHere!B$11, 5500*LookHere!B$11, C94), IF(H94&gt;(M94+P93),-(H94-M94-P93),0)),0)</f>
        <v>5500</v>
      </c>
      <c r="K94" s="35">
        <f t="shared" si="37"/>
        <v>24853.625209999998</v>
      </c>
      <c r="L94" s="35">
        <f t="shared" si="38"/>
        <v>25482.725209999993</v>
      </c>
      <c r="M94" s="35">
        <f t="shared" si="39"/>
        <v>0</v>
      </c>
      <c r="N94" s="35">
        <f t="shared" si="40"/>
        <v>312.50000000000119</v>
      </c>
      <c r="O94" s="35">
        <f t="shared" si="41"/>
        <v>51622.651331599998</v>
      </c>
      <c r="P94" s="3">
        <f t="shared" si="42"/>
        <v>0</v>
      </c>
      <c r="Q94">
        <f t="shared" si="43"/>
        <v>0</v>
      </c>
      <c r="R94" s="3">
        <f>IF(B94&lt;2,K94*V$5+L94*0.4*V$6 - IF((C94-J94)&gt;0,IF((C94-J94)&gt;V$12,V$12,C94-J94)),P94+L94*($V$6)*0.4+K94*($V$5)+G94+F94+E94)/LookHere!B$11</f>
        <v>598.13685470931944</v>
      </c>
      <c r="S94" s="3">
        <f>(IF(G94&gt;0,IF(R94&gt;V$15,IF(0.15*(R94-V$15)&lt;G94,0.15*(R94-V$15),G94),0),0))*LookHere!B$11</f>
        <v>0</v>
      </c>
      <c r="T94" s="3">
        <f>(IF(R94&lt;V$16,W$16*R94,IF(R94&lt;V$17,Z$16+W$17*(R94-V$16),IF(R94&lt;V$18,W$18*(R94-V$18)+Z$17,(R94-V$18)*W$19+Z$18)))+S94 + IF(R94&lt;V$20,R94*W$20,IF(R94&lt;V$21,(R94-V$20)*W$21+Z$20,(R94-V$21)*W$22+Z$21)))*LookHere!B$11</f>
        <v>119.62737094186389</v>
      </c>
      <c r="V94" s="4">
        <f>LookHere!C$21-V97</f>
        <v>4.5780000000000001E-2</v>
      </c>
      <c r="W94" t="s">
        <v>22</v>
      </c>
      <c r="AG94">
        <f t="shared" si="44"/>
        <v>62</v>
      </c>
      <c r="AH94" s="37">
        <v>0.04</v>
      </c>
      <c r="AI94" s="3">
        <f>IF(((K94+L94+O94+I94)-H94)&lt;H94,1,0)</f>
        <v>0</v>
      </c>
    </row>
    <row r="95" spans="1:36" x14ac:dyDescent="0.2">
      <c r="A95">
        <f t="shared" si="34"/>
        <v>38</v>
      </c>
      <c r="B95">
        <f>IF(A95&lt;LookHere!$B$9,1,2)</f>
        <v>1</v>
      </c>
      <c r="C95">
        <f>IF(B95&lt;2,LookHere!F$10 - T94,0)</f>
        <v>5880.3726290581362</v>
      </c>
      <c r="D95" s="3">
        <f>IF(B95=2,LookHere!$B$12,0)</f>
        <v>0</v>
      </c>
      <c r="E95" s="3">
        <f>IF(A95&lt;LookHere!B$13,0,IF(A95&lt;LookHere!B$14,LookHere!C$13,LookHere!C$14))</f>
        <v>0</v>
      </c>
      <c r="F95" s="3">
        <f>IF('SC2'!A95&lt;LookHere!D$15,0,LookHere!B$15)</f>
        <v>0</v>
      </c>
      <c r="G95" s="3">
        <f>IF('SC2'!A95&lt;LookHere!D$16,0,LookHere!B$16)</f>
        <v>0</v>
      </c>
      <c r="H95" s="3">
        <f t="shared" si="35"/>
        <v>0</v>
      </c>
      <c r="I95" s="35">
        <f t="shared" si="36"/>
        <v>72602.092403259128</v>
      </c>
      <c r="J95" s="3">
        <f>IF(I94&gt;0,IF(B95&lt;2,IF(C95&gt;5500*LookHere!B$11, 5500*LookHere!B$11, C95), IF(H95&gt;(M95+P94),-(H95-M95-P94),0)),0)</f>
        <v>5500</v>
      </c>
      <c r="K95" s="35">
        <f t="shared" si="37"/>
        <v>24939.024785563794</v>
      </c>
      <c r="L95" s="35">
        <f t="shared" si="38"/>
        <v>25570.292613813795</v>
      </c>
      <c r="M95" s="35">
        <f t="shared" si="39"/>
        <v>0</v>
      </c>
      <c r="N95" s="35">
        <f t="shared" si="40"/>
        <v>314.54999999999427</v>
      </c>
      <c r="O95" s="35">
        <f t="shared" si="41"/>
        <v>52172.346257025783</v>
      </c>
      <c r="P95" s="3">
        <f t="shared" si="42"/>
        <v>0</v>
      </c>
      <c r="Q95">
        <f t="shared" si="43"/>
        <v>0</v>
      </c>
      <c r="R95" s="3">
        <f>IF(B95&lt;2,K95*V$5+L95*0.4*V$6 - IF((C95-J95)&gt;0,IF((C95-J95)&gt;V$12,V$12,C95-J95)),P95+L95*($V$6)*0.4+K95*($V$5)+G95+F95+E95)/LookHere!B$11</f>
        <v>606.10350433003782</v>
      </c>
      <c r="S95" s="3">
        <f>(IF(G95&gt;0,IF(R95&gt;V$15,IF(0.15*(R95-V$15)&lt;G95,0.15*(R95-V$15),G95),0),0))*LookHere!B$11</f>
        <v>0</v>
      </c>
      <c r="T95" s="3">
        <f>(IF(R95&lt;V$16,W$16*R95,IF(R95&lt;V$17,Z$16+W$17*(R95-V$16),IF(R95&lt;V$18,W$18*(R95-V$18)+Z$17,(R95-V$18)*W$19+Z$18)))+S95 + IF(R95&lt;V$20,R95*W$20,IF(R95&lt;V$21,(R95-V$20)*W$21+Z$20,(R95-V$21)*W$22+Z$21)))*LookHere!B$11</f>
        <v>121.22070086600756</v>
      </c>
      <c r="V95" s="4">
        <f>LookHere!F$26</f>
        <v>0.5</v>
      </c>
      <c r="W95" t="s">
        <v>71</v>
      </c>
      <c r="AG95">
        <f t="shared" si="44"/>
        <v>63</v>
      </c>
      <c r="AH95" s="37">
        <v>0.04</v>
      </c>
      <c r="AI95" s="3">
        <f>IF(((K95+L95+O95+I95)-H95)&lt;H95,1,0)</f>
        <v>0</v>
      </c>
    </row>
    <row r="96" spans="1:36" x14ac:dyDescent="0.2">
      <c r="A96">
        <f t="shared" si="34"/>
        <v>39</v>
      </c>
      <c r="B96">
        <f>IF(A96&lt;LookHere!$B$9,1,2)</f>
        <v>1</v>
      </c>
      <c r="C96">
        <f>IF(B96&lt;2,LookHere!F$10 - T95,0)</f>
        <v>5878.779299133992</v>
      </c>
      <c r="D96" s="3">
        <f>IF(B96=2,LookHere!$B$12,0)</f>
        <v>0</v>
      </c>
      <c r="E96" s="3">
        <f>IF(A96&lt;LookHere!B$13,0,IF(A96&lt;LookHere!B$14,LookHere!C$13,LookHere!C$14))</f>
        <v>0</v>
      </c>
      <c r="F96" s="3">
        <f>IF('SC2'!A96&lt;LookHere!D$15,0,LookHere!B$15)</f>
        <v>0</v>
      </c>
      <c r="G96" s="3">
        <f>IF('SC2'!A96&lt;LookHere!D$16,0,LookHere!B$16)</f>
        <v>0</v>
      </c>
      <c r="H96" s="3">
        <f t="shared" si="35"/>
        <v>0</v>
      </c>
      <c r="I96" s="35">
        <f t="shared" si="36"/>
        <v>78340.227266341812</v>
      </c>
      <c r="J96" s="3">
        <f>IF(I95&gt;0,IF(B96&lt;2,IF(C96&gt;5500*LookHere!B$11, 5500*LookHere!B$11, C96), IF(H96&gt;(M96+P95),-(H96-M96-P95),0)),0)</f>
        <v>5500</v>
      </c>
      <c r="K96" s="35">
        <f t="shared" si="37"/>
        <v>25024.720891165893</v>
      </c>
      <c r="L96" s="35">
        <f t="shared" si="38"/>
        <v>25658.157917134777</v>
      </c>
      <c r="M96" s="35">
        <f t="shared" si="39"/>
        <v>0</v>
      </c>
      <c r="N96" s="35">
        <f t="shared" si="40"/>
        <v>315.63391412500039</v>
      </c>
      <c r="O96" s="35">
        <f t="shared" si="41"/>
        <v>52722.250851882811</v>
      </c>
      <c r="P96" s="3">
        <f t="shared" si="42"/>
        <v>0</v>
      </c>
      <c r="Q96">
        <f t="shared" si="43"/>
        <v>0</v>
      </c>
      <c r="R96" s="3">
        <f>IF(B96&lt;2,K96*V$5+L96*0.4*V$6 - IF((C96-J96)&gt;0,IF((C96-J96)&gt;V$12,V$12,C96-J96)),P96+L96*($V$6)*0.4+K96*($V$5)+G96+F96+E96)/LookHere!B$11</f>
        <v>611.08658876300728</v>
      </c>
      <c r="S96" s="3">
        <f>(IF(G96&gt;0,IF(R96&gt;V$15,IF(0.15*(R96-V$15)&lt;G96,0.15*(R96-V$15),G96),0),0))*LookHere!B$11</f>
        <v>0</v>
      </c>
      <c r="T96" s="3">
        <f>(IF(R96&lt;V$16,W$16*R96,IF(R96&lt;V$17,Z$16+W$17*(R96-V$16),IF(R96&lt;V$18,W$18*(R96-V$18)+Z$17,(R96-V$18)*W$19+Z$18)))+S96 + IF(R96&lt;V$20,R96*W$20,IF(R96&lt;V$21,(R96-V$20)*W$21+Z$20,(R96-V$21)*W$22+Z$21)))*LookHere!B$11</f>
        <v>122.21731775260145</v>
      </c>
      <c r="V96" s="4">
        <f>LookHere!G$26</f>
        <v>0.7</v>
      </c>
      <c r="W96" t="s">
        <v>72</v>
      </c>
      <c r="AG96">
        <f t="shared" si="44"/>
        <v>64</v>
      </c>
      <c r="AH96" s="37">
        <v>0.04</v>
      </c>
      <c r="AI96" s="3">
        <f>IF(((X119+Y119+O96+W119)-H96)&lt;H96,1,0)</f>
        <v>0</v>
      </c>
    </row>
    <row r="97" spans="1:35" x14ac:dyDescent="0.2">
      <c r="A97">
        <f t="shared" si="34"/>
        <v>40</v>
      </c>
      <c r="B97">
        <f>IF(A97&lt;LookHere!$B$9,1,2)</f>
        <v>1</v>
      </c>
      <c r="C97">
        <f>IF(B97&lt;2,LookHere!F$10 - T96,0)</f>
        <v>5877.782682247399</v>
      </c>
      <c r="D97" s="3">
        <f>IF(B97=2,LookHere!$B$12,0)</f>
        <v>0</v>
      </c>
      <c r="E97" s="3">
        <f>IF(A97&lt;LookHere!B$13,0,IF(A97&lt;LookHere!B$14,LookHere!C$13,LookHere!C$14))</f>
        <v>0</v>
      </c>
      <c r="F97" s="3">
        <f>IF('SC2'!A97&lt;LookHere!D$15,0,LookHere!B$15)</f>
        <v>0</v>
      </c>
      <c r="G97" s="3">
        <f>IF('SC2'!A97&lt;LookHere!D$16,0,LookHere!B$16)</f>
        <v>0</v>
      </c>
      <c r="H97" s="3">
        <f t="shared" si="35"/>
        <v>0</v>
      </c>
      <c r="I97" s="35">
        <f t="shared" si="36"/>
        <v>84097.183211775409</v>
      </c>
      <c r="J97" s="3">
        <f>IF(I96&gt;0,IF(B97&lt;2,IF(C97&gt;5500*LookHere!B$11, 5500*LookHere!B$11, C97), IF(H97&gt;(M97+P96),-(H97-M97-P96),0)),0)</f>
        <v>5500</v>
      </c>
      <c r="K97" s="35">
        <f t="shared" si="37"/>
        <v>25110.711477533783</v>
      </c>
      <c r="L97" s="35">
        <f t="shared" si="38"/>
        <v>25746.32513608272</v>
      </c>
      <c r="M97" s="35">
        <f t="shared" si="39"/>
        <v>0</v>
      </c>
      <c r="N97" s="35">
        <f t="shared" si="40"/>
        <v>316.71851298443966</v>
      </c>
      <c r="O97" s="35">
        <f t="shared" si="41"/>
        <v>53272.962516924388</v>
      </c>
      <c r="P97" s="3">
        <f t="shared" si="42"/>
        <v>0</v>
      </c>
      <c r="Q97">
        <f t="shared" si="43"/>
        <v>0</v>
      </c>
      <c r="R97" s="3">
        <f>IF(B97&lt;2,K97*V$5+L97*0.4*V$6 - IF((C97-J97)&gt;0,IF((C97-J97)&gt;V$12,V$12,C97-J97)),P97+L97*($V$6)*0.4+K97*($V$5)+G97+F97+E97)/LookHere!B$11</f>
        <v>615.48460814769987</v>
      </c>
      <c r="S97" s="3">
        <f>(IF(G97&gt;0,IF(R97&gt;V$15,IF(0.15*(R97-V$15)&lt;G97,0.15*(R97-V$15),G97),0),0))*LookHere!B$11</f>
        <v>0</v>
      </c>
      <c r="T97" s="3">
        <f>(IF(R97&lt;V$16,W$16*R97,IF(R97&lt;V$17,Z$16+W$17*(R97-V$16),IF(R97&lt;V$18,W$18*(R97-V$18)+Z$17,(R97-V$18)*W$19+Z$18)))+S97 + IF(R97&lt;V$20,R97*W$20,IF(R97&lt;V$21,(R97-V$20)*W$21+Z$20,(R97-V$21)*W$22+Z$21)))*LookHere!B$11</f>
        <v>123.09692162953996</v>
      </c>
      <c r="V97" s="38">
        <f>LookHere!B$28</f>
        <v>4.2199999999999998E-3</v>
      </c>
      <c r="W97" t="s">
        <v>73</v>
      </c>
      <c r="AG97">
        <f t="shared" si="44"/>
        <v>65</v>
      </c>
      <c r="AH97" s="37">
        <v>0.04</v>
      </c>
      <c r="AI97" s="3">
        <f>IF(((X120+Y120+O97+W120)-H97)&lt;H97,1,0)</f>
        <v>0</v>
      </c>
    </row>
    <row r="98" spans="1:35" x14ac:dyDescent="0.2">
      <c r="A98">
        <f t="shared" si="34"/>
        <v>41</v>
      </c>
      <c r="B98">
        <f>IF(A98&lt;LookHere!$B$9,1,2)</f>
        <v>1</v>
      </c>
      <c r="C98">
        <f>IF(B98&lt;2,LookHere!F$10 - T97,0)</f>
        <v>5876.9030783704602</v>
      </c>
      <c r="D98" s="3">
        <f>IF(B98=2,LookHere!$B$12,0)</f>
        <v>0</v>
      </c>
      <c r="E98" s="3">
        <f>IF(A98&lt;LookHere!B$13,0,IF(A98&lt;LookHere!B$14,LookHere!C$13,LookHere!C$14))</f>
        <v>0</v>
      </c>
      <c r="F98" s="3">
        <f>IF('SC2'!A98&lt;LookHere!D$15,0,LookHere!B$15)</f>
        <v>0</v>
      </c>
      <c r="G98" s="3">
        <f>IF('SC2'!A98&lt;LookHere!D$16,0,LookHere!B$16)</f>
        <v>0</v>
      </c>
      <c r="H98" s="3">
        <f t="shared" si="35"/>
        <v>0</v>
      </c>
      <c r="I98" s="35">
        <f t="shared" si="36"/>
        <v>89873.021972710034</v>
      </c>
      <c r="J98" s="3">
        <f>IF(I97&gt;0,IF(B98&lt;2,IF(C98&gt;5500*LookHere!B$11, 5500*LookHere!B$11, C98), IF(H98&gt;(M98+P97),-(H98-M98-P97),0)),0)</f>
        <v>5500</v>
      </c>
      <c r="K98" s="35">
        <f t="shared" si="37"/>
        <v>25196.997546985389</v>
      </c>
      <c r="L98" s="35">
        <f t="shared" si="38"/>
        <v>25834.795317455635</v>
      </c>
      <c r="M98" s="35">
        <f t="shared" si="39"/>
        <v>0</v>
      </c>
      <c r="N98" s="35">
        <f t="shared" si="40"/>
        <v>317.80682927446907</v>
      </c>
      <c r="O98" s="35">
        <f t="shared" si="41"/>
        <v>53824.600912350354</v>
      </c>
      <c r="P98" s="3">
        <f t="shared" si="42"/>
        <v>0</v>
      </c>
      <c r="Q98">
        <f t="shared" si="43"/>
        <v>0</v>
      </c>
      <c r="R98" s="3">
        <f>IF(B98&lt;2,K98*V$5+L98*0.4*V$6 - IF((C98-J98)&gt;0,IF((C98-J98)&gt;V$12,V$12,C98-J98)),P98+L98*($V$6)*0.4+K98*($V$5)+G98+F98+E98)/LookHere!B$11</f>
        <v>619.77730250914374</v>
      </c>
      <c r="S98" s="3">
        <f>(IF(G98&gt;0,IF(R98&gt;V$15,IF(0.15*(R98-V$15)&lt;G98,0.15*(R98-V$15),G98),0),0))*LookHere!B$11</f>
        <v>0</v>
      </c>
      <c r="T98" s="3">
        <f>(IF(R98&lt;V$16,W$16*R98,IF(R98&lt;V$17,Z$16+W$17*(R98-V$16),IF(R98&lt;V$18,W$18*(R98-V$18)+Z$17,(R98-V$18)*W$19+Z$18)))+S98 + IF(R98&lt;V$20,R98*W$20,IF(R98&lt;V$21,(R98-V$20)*W$21+Z$20,(R98-V$21)*W$22+Z$21)))*LookHere!B$11</f>
        <v>123.95546050182875</v>
      </c>
      <c r="V98" s="39">
        <f>V95*(V93-V92)+(1-V95)*(V94-V92)</f>
        <v>3.2800000000000017E-3</v>
      </c>
      <c r="W98" t="s">
        <v>74</v>
      </c>
      <c r="AG98">
        <f t="shared" si="44"/>
        <v>66</v>
      </c>
      <c r="AH98" s="37">
        <v>4.2000000000000003E-2</v>
      </c>
      <c r="AI98" s="3">
        <f>IF(((X121+Y121+O98+W121)-H98)&lt;H98,1,0)</f>
        <v>0</v>
      </c>
    </row>
    <row r="99" spans="1:35" x14ac:dyDescent="0.2">
      <c r="A99">
        <f t="shared" si="34"/>
        <v>42</v>
      </c>
      <c r="B99">
        <f>IF(A99&lt;LookHere!$B$9,1,2)</f>
        <v>1</v>
      </c>
      <c r="C99">
        <f>IF(B99&lt;2,LookHere!F$10 - T98,0)</f>
        <v>5876.0445394981716</v>
      </c>
      <c r="D99" s="3">
        <f>IF(B99=2,LookHere!$B$12,0)</f>
        <v>0</v>
      </c>
      <c r="E99" s="3">
        <f>IF(A99&lt;LookHere!B$13,0,IF(A99&lt;LookHere!B$14,LookHere!C$13,LookHere!C$14))</f>
        <v>0</v>
      </c>
      <c r="F99" s="3">
        <f>IF('SC2'!A99&lt;LookHere!D$15,0,LookHere!B$15)</f>
        <v>0</v>
      </c>
      <c r="G99" s="3">
        <f>IF('SC2'!A99&lt;LookHere!D$16,0,LookHere!B$16)</f>
        <v>0</v>
      </c>
      <c r="H99" s="3">
        <f t="shared" si="35"/>
        <v>0</v>
      </c>
      <c r="I99" s="35">
        <f t="shared" si="36"/>
        <v>95667.805484780518</v>
      </c>
      <c r="J99" s="3">
        <f>IF(I98&gt;0,IF(B99&lt;2,IF(C99&gt;5500*LookHere!B$11, 5500*LookHere!B$11, C99), IF(H99&gt;(M99+P98),-(H99-M99-P98),0)),0)</f>
        <v>5500</v>
      </c>
      <c r="K99" s="35">
        <f t="shared" si="37"/>
        <v>25283.580114837307</v>
      </c>
      <c r="L99" s="35">
        <f t="shared" si="38"/>
        <v>25923.569502329956</v>
      </c>
      <c r="M99" s="35">
        <f t="shared" si="39"/>
        <v>0</v>
      </c>
      <c r="N99" s="35">
        <f t="shared" si="40"/>
        <v>318.89888523512491</v>
      </c>
      <c r="O99" s="35">
        <f t="shared" si="41"/>
        <v>54377.190142841035</v>
      </c>
      <c r="P99" s="3">
        <f t="shared" si="42"/>
        <v>0</v>
      </c>
      <c r="Q99">
        <f t="shared" si="43"/>
        <v>0</v>
      </c>
      <c r="R99" s="3">
        <f>IF(B99&lt;2,K99*V$5+L99*0.4*V$6 - IF((C99-J99)&gt;0,IF((C99-J99)&gt;V$12,V$12,C99-J99)),P99+L99*($V$6)*0.4+K99*($V$5)+G99+F99+E99)/LookHere!B$11</f>
        <v>624.06066001481372</v>
      </c>
      <c r="S99" s="3">
        <f>(IF(G99&gt;0,IF(R99&gt;V$15,IF(0.15*(R99-V$15)&lt;G99,0.15*(R99-V$15),G99),0),0))*LookHere!B$11</f>
        <v>0</v>
      </c>
      <c r="T99" s="3">
        <f>(IF(R99&lt;V$16,W$16*R99,IF(R99&lt;V$17,Z$16+W$17*(R99-V$16),IF(R99&lt;V$18,W$18*(R99-V$18)+Z$17,(R99-V$18)*W$19+Z$18)))+S99 + IF(R99&lt;V$20,R99*W$20,IF(R99&lt;V$21,(R99-V$20)*W$21+Z$20,(R99-V$21)*W$22+Z$21)))*LookHere!B$11</f>
        <v>124.81213200296274</v>
      </c>
      <c r="V99" s="39">
        <f>V96*(V93-V92)+(1-V96)*(V94-V92)</f>
        <v>-1.7199999999999976E-3</v>
      </c>
      <c r="W99" t="s">
        <v>75</v>
      </c>
      <c r="AG99">
        <f t="shared" si="44"/>
        <v>67</v>
      </c>
      <c r="AH99" s="37">
        <v>4.3999999999999997E-2</v>
      </c>
      <c r="AI99" s="3">
        <f>IF(((X122+Y122+O99+W122)-H99)&lt;H99,1,0)</f>
        <v>0</v>
      </c>
    </row>
    <row r="100" spans="1:35" x14ac:dyDescent="0.2">
      <c r="A100">
        <f t="shared" si="34"/>
        <v>43</v>
      </c>
      <c r="B100">
        <f>IF(A100&lt;LookHere!$B$9,1,2)</f>
        <v>1</v>
      </c>
      <c r="C100">
        <f>IF(B100&lt;2,LookHere!F$10 - T99,0)</f>
        <v>5875.1878679970368</v>
      </c>
      <c r="D100" s="3">
        <f>IF(B100=2,LookHere!$B$12,0)</f>
        <v>0</v>
      </c>
      <c r="E100" s="3">
        <f>IF(A100&lt;LookHere!B$13,0,IF(A100&lt;LookHere!B$14,LookHere!C$13,LookHere!C$14))</f>
        <v>0</v>
      </c>
      <c r="F100" s="3">
        <f>IF('SC2'!A100&lt;LookHere!D$15,0,LookHere!B$15)</f>
        <v>0</v>
      </c>
      <c r="G100" s="3">
        <f>IF('SC2'!A100&lt;LookHere!D$16,0,LookHere!B$16)</f>
        <v>0</v>
      </c>
      <c r="H100" s="3">
        <f t="shared" si="35"/>
        <v>0</v>
      </c>
      <c r="I100" s="35">
        <f t="shared" si="36"/>
        <v>101481.59588677059</v>
      </c>
      <c r="J100" s="3">
        <f>IF(I99&gt;0,IF(B100&lt;2,IF(C100&gt;5500*LookHere!B$11, 5500*LookHere!B$11, C100), IF(H100&gt;(M100+P99),-(H100-M100-P99),0)),0)</f>
        <v>5500</v>
      </c>
      <c r="K100" s="35">
        <f t="shared" si="37"/>
        <v>25370.46019992483</v>
      </c>
      <c r="L100" s="35">
        <f t="shared" si="38"/>
        <v>26012.648735330396</v>
      </c>
      <c r="M100" s="35">
        <f t="shared" si="39"/>
        <v>0</v>
      </c>
      <c r="N100" s="35">
        <f t="shared" si="40"/>
        <v>319.99469374632594</v>
      </c>
      <c r="O100" s="35">
        <f t="shared" si="41"/>
        <v>54930.735194506589</v>
      </c>
      <c r="P100" s="3">
        <f t="shared" si="42"/>
        <v>0</v>
      </c>
      <c r="Q100">
        <f t="shared" si="43"/>
        <v>0</v>
      </c>
      <c r="R100" s="3">
        <f>IF(B100&lt;2,K100*V$5+L100*0.4*V$6 - IF((C100-J100)&gt;0,IF((C100-J100)&gt;V$12,V$12,C100-J100)),P100+L100*($V$6)*0.4+K100*($V$5)+G100+F100+E100)/LookHere!B$11</f>
        <v>628.35391859877143</v>
      </c>
      <c r="S100" s="3">
        <f>(IF(G100&gt;0,IF(R100&gt;V$15,IF(0.15*(R100-V$15)&lt;G100,0.15*(R100-V$15),G100),0),0))*LookHere!B$11</f>
        <v>0</v>
      </c>
      <c r="T100" s="3">
        <f>(IF(R100&lt;V$16,W$16*R100,IF(R100&lt;V$17,Z$16+W$17*(R100-V$16),IF(R100&lt;V$18,W$18*(R100-V$18)+Z$17,(R100-V$18)*W$19+Z$18)))+S100 + IF(R100&lt;V$20,R100*W$20,IF(R100&lt;V$21,(R100-V$20)*W$21+Z$20,(R100-V$21)*W$22+Z$21)))*LookHere!B$11</f>
        <v>125.67078371975428</v>
      </c>
      <c r="V100" s="23">
        <f>LookHere!F$8*0.15</f>
        <v>9000</v>
      </c>
      <c r="W100" t="s">
        <v>78</v>
      </c>
      <c r="AG100">
        <f t="shared" si="44"/>
        <v>68</v>
      </c>
      <c r="AH100" s="37">
        <v>4.5999999999999999E-2</v>
      </c>
      <c r="AI100" s="3">
        <f t="shared" ref="AI100:AI131" si="45">IF(((K100+L100+O100+I100)-H100)&lt;H100,1,0)</f>
        <v>0</v>
      </c>
    </row>
    <row r="101" spans="1:35" x14ac:dyDescent="0.2">
      <c r="A101">
        <f t="shared" si="34"/>
        <v>44</v>
      </c>
      <c r="B101">
        <f>IF(A101&lt;LookHere!$B$9,1,2)</f>
        <v>1</v>
      </c>
      <c r="C101">
        <f>IF(B101&lt;2,LookHere!F$10 - T100,0)</f>
        <v>5874.3292162802454</v>
      </c>
      <c r="D101" s="3">
        <f>IF(B101=2,LookHere!$B$12,0)</f>
        <v>0</v>
      </c>
      <c r="E101" s="3">
        <f>IF(A101&lt;LookHere!B$13,0,IF(A101&lt;LookHere!B$14,LookHere!C$13,LookHere!C$14))</f>
        <v>0</v>
      </c>
      <c r="F101" s="3">
        <f>IF('SC2'!A101&lt;LookHere!D$15,0,LookHere!B$15)</f>
        <v>0</v>
      </c>
      <c r="G101" s="3">
        <f>IF('SC2'!A101&lt;LookHere!D$16,0,LookHere!B$16)</f>
        <v>0</v>
      </c>
      <c r="H101" s="3">
        <f t="shared" si="35"/>
        <v>0</v>
      </c>
      <c r="I101" s="35">
        <f t="shared" si="36"/>
        <v>107314.45552127919</v>
      </c>
      <c r="J101" s="3">
        <f>IF(I100&gt;0,IF(B101&lt;2,IF(C101&gt;5500*LookHere!B$11, 5500*LookHere!B$11, C101), IF(H101&gt;(M101+P100),-(H101-M101-P100),0)),0)</f>
        <v>5500</v>
      </c>
      <c r="K101" s="35">
        <f t="shared" si="37"/>
        <v>25457.638824584305</v>
      </c>
      <c r="L101" s="35">
        <f t="shared" si="38"/>
        <v>26102.034064671127</v>
      </c>
      <c r="M101" s="35">
        <f t="shared" si="39"/>
        <v>0</v>
      </c>
      <c r="N101" s="35">
        <f t="shared" si="40"/>
        <v>321.09426770278168</v>
      </c>
      <c r="O101" s="35">
        <f t="shared" si="41"/>
        <v>55485.237222224816</v>
      </c>
      <c r="P101" s="3">
        <f t="shared" si="42"/>
        <v>0</v>
      </c>
      <c r="Q101">
        <f t="shared" si="43"/>
        <v>0</v>
      </c>
      <c r="R101" s="3">
        <f>IF(B101&lt;2,K101*V$5+L101*0.4*V$6 - IF((C101-J101)&gt;0,IF((C101-J101)&gt;V$12,V$12,C101-J101)),P101+L101*($V$6)*0.4+K101*($V$5)+G101+F101+E101)/LookHere!B$11</f>
        <v>632.6609662868741</v>
      </c>
      <c r="S101" s="3">
        <f>(IF(G101&gt;0,IF(R101&gt;V$15,IF(0.15*(R101-V$15)&lt;G101,0.15*(R101-V$15),G101),0),0))*LookHere!B$11</f>
        <v>0</v>
      </c>
      <c r="T101" s="3">
        <f>(IF(R101&lt;V$16,W$16*R101,IF(R101&lt;V$17,Z$16+W$17*(R101-V$16),IF(R101&lt;V$18,W$18*(R101-V$18)+Z$17,(R101-V$18)*W$19+Z$18)))+S101 + IF(R101&lt;V$20,R101*W$20,IF(R101&lt;V$21,(R101-V$20)*W$21+Z$20,(R101-V$21)*W$22+Z$21)))*LookHere!B$11</f>
        <v>126.53219325737483</v>
      </c>
      <c r="W101" t="s">
        <v>20</v>
      </c>
      <c r="AG101">
        <f t="shared" si="44"/>
        <v>69</v>
      </c>
      <c r="AH101" s="37">
        <v>4.8000000000000001E-2</v>
      </c>
      <c r="AI101" s="3">
        <f t="shared" si="45"/>
        <v>0</v>
      </c>
    </row>
    <row r="102" spans="1:35" x14ac:dyDescent="0.2">
      <c r="A102">
        <f t="shared" si="34"/>
        <v>45</v>
      </c>
      <c r="B102">
        <f>IF(A102&lt;LookHere!$B$9,1,2)</f>
        <v>1</v>
      </c>
      <c r="C102">
        <f>IF(B102&lt;2,LookHere!F$10 - T101,0)</f>
        <v>5873.4678067426248</v>
      </c>
      <c r="D102" s="3">
        <f>IF(B102=2,LookHere!$B$12,0)</f>
        <v>0</v>
      </c>
      <c r="E102" s="3">
        <f>IF(A102&lt;LookHere!B$13,0,IF(A102&lt;LookHere!B$14,LookHere!C$13,LookHere!C$14))</f>
        <v>0</v>
      </c>
      <c r="F102" s="3">
        <f>IF('SC2'!A102&lt;LookHere!D$15,0,LookHere!B$15)</f>
        <v>0</v>
      </c>
      <c r="G102" s="3">
        <f>IF('SC2'!A102&lt;LookHere!D$16,0,LookHere!B$16)</f>
        <v>0</v>
      </c>
      <c r="H102" s="3">
        <f t="shared" si="35"/>
        <v>0</v>
      </c>
      <c r="I102" s="35">
        <f t="shared" si="36"/>
        <v>113166.44693538897</v>
      </c>
      <c r="J102" s="3">
        <f>IF(I101&gt;0,IF(B102&lt;2,IF(C102&gt;5500*LookHere!B$11, 5500*LookHere!B$11, C102), IF(H102&gt;(M102+P101),-(H102-M102-P101),0)),0)</f>
        <v>5500</v>
      </c>
      <c r="K102" s="35">
        <f t="shared" si="37"/>
        <v>25545.117014665047</v>
      </c>
      <c r="L102" s="35">
        <f t="shared" si="38"/>
        <v>26191.726542168224</v>
      </c>
      <c r="M102" s="35">
        <f t="shared" si="39"/>
        <v>0</v>
      </c>
      <c r="N102" s="35">
        <f t="shared" si="40"/>
        <v>322.19762004341146</v>
      </c>
      <c r="O102" s="35">
        <f t="shared" si="41"/>
        <v>56040.696607056336</v>
      </c>
      <c r="P102" s="3">
        <f t="shared" si="42"/>
        <v>0</v>
      </c>
      <c r="Q102">
        <f t="shared" si="43"/>
        <v>0</v>
      </c>
      <c r="R102" s="3">
        <f>IF(B102&lt;2,K102*V$5+L102*0.4*V$6 - IF((C102-J102)&gt;0,IF((C102-J102)&gt;V$12,V$12,C102-J102)),P102+L102*($V$6)*0.4+K102*($V$5)+G102+F102+E102)/LookHere!B$11</f>
        <v>636.98262126229952</v>
      </c>
      <c r="S102" s="3">
        <f>(IF(G102&gt;0,IF(R102&gt;V$15,IF(0.15*(R102-V$15)&lt;G102,0.15*(R102-V$15),G102),0),0))*LookHere!B$11</f>
        <v>0</v>
      </c>
      <c r="T102" s="3">
        <f>(IF(R102&lt;V$16,W$16*R102,IF(R102&lt;V$17,Z$16+W$17*(R102-V$16),IF(R102&lt;V$18,W$18*(R102-V$18)+Z$17,(R102-V$18)*W$19+Z$18)))+S102 + IF(R102&lt;V$20,R102*W$20,IF(R102&lt;V$21,(R102-V$20)*W$21+Z$20,(R102-V$21)*W$22+Z$21)))*LookHere!B$11</f>
        <v>127.39652425245991</v>
      </c>
      <c r="AG102">
        <f t="shared" si="44"/>
        <v>70</v>
      </c>
      <c r="AH102" s="37">
        <v>0.05</v>
      </c>
      <c r="AI102" s="3">
        <f t="shared" si="45"/>
        <v>0</v>
      </c>
    </row>
    <row r="103" spans="1:35" x14ac:dyDescent="0.2">
      <c r="A103">
        <f t="shared" si="34"/>
        <v>46</v>
      </c>
      <c r="B103">
        <f>IF(A103&lt;LookHere!$B$9,1,2)</f>
        <v>1</v>
      </c>
      <c r="C103">
        <f>IF(B103&lt;2,LookHere!F$10 - T102,0)</f>
        <v>5872.60347574754</v>
      </c>
      <c r="D103" s="3">
        <f>IF(B103=2,LookHere!$B$12,0)</f>
        <v>0</v>
      </c>
      <c r="E103" s="3">
        <f>IF(A103&lt;LookHere!B$13,0,IF(A103&lt;LookHere!B$14,LookHere!C$13,LookHere!C$14))</f>
        <v>0</v>
      </c>
      <c r="F103" s="3">
        <f>IF('SC2'!A103&lt;LookHere!D$15,0,LookHere!B$15)</f>
        <v>0</v>
      </c>
      <c r="G103" s="3">
        <f>IF('SC2'!A103&lt;LookHere!D$16,0,LookHere!B$16)</f>
        <v>0</v>
      </c>
      <c r="H103" s="3">
        <f t="shared" si="35"/>
        <v>0</v>
      </c>
      <c r="I103" s="35">
        <f t="shared" si="36"/>
        <v>119037.63288133705</v>
      </c>
      <c r="J103" s="3">
        <f>IF(I102&gt;0,IF(B103&lt;2,IF(C103&gt;5500*LookHere!B$11, 5500*LookHere!B$11, C103), IF(H103&gt;(M103+P102),-(H103-M103-P102),0)),0)</f>
        <v>5500</v>
      </c>
      <c r="K103" s="35">
        <f t="shared" si="37"/>
        <v>25632.895799541424</v>
      </c>
      <c r="L103" s="35">
        <f t="shared" si="38"/>
        <v>26281.727223252048</v>
      </c>
      <c r="M103" s="35">
        <f t="shared" si="39"/>
        <v>0</v>
      </c>
      <c r="N103" s="35">
        <f t="shared" si="40"/>
        <v>323.30476375158713</v>
      </c>
      <c r="O103" s="35">
        <f t="shared" si="41"/>
        <v>56597.11356767502</v>
      </c>
      <c r="P103" s="3">
        <f t="shared" si="42"/>
        <v>0</v>
      </c>
      <c r="Q103">
        <f t="shared" si="43"/>
        <v>0</v>
      </c>
      <c r="R103" s="3">
        <f>IF(B103&lt;2,K103*V$5+L103*0.4*V$6 - IF((C103-J103)&gt;0,IF((C103-J103)&gt;V$12,V$12,C103-J103)),P103+L103*($V$6)*0.4+K103*($V$5)+G103+F103+E103)/LookHere!B$11</f>
        <v>641.31908787912243</v>
      </c>
      <c r="S103" s="3">
        <f>(IF(G103&gt;0,IF(R103&gt;V$15,IF(0.15*(R103-V$15)&lt;G103,0.15*(R103-V$15),G103),0),0))*LookHere!B$11</f>
        <v>0</v>
      </c>
      <c r="T103" s="3">
        <f>(IF(R103&lt;V$16,W$16*R103,IF(R103&lt;V$17,Z$16+W$17*(R103-V$16),IF(R103&lt;V$18,W$18*(R103-V$18)+Z$17,(R103-V$18)*W$19+Z$18)))+S103 + IF(R103&lt;V$20,R103*W$20,IF(R103&lt;V$21,(R103-V$20)*W$21+Z$20,(R103-V$21)*W$22+Z$21)))*LookHere!B$11</f>
        <v>128.26381757582448</v>
      </c>
      <c r="V103" s="40">
        <v>71592</v>
      </c>
      <c r="W103" t="s">
        <v>61</v>
      </c>
      <c r="AG103">
        <f t="shared" si="44"/>
        <v>71</v>
      </c>
      <c r="AH103" s="37">
        <v>7.3999999999999996E-2</v>
      </c>
      <c r="AI103" s="3">
        <f t="shared" si="45"/>
        <v>0</v>
      </c>
    </row>
    <row r="104" spans="1:35" x14ac:dyDescent="0.2">
      <c r="A104">
        <f t="shared" si="34"/>
        <v>47</v>
      </c>
      <c r="B104">
        <f>IF(A104&lt;LookHere!$B$9,1,2)</f>
        <v>1</v>
      </c>
      <c r="C104">
        <f>IF(B104&lt;2,LookHere!F$10 - T103,0)</f>
        <v>5871.7361824241752</v>
      </c>
      <c r="D104" s="3">
        <f>IF(B104=2,LookHere!$B$12,0)</f>
        <v>0</v>
      </c>
      <c r="E104" s="3">
        <f>IF(A104&lt;LookHere!B$13,0,IF(A104&lt;LookHere!B$14,LookHere!C$13,LookHere!C$14))</f>
        <v>0</v>
      </c>
      <c r="F104" s="3">
        <f>IF('SC2'!A104&lt;LookHere!D$15,0,LookHere!B$15)</f>
        <v>0</v>
      </c>
      <c r="G104" s="3">
        <f>IF('SC2'!A104&lt;LookHere!D$16,0,LookHere!B$16)</f>
        <v>0</v>
      </c>
      <c r="H104" s="3">
        <f t="shared" si="35"/>
        <v>0</v>
      </c>
      <c r="I104" s="35">
        <f t="shared" si="36"/>
        <v>124928.07631718784</v>
      </c>
      <c r="J104" s="3">
        <f>IF(I103&gt;0,IF(B104&lt;2,IF(C104&gt;5500*LookHere!B$11, 5500*LookHere!B$11, C104), IF(H104&gt;(M104+P103),-(H104-M104-P103),0)),0)</f>
        <v>5500</v>
      </c>
      <c r="K104" s="35">
        <f t="shared" si="37"/>
        <v>25720.976212124962</v>
      </c>
      <c r="L104" s="35">
        <f t="shared" si="38"/>
        <v>26372.037166979651</v>
      </c>
      <c r="M104" s="35">
        <f t="shared" si="39"/>
        <v>0</v>
      </c>
      <c r="N104" s="35">
        <f t="shared" si="40"/>
        <v>324.41571185531149</v>
      </c>
      <c r="O104" s="35">
        <f t="shared" si="41"/>
        <v>57154.488282601167</v>
      </c>
      <c r="P104" s="3">
        <f t="shared" si="42"/>
        <v>0</v>
      </c>
      <c r="Q104">
        <f t="shared" si="43"/>
        <v>0</v>
      </c>
      <c r="R104" s="3">
        <f>IF(B104&lt;2,K104*V$5+L104*0.4*V$6 - IF((C104-J104)&gt;0,IF((C104-J104)&gt;V$12,V$12,C104-J104)),P104+L104*($V$6)*0.4+K104*($V$5)+G104+F104+E104)/LookHere!B$11</f>
        <v>645.67044786551287</v>
      </c>
      <c r="S104" s="3">
        <f>(IF(G104&gt;0,IF(R104&gt;V$15,IF(0.15*(R104-V$15)&lt;G104,0.15*(R104-V$15),G104),0),0))*LookHere!B$11</f>
        <v>0</v>
      </c>
      <c r="T104" s="3">
        <f>(IF(R104&lt;V$16,W$16*R104,IF(R104&lt;V$17,Z$16+W$17*(R104-V$16),IF(R104&lt;V$18,W$18*(R104-V$18)+Z$17,(R104-V$18)*W$19+Z$18)))+S104 + IF(R104&lt;V$20,R104*W$20,IF(R104&lt;V$21,(R104-V$20)*W$21+Z$20,(R104-V$21)*W$22+Z$21)))*LookHere!B$11</f>
        <v>129.13408957310259</v>
      </c>
      <c r="V104" s="40">
        <v>43953</v>
      </c>
      <c r="W104">
        <v>0.15</v>
      </c>
      <c r="X104" t="s">
        <v>64</v>
      </c>
      <c r="Z104" s="40">
        <f>V104*W104</f>
        <v>6592.95</v>
      </c>
      <c r="AG104">
        <f t="shared" si="44"/>
        <v>72</v>
      </c>
      <c r="AH104" s="37">
        <v>7.4999999999999997E-2</v>
      </c>
      <c r="AI104" s="3">
        <f t="shared" si="45"/>
        <v>0</v>
      </c>
    </row>
    <row r="105" spans="1:35" x14ac:dyDescent="0.2">
      <c r="A105">
        <f t="shared" si="34"/>
        <v>48</v>
      </c>
      <c r="B105">
        <f>IF(A105&lt;LookHere!$B$9,1,2)</f>
        <v>1</v>
      </c>
      <c r="C105">
        <f>IF(B105&lt;2,LookHere!F$10 - T104,0)</f>
        <v>5870.8659104268972</v>
      </c>
      <c r="D105" s="3">
        <f>IF(B105=2,LookHere!$B$12,0)</f>
        <v>0</v>
      </c>
      <c r="E105" s="3">
        <f>IF(A105&lt;LookHere!B$13,0,IF(A105&lt;LookHere!B$14,LookHere!C$13,LookHere!C$14))</f>
        <v>0</v>
      </c>
      <c r="F105" s="3">
        <f>IF('SC2'!A105&lt;LookHere!D$15,0,LookHere!B$15)</f>
        <v>0</v>
      </c>
      <c r="G105" s="3">
        <f>IF('SC2'!A105&lt;LookHere!D$16,0,LookHere!B$16)</f>
        <v>0</v>
      </c>
      <c r="H105" s="3">
        <f t="shared" si="35"/>
        <v>0</v>
      </c>
      <c r="I105" s="35">
        <f t="shared" si="36"/>
        <v>130837.84040750821</v>
      </c>
      <c r="J105" s="3">
        <f>IF(I104&gt;0,IF(B105&lt;2,IF(C105&gt;5500*LookHere!B$11, 5500*LookHere!B$11, C105), IF(H105&gt;(M105+P104),-(H105-M105-P104),0)),0)</f>
        <v>5500</v>
      </c>
      <c r="K105" s="35">
        <f t="shared" si="37"/>
        <v>25809.359288876512</v>
      </c>
      <c r="L105" s="35">
        <f t="shared" si="38"/>
        <v>26462.657436047244</v>
      </c>
      <c r="M105" s="35">
        <f t="shared" si="39"/>
        <v>0</v>
      </c>
      <c r="N105" s="35">
        <f t="shared" si="40"/>
        <v>325.53047742734293</v>
      </c>
      <c r="O105" s="35">
        <f t="shared" si="41"/>
        <v>57712.820914594995</v>
      </c>
      <c r="P105" s="3">
        <f t="shared" si="42"/>
        <v>0</v>
      </c>
      <c r="Q105">
        <f t="shared" si="43"/>
        <v>0</v>
      </c>
      <c r="R105" s="3">
        <f>IF(B105&lt;2,K105*V$5+L105*0.4*V$6 - IF((C105-J105)&gt;0,IF((C105-J105)&gt;V$12,V$12,C105-J105)),P105+L105*($V$6)*0.4+K105*($V$5)+G105+F105+E105)/LookHere!B$11</f>
        <v>650.03675856485393</v>
      </c>
      <c r="S105" s="3">
        <f>(IF(G105&gt;0,IF(R105&gt;V$15,IF(0.15*(R105-V$15)&lt;G105,0.15*(R105-V$15),G105),0),0))*LookHere!B$11</f>
        <v>0</v>
      </c>
      <c r="T105" s="3">
        <f>(IF(R105&lt;V$16,W$16*R105,IF(R105&lt;V$17,Z$16+W$17*(R105-V$16),IF(R105&lt;V$18,W$18*(R105-V$18)+Z$17,(R105-V$18)*W$19+Z$18)))+S105 + IF(R105&lt;V$20,R105*W$20,IF(R105&lt;V$21,(R105-V$20)*W$21+Z$20,(R105-V$21)*W$22+Z$21)))*LookHere!B$11</f>
        <v>130.00735171297077</v>
      </c>
      <c r="V105" s="40">
        <v>87907</v>
      </c>
      <c r="W105">
        <v>0.22</v>
      </c>
      <c r="X105" t="s">
        <v>65</v>
      </c>
      <c r="Z105" s="40">
        <f>(V105-V104)*W105+Z104</f>
        <v>16262.829999999998</v>
      </c>
      <c r="AG105">
        <f t="shared" si="44"/>
        <v>73</v>
      </c>
      <c r="AH105" s="37">
        <v>7.5999999999999998E-2</v>
      </c>
      <c r="AI105" s="3">
        <f t="shared" si="45"/>
        <v>0</v>
      </c>
    </row>
    <row r="106" spans="1:35" x14ac:dyDescent="0.2">
      <c r="A106">
        <f t="shared" si="34"/>
        <v>49</v>
      </c>
      <c r="B106">
        <f>IF(A106&lt;LookHere!$B$9,1,2)</f>
        <v>1</v>
      </c>
      <c r="C106">
        <f>IF(B106&lt;2,LookHere!F$10 - T105,0)</f>
        <v>5869.9926482870296</v>
      </c>
      <c r="D106" s="3">
        <f>IF(B106=2,LookHere!$B$12,0)</f>
        <v>0</v>
      </c>
      <c r="E106" s="3">
        <f>IF(A106&lt;LookHere!B$13,0,IF(A106&lt;LookHere!B$14,LookHere!C$13,LookHere!C$14))</f>
        <v>0</v>
      </c>
      <c r="F106" s="3">
        <f>IF('SC2'!A106&lt;LookHere!D$15,0,LookHere!B$15)</f>
        <v>0</v>
      </c>
      <c r="G106" s="3">
        <f>IF('SC2'!A106&lt;LookHere!D$16,0,LookHere!B$16)</f>
        <v>0</v>
      </c>
      <c r="H106" s="3">
        <f t="shared" si="35"/>
        <v>0</v>
      </c>
      <c r="I106" s="35">
        <f t="shared" si="36"/>
        <v>136766.98852404483</v>
      </c>
      <c r="J106" s="3">
        <f>IF(I105&gt;0,IF(B106&lt;2,IF(C106&gt;5500*LookHere!B$11, 5500*LookHere!B$11, C106), IF(H106&gt;(M106+P105),-(H106-M106-P105),0)),0)</f>
        <v>5500</v>
      </c>
      <c r="K106" s="35">
        <f t="shared" si="37"/>
        <v>25898.046069818436</v>
      </c>
      <c r="L106" s="35">
        <f t="shared" si="38"/>
        <v>26553.589096802702</v>
      </c>
      <c r="M106" s="35">
        <f t="shared" si="39"/>
        <v>0</v>
      </c>
      <c r="N106" s="35">
        <f t="shared" si="40"/>
        <v>326.64907358536675</v>
      </c>
      <c r="O106" s="35">
        <f t="shared" si="41"/>
        <v>58272.111615481896</v>
      </c>
      <c r="P106" s="3">
        <f t="shared" si="42"/>
        <v>0</v>
      </c>
      <c r="Q106">
        <f t="shared" si="43"/>
        <v>0</v>
      </c>
      <c r="R106" s="3">
        <f>IF(B106&lt;2,K106*V$5+L106*0.4*V$6 - IF((C106-J106)&gt;0,IF((C106-J106)&gt;V$12,V$12,C106-J106)),P106+L106*($V$6)*0.4+K106*($V$5)+G106+F106+E106)/LookHere!B$11</f>
        <v>654.41807258444851</v>
      </c>
      <c r="S106" s="3">
        <f>(IF(G106&gt;0,IF(R106&gt;V$15,IF(0.15*(R106-V$15)&lt;G106,0.15*(R106-V$15),G106),0),0))*LookHere!B$11</f>
        <v>0</v>
      </c>
      <c r="T106" s="3">
        <f>(IF(R106&lt;V$16,W$16*R106,IF(R106&lt;V$17,Z$16+W$17*(R106-V$16),IF(R106&lt;V$18,W$18*(R106-V$18)+Z$17,(R106-V$18)*W$19+Z$18)))+S106 + IF(R106&lt;V$20,R106*W$20,IF(R106&lt;V$21,(R106-V$20)*W$21+Z$20,(R106-V$21)*W$22+Z$21)))*LookHere!B$11</f>
        <v>130.88361451688971</v>
      </c>
      <c r="V106" s="40">
        <v>136270</v>
      </c>
      <c r="W106">
        <v>0.26</v>
      </c>
      <c r="X106" t="s">
        <v>66</v>
      </c>
      <c r="Z106" s="40">
        <f>(V106-V105)*W106+Z105</f>
        <v>28837.21</v>
      </c>
      <c r="AG106">
        <f t="shared" si="44"/>
        <v>74</v>
      </c>
      <c r="AH106" s="37">
        <v>7.6999999999999999E-2</v>
      </c>
      <c r="AI106" s="3">
        <f t="shared" si="45"/>
        <v>0</v>
      </c>
    </row>
    <row r="107" spans="1:35" x14ac:dyDescent="0.2">
      <c r="A107">
        <f t="shared" si="34"/>
        <v>50</v>
      </c>
      <c r="B107">
        <f>IF(A107&lt;LookHere!$B$9,1,2)</f>
        <v>1</v>
      </c>
      <c r="C107">
        <f>IF(B107&lt;2,LookHere!F$10 - T106,0)</f>
        <v>5869.1163854831102</v>
      </c>
      <c r="D107" s="3">
        <f>IF(B107=2,LookHere!$B$12,0)</f>
        <v>0</v>
      </c>
      <c r="E107" s="3">
        <f>IF(A107&lt;LookHere!B$13,0,IF(A107&lt;LookHere!B$14,LookHere!C$13,LookHere!C$14))</f>
        <v>0</v>
      </c>
      <c r="F107" s="3">
        <f>IF('SC2'!A107&lt;LookHere!D$15,0,LookHere!B$15)</f>
        <v>0</v>
      </c>
      <c r="G107" s="3">
        <f>IF('SC2'!A107&lt;LookHere!D$16,0,LookHere!B$16)</f>
        <v>0</v>
      </c>
      <c r="H107" s="3">
        <f t="shared" si="35"/>
        <v>0</v>
      </c>
      <c r="I107" s="35">
        <f t="shared" si="36"/>
        <v>142715.58424640368</v>
      </c>
      <c r="J107" s="3">
        <f>IF(I106&gt;0,IF(B107&lt;2,IF(C107&gt;5500*LookHere!B$11, 5500*LookHere!B$11, C107), IF(H107&gt;(M107+P106),-(H107-M107-P106),0)),0)</f>
        <v>5500</v>
      </c>
      <c r="K107" s="35">
        <f t="shared" si="37"/>
        <v>25987.037598546845</v>
      </c>
      <c r="L107" s="35">
        <f t="shared" si="38"/>
        <v>26644.833219258111</v>
      </c>
      <c r="M107" s="35">
        <f t="shared" si="39"/>
        <v>0</v>
      </c>
      <c r="N107" s="35">
        <f t="shared" si="40"/>
        <v>327.77151349213472</v>
      </c>
      <c r="O107" s="35">
        <f t="shared" si="41"/>
        <v>58832.360527063785</v>
      </c>
      <c r="P107" s="3">
        <f t="shared" si="42"/>
        <v>0</v>
      </c>
      <c r="Q107">
        <f t="shared" si="43"/>
        <v>0</v>
      </c>
      <c r="R107" s="3">
        <f>IF(B107&lt;2,K107*V$5+L107*0.4*V$6 - IF((C107-J107)&gt;0,IF((C107-J107)&gt;V$12,V$12,C107-J107)),P107+L107*($V$6)*0.4+K107*($V$5)+G107+F107+E107)/LookHere!B$11</f>
        <v>658.81444172574766</v>
      </c>
      <c r="S107" s="3">
        <f>(IF(G107&gt;0,IF(R107&gt;V$15,IF(0.15*(R107-V$15)&lt;G107,0.15*(R107-V$15),G107),0),0))*LookHere!B$11</f>
        <v>0</v>
      </c>
      <c r="T107" s="3">
        <f>(IF(R107&lt;V$16,W$16*R107,IF(R107&lt;V$17,Z$16+W$17*(R107-V$16),IF(R107&lt;V$18,W$18*(R107-V$18)+Z$17,(R107-V$18)*W$19+Z$18)))+S107 + IF(R107&lt;V$20,R107*W$20,IF(R107&lt;V$21,(R107-V$20)*W$21+Z$20,(R107-V$21)*W$22+Z$21)))*LookHere!B$11</f>
        <v>131.76288834514952</v>
      </c>
      <c r="V107" s="40"/>
      <c r="W107">
        <v>0.28999999999999998</v>
      </c>
      <c r="X107" t="s">
        <v>67</v>
      </c>
      <c r="Z107" s="40"/>
      <c r="AG107">
        <f t="shared" si="44"/>
        <v>75</v>
      </c>
      <c r="AH107" s="37">
        <v>7.9000000000000001E-2</v>
      </c>
      <c r="AI107" s="3">
        <f t="shared" si="45"/>
        <v>0</v>
      </c>
    </row>
    <row r="108" spans="1:35" x14ac:dyDescent="0.2">
      <c r="A108">
        <f t="shared" si="34"/>
        <v>51</v>
      </c>
      <c r="B108">
        <f>IF(A108&lt;LookHere!$B$9,1,2)</f>
        <v>1</v>
      </c>
      <c r="C108">
        <f>IF(B108&lt;2,LookHere!F$10 - T107,0)</f>
        <v>5868.2371116548502</v>
      </c>
      <c r="D108" s="3">
        <f>IF(B108=2,LookHere!$B$12,0)</f>
        <v>0</v>
      </c>
      <c r="E108" s="3">
        <f>IF(A108&lt;LookHere!B$13,0,IF(A108&lt;LookHere!B$14,LookHere!C$13,LookHere!C$14))</f>
        <v>0</v>
      </c>
      <c r="F108" s="3">
        <f>IF('SC2'!A108&lt;LookHere!D$15,0,LookHere!B$15)</f>
        <v>0</v>
      </c>
      <c r="G108" s="3">
        <f>IF('SC2'!A108&lt;LookHere!D$16,0,LookHere!B$16)</f>
        <v>0</v>
      </c>
      <c r="H108" s="3">
        <f t="shared" si="35"/>
        <v>0</v>
      </c>
      <c r="I108" s="35">
        <f t="shared" si="36"/>
        <v>148683.69136273189</v>
      </c>
      <c r="J108" s="3">
        <f>IF(I107&gt;0,IF(B108&lt;2,IF(C108&gt;5500*LookHere!B$11, 5500*LookHere!B$11, C108), IF(H108&gt;(M108+P107),-(H108-M108-P107),0)),0)</f>
        <v>5500</v>
      </c>
      <c r="K108" s="35">
        <f t="shared" si="37"/>
        <v>26076.334922243877</v>
      </c>
      <c r="L108" s="35">
        <f t="shared" si="38"/>
        <v>26736.390877102367</v>
      </c>
      <c r="M108" s="35">
        <f t="shared" si="39"/>
        <v>0</v>
      </c>
      <c r="N108" s="35">
        <f t="shared" si="40"/>
        <v>328.89781035563169</v>
      </c>
      <c r="O108" s="35">
        <f t="shared" si="41"/>
        <v>59393.567781247402</v>
      </c>
      <c r="P108" s="3">
        <f t="shared" si="42"/>
        <v>0</v>
      </c>
      <c r="Q108">
        <f t="shared" si="43"/>
        <v>0</v>
      </c>
      <c r="R108" s="3">
        <f>IF(B108&lt;2,K108*V$5+L108*0.4*V$6 - IF((C108-J108)&gt;0,IF((C108-J108)&gt;V$12,V$12,C108-J108)),P108+L108*($V$6)*0.4+K108*($V$5)+G108+F108+E108)/LookHere!B$11</f>
        <v>663.22591777087609</v>
      </c>
      <c r="S108" s="3">
        <f>(IF(G108&gt;0,IF(R108&gt;V$15,IF(0.15*(R108-V$15)&lt;G108,0.15*(R108-V$15),G108),0),0))*LookHere!B$11</f>
        <v>0</v>
      </c>
      <c r="T108" s="3">
        <f>(IF(R108&lt;V$16,W$16*R108,IF(R108&lt;V$17,Z$16+W$17*(R108-V$16),IF(R108&lt;V$18,W$18*(R108-V$18)+Z$17,(R108-V$18)*W$19+Z$18)))+S108 + IF(R108&lt;V$20,R108*W$20,IF(R108&lt;V$21,(R108-V$20)*W$21+Z$20,(R108-V$21)*W$22+Z$21)))*LookHere!B$11</f>
        <v>132.64518355417522</v>
      </c>
      <c r="V108" s="40">
        <v>40120</v>
      </c>
      <c r="W108">
        <v>0.05</v>
      </c>
      <c r="X108" t="s">
        <v>68</v>
      </c>
      <c r="Z108" s="40">
        <f>V108*W108</f>
        <v>2006</v>
      </c>
      <c r="AG108">
        <f t="shared" si="44"/>
        <v>76</v>
      </c>
      <c r="AH108" s="37">
        <v>0.08</v>
      </c>
      <c r="AI108" s="3">
        <f t="shared" si="45"/>
        <v>0</v>
      </c>
    </row>
    <row r="109" spans="1:35" x14ac:dyDescent="0.2">
      <c r="A109">
        <f t="shared" si="34"/>
        <v>52</v>
      </c>
      <c r="B109">
        <f>IF(A109&lt;LookHere!$B$9,1,2)</f>
        <v>1</v>
      </c>
      <c r="C109">
        <f>IF(B109&lt;2,LookHere!F$10 - T108,0)</f>
        <v>5867.3548164458243</v>
      </c>
      <c r="D109" s="3">
        <f>IF(B109=2,LookHere!$B$12,0)</f>
        <v>0</v>
      </c>
      <c r="E109" s="3">
        <f>IF(A109&lt;LookHere!B$13,0,IF(A109&lt;LookHere!B$14,LookHere!C$13,LookHere!C$14))</f>
        <v>0</v>
      </c>
      <c r="F109" s="3">
        <f>IF('SC2'!A109&lt;LookHere!D$15,0,LookHere!B$15)</f>
        <v>0</v>
      </c>
      <c r="G109" s="3">
        <f>IF('SC2'!A109&lt;LookHere!D$16,0,LookHere!B$16)</f>
        <v>0</v>
      </c>
      <c r="H109" s="3">
        <f t="shared" si="35"/>
        <v>0</v>
      </c>
      <c r="I109" s="35">
        <f t="shared" si="36"/>
        <v>154671.37387040164</v>
      </c>
      <c r="J109" s="3">
        <f>IF(I108&gt;0,IF(B109&lt;2,IF(C109&gt;5500*LookHere!B$11, 5500*LookHere!B$11, C109), IF(H109&gt;(M109+P108),-(H109-M109-P108),0)),0)</f>
        <v>5500</v>
      </c>
      <c r="K109" s="35">
        <f t="shared" si="37"/>
        <v>26165.93909169003</v>
      </c>
      <c r="L109" s="35">
        <f t="shared" si="38"/>
        <v>26828.263147713798</v>
      </c>
      <c r="M109" s="35">
        <f t="shared" si="39"/>
        <v>0</v>
      </c>
      <c r="N109" s="35">
        <f t="shared" si="40"/>
        <v>330.02797742924281</v>
      </c>
      <c r="O109" s="35">
        <f t="shared" si="41"/>
        <v>59955.733500015718</v>
      </c>
      <c r="P109" s="3">
        <f t="shared" si="42"/>
        <v>0</v>
      </c>
      <c r="Q109">
        <f t="shared" si="43"/>
        <v>0</v>
      </c>
      <c r="R109" s="3">
        <f>IF(B109&lt;2,K109*V$5+L109*0.4*V$6 - IF((C109-J109)&gt;0,IF((C109-J109)&gt;V$12,V$12,C109-J109)),P109+L109*($V$6)*0.4+K109*($V$5)+G109+F109+E109)/LookHere!B$11</f>
        <v>667.65255264042958</v>
      </c>
      <c r="S109" s="3">
        <f>(IF(G109&gt;0,IF(R109&gt;V$15,IF(0.15*(R109-V$15)&lt;G109,0.15*(R109-V$15),G109),0),0))*LookHere!B$11</f>
        <v>0</v>
      </c>
      <c r="T109" s="3">
        <f>(IF(R109&lt;V$16,W$16*R109,IF(R109&lt;V$17,Z$16+W$17*(R109-V$16),IF(R109&lt;V$18,W$18*(R109-V$18)+Z$17,(R109-V$18)*W$19+Z$18)))+S109 + IF(R109&lt;V$20,R109*W$20,IF(R109&lt;V$21,(R109-V$20)*W$21+Z$20,(R109-V$21)*W$22+Z$21)))*LookHere!B$11</f>
        <v>133.53051052808593</v>
      </c>
      <c r="V109" s="40">
        <v>80242</v>
      </c>
      <c r="W109">
        <v>9.1499999999999998E-2</v>
      </c>
      <c r="X109" t="s">
        <v>69</v>
      </c>
      <c r="Z109" s="40">
        <f>(V109-V108)*W109+Z108</f>
        <v>5677.1630000000005</v>
      </c>
      <c r="AG109">
        <f t="shared" si="44"/>
        <v>77</v>
      </c>
      <c r="AH109" s="37">
        <v>8.2000000000000003E-2</v>
      </c>
      <c r="AI109" s="3">
        <f t="shared" si="45"/>
        <v>0</v>
      </c>
    </row>
    <row r="110" spans="1:35" x14ac:dyDescent="0.2">
      <c r="A110">
        <f t="shared" si="34"/>
        <v>53</v>
      </c>
      <c r="B110">
        <f>IF(A110&lt;LookHere!$B$9,1,2)</f>
        <v>1</v>
      </c>
      <c r="C110">
        <f>IF(B110&lt;2,LookHere!F$10 - T109,0)</f>
        <v>5866.4694894719141</v>
      </c>
      <c r="D110" s="3">
        <f>IF(B110=2,LookHere!$B$12,0)</f>
        <v>0</v>
      </c>
      <c r="E110" s="3">
        <f>IF(A110&lt;LookHere!B$13,0,IF(A110&lt;LookHere!B$14,LookHere!C$13,LookHere!C$14))</f>
        <v>0</v>
      </c>
      <c r="F110" s="3">
        <f>IF('SC2'!A110&lt;LookHere!D$15,0,LookHere!B$15)</f>
        <v>0</v>
      </c>
      <c r="G110" s="3">
        <f>IF('SC2'!A110&lt;LookHere!D$16,0,LookHere!B$16)</f>
        <v>0</v>
      </c>
      <c r="H110" s="3">
        <f t="shared" si="35"/>
        <v>0</v>
      </c>
      <c r="I110" s="35">
        <f t="shared" si="36"/>
        <v>160678.69597669656</v>
      </c>
      <c r="J110" s="3">
        <f>IF(I109&gt;0,IF(B110&lt;2,IF(C110&gt;5500*LookHere!B$11, 5500*LookHere!B$11, C110), IF(H110&gt;(M110+P109),-(H110-M110-P109),0)),0)</f>
        <v>5500</v>
      </c>
      <c r="K110" s="35">
        <f t="shared" si="37"/>
        <v>26255.851161276532</v>
      </c>
      <c r="L110" s="35">
        <f t="shared" si="38"/>
        <v>26920.451112172836</v>
      </c>
      <c r="M110" s="35">
        <f t="shared" si="39"/>
        <v>0</v>
      </c>
      <c r="N110" s="35">
        <f t="shared" si="40"/>
        <v>331.16202801188319</v>
      </c>
      <c r="O110" s="35">
        <f t="shared" si="41"/>
        <v>60518.85779536768</v>
      </c>
      <c r="P110" s="3">
        <f t="shared" si="42"/>
        <v>0</v>
      </c>
      <c r="Q110">
        <f t="shared" si="43"/>
        <v>0</v>
      </c>
      <c r="R110" s="3">
        <f>IF(B110&lt;2,K110*V$5+L110*0.4*V$6 - IF((C110-J110)&gt;0,IF((C110-J110)&gt;V$12,V$12,C110-J110)),P110+L110*($V$6)*0.4+K110*($V$5)+G110+F110+E110)/LookHere!B$11</f>
        <v>672.09439842552138</v>
      </c>
      <c r="S110" s="3">
        <f>(IF(G110&gt;0,IF(R110&gt;V$15,IF(0.15*(R110-V$15)&lt;G110,0.15*(R110-V$15),G110),0),0))*LookHere!B$11</f>
        <v>0</v>
      </c>
      <c r="T110" s="3">
        <f>(IF(R110&lt;V$16,W$16*R110,IF(R110&lt;V$17,Z$16+W$17*(R110-V$16),IF(R110&lt;V$18,W$18*(R110-V$18)+Z$17,(R110-V$18)*W$19+Z$18)))+S110 + IF(R110&lt;V$20,R110*W$20,IF(R110&lt;V$21,(R110-V$20)*W$21+Z$20,(R110-V$21)*W$22+Z$21)))*LookHere!B$11</f>
        <v>134.41887968510429</v>
      </c>
      <c r="V110" s="40"/>
      <c r="W110">
        <v>0.1116</v>
      </c>
      <c r="X110" t="s">
        <v>70</v>
      </c>
      <c r="Z110" s="40"/>
      <c r="AG110">
        <f t="shared" si="44"/>
        <v>78</v>
      </c>
      <c r="AH110" s="37">
        <v>8.3000000000000004E-2</v>
      </c>
      <c r="AI110" s="3">
        <f t="shared" si="45"/>
        <v>0</v>
      </c>
    </row>
    <row r="111" spans="1:35" x14ac:dyDescent="0.2">
      <c r="A111">
        <f t="shared" si="34"/>
        <v>54</v>
      </c>
      <c r="B111">
        <f>IF(A111&lt;LookHere!$B$9,1,2)</f>
        <v>1</v>
      </c>
      <c r="C111">
        <f>IF(B111&lt;2,LookHere!F$10 - T110,0)</f>
        <v>5865.581120314896</v>
      </c>
      <c r="D111" s="3">
        <f>IF(B111=2,LookHere!$B$12,0)</f>
        <v>0</v>
      </c>
      <c r="E111" s="3">
        <f>IF(A111&lt;LookHere!B$13,0,IF(A111&lt;LookHere!B$14,LookHere!C$13,LookHere!C$14))</f>
        <v>0</v>
      </c>
      <c r="F111" s="3">
        <f>IF('SC2'!A111&lt;LookHere!D$15,0,LookHere!B$15)</f>
        <v>0</v>
      </c>
      <c r="G111" s="3">
        <f>IF('SC2'!A111&lt;LookHere!D$16,0,LookHere!B$16)</f>
        <v>0</v>
      </c>
      <c r="H111" s="3">
        <f t="shared" si="35"/>
        <v>0</v>
      </c>
      <c r="I111" s="35">
        <f t="shared" si="36"/>
        <v>166705.72209950013</v>
      </c>
      <c r="J111" s="3">
        <f>IF(I110&gt;0,IF(B111&lt;2,IF(C111&gt;5500*LookHere!B$11, 5500*LookHere!B$11, C111), IF(H111&gt;(M111+P110),-(H111-M111-P110),0)),0)</f>
        <v>5500</v>
      </c>
      <c r="K111" s="35">
        <f t="shared" si="37"/>
        <v>26346.072189017716</v>
      </c>
      <c r="L111" s="35">
        <f t="shared" si="38"/>
        <v>27012.955855274766</v>
      </c>
      <c r="M111" s="35">
        <f t="shared" si="39"/>
        <v>0</v>
      </c>
      <c r="N111" s="35">
        <f t="shared" si="40"/>
        <v>332.29997544815416</v>
      </c>
      <c r="O111" s="35">
        <f t="shared" si="41"/>
        <v>61082.940769251378</v>
      </c>
      <c r="P111" s="3">
        <f t="shared" si="42"/>
        <v>0</v>
      </c>
      <c r="Q111">
        <f t="shared" si="43"/>
        <v>0</v>
      </c>
      <c r="R111" s="3">
        <f>IF(B111&lt;2,K111*V$5+L111*0.4*V$6 - IF((C111-J111)&gt;0,IF((C111-J111)&gt;V$12,V$12,C111-J111)),P111+L111*($V$6)*0.4+K111*($V$5)+G111+F111+E111)/LookHere!B$11</f>
        <v>676.55150739468377</v>
      </c>
      <c r="S111" s="3">
        <f>(IF(G111&gt;0,IF(R111&gt;V$15,IF(0.15*(R111-V$15)&lt;G111,0.15*(R111-V$15),G111),0),0))*LookHere!B$11</f>
        <v>0</v>
      </c>
      <c r="T111" s="3">
        <f>(IF(R111&lt;V$16,W$16*R111,IF(R111&lt;V$17,Z$16+W$17*(R111-V$16),IF(R111&lt;V$18,W$18*(R111-V$18)+Z$17,(R111-V$18)*W$19+Z$18)))+S111 + IF(R111&lt;V$20,R111*W$20,IF(R111&lt;V$21,(R111-V$20)*W$21+Z$20,(R111-V$21)*W$22+Z$21)))*LookHere!B$11</f>
        <v>135.31030147893676</v>
      </c>
      <c r="V111" s="40"/>
      <c r="AG111">
        <f t="shared" si="44"/>
        <v>79</v>
      </c>
      <c r="AH111" s="37">
        <v>8.5000000000000006E-2</v>
      </c>
      <c r="AI111" s="3">
        <f t="shared" si="45"/>
        <v>0</v>
      </c>
    </row>
    <row r="112" spans="1:35" x14ac:dyDescent="0.2">
      <c r="A112">
        <f t="shared" si="34"/>
        <v>55</v>
      </c>
      <c r="B112">
        <f>IF(A112&lt;LookHere!$B$9,1,2)</f>
        <v>1</v>
      </c>
      <c r="C112">
        <f>IF(B112&lt;2,LookHere!F$10 - T111,0)</f>
        <v>5864.6896985210633</v>
      </c>
      <c r="D112" s="3">
        <f>IF(B112=2,LookHere!$B$12,0)</f>
        <v>0</v>
      </c>
      <c r="E112" s="3">
        <f>IF(A112&lt;LookHere!B$13,0,IF(A112&lt;LookHere!B$14,LookHere!C$13,LookHere!C$14))</f>
        <v>0</v>
      </c>
      <c r="F112" s="3">
        <f>IF('SC2'!A112&lt;LookHere!D$15,0,LookHere!B$15)</f>
        <v>0</v>
      </c>
      <c r="G112" s="3">
        <f>IF('SC2'!A112&lt;LookHere!D$16,0,LookHere!B$16)</f>
        <v>0</v>
      </c>
      <c r="H112" s="3">
        <f t="shared" si="35"/>
        <v>0</v>
      </c>
      <c r="I112" s="35">
        <f t="shared" si="36"/>
        <v>172752.51686798647</v>
      </c>
      <c r="J112" s="3">
        <f>IF(I111&gt;0,IF(B112&lt;2,IF(C112&gt;5500*LookHere!B$11, 5500*LookHere!B$11, C112), IF(H112&gt;(M112+P111),-(H112-M112-P111),0)),0)</f>
        <v>5500</v>
      </c>
      <c r="K112" s="35">
        <f t="shared" si="37"/>
        <v>26436.6032365635</v>
      </c>
      <c r="L112" s="35">
        <f t="shared" si="38"/>
        <v>27105.778465542473</v>
      </c>
      <c r="M112" s="35">
        <f t="shared" si="39"/>
        <v>0</v>
      </c>
      <c r="N112" s="35">
        <f t="shared" si="40"/>
        <v>333.44183312852675</v>
      </c>
      <c r="O112" s="35">
        <f t="shared" si="41"/>
        <v>61647.982513495583</v>
      </c>
      <c r="P112" s="3">
        <f t="shared" si="42"/>
        <v>0</v>
      </c>
      <c r="Q112">
        <f t="shared" si="43"/>
        <v>0</v>
      </c>
      <c r="R112" s="3">
        <f>IF(B112&lt;2,K112*V$5+L112*0.4*V$6 - IF((C112-J112)&gt;0,IF((C112-J112)&gt;V$12,V$12,C112-J112)),P112+L112*($V$6)*0.4+K112*($V$5)+G112+F112+E112)/LookHere!B$11</f>
        <v>681.02393199573999</v>
      </c>
      <c r="S112" s="3">
        <f>(IF(G112&gt;0,IF(R112&gt;V$15,IF(0.15*(R112-V$15)&lt;G112,0.15*(R112-V$15),G112),0),0))*LookHere!B$11</f>
        <v>0</v>
      </c>
      <c r="T112" s="3">
        <f>(IF(R112&lt;V$16,W$16*R112,IF(R112&lt;V$17,Z$16+W$17*(R112-V$16),IF(R112&lt;V$18,W$18*(R112-V$18)+Z$17,(R112-V$18)*W$19+Z$18)))+S112 + IF(R112&lt;V$20,R112*W$20,IF(R112&lt;V$21,(R112-V$20)*W$21+Z$20,(R112-V$21)*W$22+Z$21)))*LookHere!B$11</f>
        <v>136.20478639914799</v>
      </c>
      <c r="AG112">
        <f t="shared" si="44"/>
        <v>80</v>
      </c>
      <c r="AH112" s="36">
        <v>8.7999999999999995E-2</v>
      </c>
      <c r="AI112" s="3">
        <f t="shared" si="45"/>
        <v>0</v>
      </c>
    </row>
    <row r="113" spans="1:35" x14ac:dyDescent="0.2">
      <c r="A113">
        <f t="shared" si="34"/>
        <v>56</v>
      </c>
      <c r="B113">
        <f>IF(A113&lt;LookHere!$B$9,1,2)</f>
        <v>1</v>
      </c>
      <c r="C113">
        <f>IF(B113&lt;2,LookHere!F$10 - T112,0)</f>
        <v>5863.7952136008516</v>
      </c>
      <c r="D113" s="3">
        <f>IF(B113=2,LookHere!$B$12,0)</f>
        <v>0</v>
      </c>
      <c r="E113" s="3">
        <f>IF(A113&lt;LookHere!B$13,0,IF(A113&lt;LookHere!B$14,LookHere!C$13,LookHere!C$14))</f>
        <v>0</v>
      </c>
      <c r="F113" s="3">
        <f>IF('SC2'!A113&lt;LookHere!D$15,0,LookHere!B$15)</f>
        <v>0</v>
      </c>
      <c r="G113" s="3">
        <f>IF('SC2'!A113&lt;LookHere!D$16,0,LookHere!B$16)</f>
        <v>0</v>
      </c>
      <c r="H113" s="3">
        <f t="shared" si="35"/>
        <v>0</v>
      </c>
      <c r="I113" s="35">
        <f t="shared" si="36"/>
        <v>178819.14512331347</v>
      </c>
      <c r="J113" s="3">
        <f>IF(I112&gt;0,IF(B113&lt;2,IF(C113&gt;5500*LookHere!B$11, 5500*LookHere!B$11, C113), IF(H113&gt;(M113+P112),-(H113-M113-P112),0)),0)</f>
        <v>5500</v>
      </c>
      <c r="K113" s="35">
        <f t="shared" si="37"/>
        <v>26527.44536921187</v>
      </c>
      <c r="L113" s="35">
        <f t="shared" si="38"/>
        <v>27198.920035239244</v>
      </c>
      <c r="M113" s="35">
        <f t="shared" si="39"/>
        <v>0</v>
      </c>
      <c r="N113" s="35">
        <f t="shared" si="40"/>
        <v>334.58761448948786</v>
      </c>
      <c r="O113" s="35">
        <f t="shared" si="41"/>
        <v>62213.9831097407</v>
      </c>
      <c r="P113" s="3">
        <f t="shared" si="42"/>
        <v>0</v>
      </c>
      <c r="Q113">
        <f t="shared" si="43"/>
        <v>0</v>
      </c>
      <c r="R113" s="3">
        <f>IF(B113&lt;2,K113*V$5+L113*0.4*V$6 - IF((C113-J113)&gt;0,IF((C113-J113)&gt;V$12,V$12,C113-J113)),P113+L113*($V$6)*0.4+K113*($V$5)+G113+F113+E113)/LookHere!B$11</f>
        <v>685.51172485667212</v>
      </c>
      <c r="S113" s="3">
        <f>(IF(G113&gt;0,IF(R113&gt;V$15,IF(0.15*(R113-V$15)&lt;G113,0.15*(R113-V$15),G113),0),0))*LookHere!B$11</f>
        <v>0</v>
      </c>
      <c r="T113" s="3">
        <f>(IF(R113&lt;V$16,W$16*R113,IF(R113&lt;V$17,Z$16+W$17*(R113-V$16),IF(R113&lt;V$18,W$18*(R113-V$18)+Z$17,(R113-V$18)*W$19+Z$18)))+S113 + IF(R113&lt;V$20,R113*W$20,IF(R113&lt;V$21,(R113-V$20)*W$21+Z$20,(R113-V$21)*W$22+Z$21)))*LookHere!B$11</f>
        <v>137.10234497133442</v>
      </c>
      <c r="AG113">
        <f t="shared" si="44"/>
        <v>81</v>
      </c>
      <c r="AH113" s="36">
        <v>0.09</v>
      </c>
      <c r="AI113" s="3">
        <f t="shared" si="45"/>
        <v>0</v>
      </c>
    </row>
    <row r="114" spans="1:35" x14ac:dyDescent="0.2">
      <c r="A114">
        <f t="shared" si="34"/>
        <v>57</v>
      </c>
      <c r="B114">
        <f>IF(A114&lt;LookHere!$B$9,1,2)</f>
        <v>1</v>
      </c>
      <c r="C114">
        <f>IF(B114&lt;2,LookHere!F$10 - T113,0)</f>
        <v>5862.8976550286652</v>
      </c>
      <c r="D114" s="3">
        <f>IF(B114=2,LookHere!$B$12,0)</f>
        <v>0</v>
      </c>
      <c r="E114" s="3">
        <f>IF(A114&lt;LookHere!B$13,0,IF(A114&lt;LookHere!B$14,LookHere!C$13,LookHere!C$14))</f>
        <v>0</v>
      </c>
      <c r="F114" s="3">
        <f>IF('SC2'!A114&lt;LookHere!D$15,0,LookHere!B$15)</f>
        <v>0</v>
      </c>
      <c r="G114" s="3">
        <f>IF('SC2'!A114&lt;LookHere!D$16,0,LookHere!B$16)</f>
        <v>0</v>
      </c>
      <c r="H114" s="3">
        <f t="shared" si="35"/>
        <v>0</v>
      </c>
      <c r="I114" s="35">
        <f t="shared" si="36"/>
        <v>184905.67191931795</v>
      </c>
      <c r="J114" s="3">
        <f>IF(I113&gt;0,IF(B114&lt;2,IF(C114&gt;5500*LookHere!B$11, 5500*LookHere!B$11, C114), IF(H114&gt;(M114+P113),-(H114-M114-P113),0)),0)</f>
        <v>5500</v>
      </c>
      <c r="K114" s="35">
        <f t="shared" si="37"/>
        <v>26618.599655921422</v>
      </c>
      <c r="L114" s="35">
        <f t="shared" si="38"/>
        <v>27292.38166038163</v>
      </c>
      <c r="M114" s="35">
        <f t="shared" si="39"/>
        <v>0</v>
      </c>
      <c r="N114" s="35">
        <f t="shared" si="40"/>
        <v>335.73733301368611</v>
      </c>
      <c r="O114" s="35">
        <f t="shared" si="41"/>
        <v>62780.942629369318</v>
      </c>
      <c r="P114" s="3">
        <f t="shared" si="42"/>
        <v>0</v>
      </c>
      <c r="Q114">
        <f t="shared" si="43"/>
        <v>0</v>
      </c>
      <c r="R114" s="3">
        <f>IF(B114&lt;2,K114*V$5+L114*0.4*V$6 - IF((C114-J114)&gt;0,IF((C114-J114)&gt;V$12,V$12,C114-J114)),P114+L114*($V$6)*0.4+K114*($V$5)+G114+F114+E114)/LookHere!B$11</f>
        <v>690.01493878629049</v>
      </c>
      <c r="S114" s="3">
        <f>(IF(G114&gt;0,IF(R114&gt;V$15,IF(0.15*(R114-V$15)&lt;G114,0.15*(R114-V$15),G114),0),0))*LookHere!B$11</f>
        <v>0</v>
      </c>
      <c r="T114" s="3">
        <f>(IF(R114&lt;V$16,W$16*R114,IF(R114&lt;V$17,Z$16+W$17*(R114-V$16),IF(R114&lt;V$18,W$18*(R114-V$18)+Z$17,(R114-V$18)*W$19+Z$18)))+S114 + IF(R114&lt;V$20,R114*W$20,IF(R114&lt;V$21,(R114-V$20)*W$21+Z$20,(R114-V$21)*W$22+Z$21)))*LookHere!B$11</f>
        <v>138.0029877572581</v>
      </c>
      <c r="AG114">
        <f t="shared" si="44"/>
        <v>82</v>
      </c>
      <c r="AH114" s="36">
        <v>9.2999999999999999E-2</v>
      </c>
      <c r="AI114" s="3">
        <f t="shared" si="45"/>
        <v>0</v>
      </c>
    </row>
    <row r="115" spans="1:35" x14ac:dyDescent="0.2">
      <c r="A115">
        <f t="shared" si="34"/>
        <v>58</v>
      </c>
      <c r="B115">
        <f>IF(A115&lt;LookHere!$B$9,1,2)</f>
        <v>1</v>
      </c>
      <c r="C115">
        <f>IF(B115&lt;2,LookHere!F$10 - T114,0)</f>
        <v>5861.9970122427421</v>
      </c>
      <c r="D115" s="3">
        <f>IF(B115=2,LookHere!$B$12,0)</f>
        <v>0</v>
      </c>
      <c r="E115" s="3">
        <f>IF(A115&lt;LookHere!B$13,0,IF(A115&lt;LookHere!B$14,LookHere!C$13,LookHere!C$14))</f>
        <v>0</v>
      </c>
      <c r="F115" s="3">
        <f>IF('SC2'!A115&lt;LookHere!D$15,0,LookHere!B$15)</f>
        <v>0</v>
      </c>
      <c r="G115" s="3">
        <f>IF('SC2'!A115&lt;LookHere!D$16,0,LookHere!B$16)</f>
        <v>0</v>
      </c>
      <c r="H115" s="3">
        <f t="shared" si="35"/>
        <v>0</v>
      </c>
      <c r="I115" s="35">
        <f t="shared" si="36"/>
        <v>191012.16252321331</v>
      </c>
      <c r="J115" s="3">
        <f>IF(I114&gt;0,IF(B115&lt;2,IF(C115&gt;5500*LookHere!B$11, 5500*LookHere!B$11, C115), IF(H115&gt;(M115+P114),-(H115-M115-P114),0)),0)</f>
        <v>5500</v>
      </c>
      <c r="K115" s="35">
        <f t="shared" si="37"/>
        <v>26710.067169323927</v>
      </c>
      <c r="L115" s="35">
        <f t="shared" si="38"/>
        <v>27386.164440752349</v>
      </c>
      <c r="M115" s="35">
        <f t="shared" si="39"/>
        <v>0</v>
      </c>
      <c r="N115" s="35">
        <f t="shared" si="40"/>
        <v>336.89100223010257</v>
      </c>
      <c r="O115" s="35">
        <f t="shared" si="41"/>
        <v>63348.861133436389</v>
      </c>
      <c r="P115" s="3">
        <f t="shared" si="42"/>
        <v>0</v>
      </c>
      <c r="Q115">
        <f t="shared" si="43"/>
        <v>0</v>
      </c>
      <c r="R115" s="3">
        <f>IF(B115&lt;2,K115*V$5+L115*0.4*V$6 - IF((C115-J115)&gt;0,IF((C115-J115)&gt;V$12,V$12,C115-J115)),P115+L115*($V$6)*0.4+K115*($V$5)+G115+F115+E115)/LookHere!B$11</f>
        <v>694.53362677486621</v>
      </c>
      <c r="S115" s="3">
        <f>(IF(G115&gt;0,IF(R115&gt;V$15,IF(0.15*(R115-V$15)&lt;G115,0.15*(R115-V$15),G115),0),0))*LookHere!B$11</f>
        <v>0</v>
      </c>
      <c r="T115" s="3">
        <f>(IF(R115&lt;V$16,W$16*R115,IF(R115&lt;V$17,Z$16+W$17*(R115-V$16),IF(R115&lt;V$18,W$18*(R115-V$18)+Z$17,(R115-V$18)*W$19+Z$18)))+S115 + IF(R115&lt;V$20,R115*W$20,IF(R115&lt;V$21,(R115-V$20)*W$21+Z$20,(R115-V$21)*W$22+Z$21)))*LookHere!B$11</f>
        <v>138.90672535497325</v>
      </c>
      <c r="AG115">
        <f t="shared" si="44"/>
        <v>83</v>
      </c>
      <c r="AH115" s="36">
        <v>9.6000000000000002E-2</v>
      </c>
      <c r="AI115" s="3">
        <f t="shared" si="45"/>
        <v>0</v>
      </c>
    </row>
    <row r="116" spans="1:35" x14ac:dyDescent="0.2">
      <c r="A116">
        <f t="shared" si="34"/>
        <v>59</v>
      </c>
      <c r="B116">
        <f>IF(A116&lt;LookHere!$B$9,1,2)</f>
        <v>1</v>
      </c>
      <c r="C116">
        <f>IF(B116&lt;2,LookHere!F$10 - T115,0)</f>
        <v>5861.0932746450271</v>
      </c>
      <c r="D116" s="3">
        <f>IF(B116=2,LookHere!$B$12,0)</f>
        <v>0</v>
      </c>
      <c r="E116" s="3">
        <f>IF(A116&lt;LookHere!B$13,0,IF(A116&lt;LookHere!B$14,LookHere!C$13,LookHere!C$14))</f>
        <v>0</v>
      </c>
      <c r="F116" s="3">
        <f>IF('SC2'!A116&lt;LookHere!D$15,0,LookHere!B$15)</f>
        <v>0</v>
      </c>
      <c r="G116" s="3">
        <f>IF('SC2'!A116&lt;LookHere!D$16,0,LookHere!B$16)</f>
        <v>0</v>
      </c>
      <c r="H116" s="3">
        <f t="shared" si="35"/>
        <v>0</v>
      </c>
      <c r="I116" s="35">
        <f t="shared" si="36"/>
        <v>197138.68241628943</v>
      </c>
      <c r="J116" s="3">
        <f>IF(I115&gt;0,IF(B116&lt;2,IF(C116&gt;5500*LookHere!B$11, 5500*LookHere!B$11, C116), IF(H116&gt;(M116+P115),-(H116-M116-P115),0)),0)</f>
        <v>5500</v>
      </c>
      <c r="K116" s="35">
        <f t="shared" si="37"/>
        <v>26801.848985736971</v>
      </c>
      <c r="L116" s="35">
        <f t="shared" si="38"/>
        <v>27480.269479913208</v>
      </c>
      <c r="M116" s="35">
        <f t="shared" si="39"/>
        <v>0</v>
      </c>
      <c r="N116" s="35">
        <f t="shared" si="40"/>
        <v>338.04863571421009</v>
      </c>
      <c r="O116" s="35">
        <f t="shared" si="41"/>
        <v>63917.738672599087</v>
      </c>
      <c r="P116" s="3">
        <f t="shared" si="42"/>
        <v>0</v>
      </c>
      <c r="Q116">
        <f t="shared" si="43"/>
        <v>0</v>
      </c>
      <c r="R116" s="3">
        <f>IF(B116&lt;2,K116*V$5+L116*0.4*V$6 - IF((C116-J116)&gt;0,IF((C116-J116)&gt;V$12,V$12,C116-J116)),P116+L116*($V$6)*0.4+K116*($V$5)+G116+F116+E116)/LookHere!B$11</f>
        <v>699.06784199475783</v>
      </c>
      <c r="S116" s="3">
        <f>(IF(G116&gt;0,IF(R116&gt;V$15,IF(0.15*(R116-V$15)&lt;G116,0.15*(R116-V$15),G116),0),0))*LookHere!B$11</f>
        <v>0</v>
      </c>
      <c r="T116" s="3">
        <f>(IF(R116&lt;V$16,W$16*R116,IF(R116&lt;V$17,Z$16+W$17*(R116-V$16),IF(R116&lt;V$18,W$18*(R116-V$18)+Z$17,(R116-V$18)*W$19+Z$18)))+S116 + IF(R116&lt;V$20,R116*W$20,IF(R116&lt;V$21,(R116-V$20)*W$21+Z$20,(R116-V$21)*W$22+Z$21)))*LookHere!B$11</f>
        <v>139.81356839895156</v>
      </c>
      <c r="AG116">
        <f t="shared" si="44"/>
        <v>84</v>
      </c>
      <c r="AH116" s="36">
        <v>9.9000000000000005E-2</v>
      </c>
      <c r="AI116" s="3">
        <f t="shared" si="45"/>
        <v>0</v>
      </c>
    </row>
    <row r="117" spans="1:35" x14ac:dyDescent="0.2">
      <c r="A117">
        <f t="shared" si="34"/>
        <v>60</v>
      </c>
      <c r="B117">
        <f>IF(A117&lt;LookHere!$B$9,1,2)</f>
        <v>1</v>
      </c>
      <c r="C117">
        <f>IF(B117&lt;2,LookHere!F$10 - T116,0)</f>
        <v>5860.1864316010488</v>
      </c>
      <c r="D117" s="3">
        <f>IF(B117=2,LookHere!$B$12,0)</f>
        <v>0</v>
      </c>
      <c r="E117" s="3">
        <f>IF(A117&lt;LookHere!B$13,0,IF(A117&lt;LookHere!B$14,LookHere!C$13,LookHere!C$14))</f>
        <v>0</v>
      </c>
      <c r="F117" s="3">
        <f>IF('SC2'!A117&lt;LookHere!D$15,0,LookHere!B$15)</f>
        <v>0</v>
      </c>
      <c r="G117" s="3">
        <f>IF('SC2'!A117&lt;LookHere!D$16,0,LookHere!B$16)</f>
        <v>0</v>
      </c>
      <c r="H117" s="3">
        <f t="shared" si="35"/>
        <v>0</v>
      </c>
      <c r="I117" s="35">
        <f t="shared" si="36"/>
        <v>203285.29729461487</v>
      </c>
      <c r="J117" s="3">
        <f>IF(I116&gt;0,IF(B117&lt;2,IF(C117&gt;5500*LookHere!B$11, 5500*LookHere!B$11, C117), IF(H117&gt;(M117+P116),-(H117-M117-P116),0)),0)</f>
        <v>5500</v>
      </c>
      <c r="K117" s="35">
        <f t="shared" si="37"/>
        <v>26893.946185176595</v>
      </c>
      <c r="L117" s="35">
        <f t="shared" si="38"/>
        <v>27574.697885218116</v>
      </c>
      <c r="M117" s="35">
        <f t="shared" si="39"/>
        <v>0</v>
      </c>
      <c r="N117" s="35">
        <f t="shared" si="40"/>
        <v>339.21024708811757</v>
      </c>
      <c r="O117" s="35">
        <f t="shared" si="41"/>
        <v>64487.575287046253</v>
      </c>
      <c r="P117" s="3">
        <f t="shared" si="42"/>
        <v>0</v>
      </c>
      <c r="Q117">
        <f t="shared" si="43"/>
        <v>0</v>
      </c>
      <c r="R117" s="3">
        <f>IF(B117&lt;2,K117*V$5+L117*0.4*V$6 - IF((C117-J117)&gt;0,IF((C117-J117)&gt;V$12,V$12,C117-J117)),P117+L117*($V$6)*0.4+K117*($V$5)+G117+F117+E117)/LookHere!B$11</f>
        <v>703.61763780103502</v>
      </c>
      <c r="S117" s="3">
        <f>(IF(G117&gt;0,IF(R117&gt;V$15,IF(0.15*(R117-V$15)&lt;G117,0.15*(R117-V$15),G117),0),0))*LookHere!B$11</f>
        <v>0</v>
      </c>
      <c r="T117" s="3">
        <f>(IF(R117&lt;V$16,W$16*R117,IF(R117&lt;V$17,Z$16+W$17*(R117-V$16),IF(R117&lt;V$18,W$18*(R117-V$18)+Z$17,(R117-V$18)*W$19+Z$18)))+S117 + IF(R117&lt;V$20,R117*W$20,IF(R117&lt;V$21,(R117-V$20)*W$21+Z$20,(R117-V$21)*W$22+Z$21)))*LookHere!B$11</f>
        <v>140.723527560207</v>
      </c>
      <c r="AG117">
        <f t="shared" si="44"/>
        <v>85</v>
      </c>
      <c r="AH117" s="37">
        <v>0.10299999999999999</v>
      </c>
      <c r="AI117" s="3">
        <f t="shared" si="45"/>
        <v>0</v>
      </c>
    </row>
    <row r="118" spans="1:35" x14ac:dyDescent="0.2">
      <c r="A118">
        <f t="shared" si="34"/>
        <v>61</v>
      </c>
      <c r="B118">
        <f>IF(A118&lt;LookHere!$B$9,1,2)</f>
        <v>1</v>
      </c>
      <c r="C118">
        <f>IF(B118&lt;2,LookHere!F$10 - T117,0)</f>
        <v>5859.276472439793</v>
      </c>
      <c r="D118" s="3">
        <f>IF(B118=2,LookHere!$B$12,0)</f>
        <v>0</v>
      </c>
      <c r="E118" s="3">
        <f>IF(A118&lt;LookHere!B$13,0,IF(A118&lt;LookHere!B$14,LookHere!C$13,LookHere!C$14))</f>
        <v>0</v>
      </c>
      <c r="F118" s="3">
        <f>IF('SC2'!A118&lt;LookHere!D$15,0,LookHere!B$15)</f>
        <v>0</v>
      </c>
      <c r="G118" s="3">
        <f>IF('SC2'!A118&lt;LookHere!D$16,0,LookHere!B$16)</f>
        <v>0</v>
      </c>
      <c r="H118" s="3">
        <f t="shared" si="35"/>
        <v>0</v>
      </c>
      <c r="I118" s="35">
        <f t="shared" si="36"/>
        <v>209452.07306974119</v>
      </c>
      <c r="J118" s="3">
        <f>IF(I117&gt;0,IF(B118&lt;2,IF(C118&gt;5500*LookHere!B$11, 5500*LookHere!B$11, C118), IF(H118&gt;(M118+P117),-(H118-M118-P117),0)),0)</f>
        <v>5500</v>
      </c>
      <c r="K118" s="35">
        <f t="shared" si="37"/>
        <v>26986.359851370031</v>
      </c>
      <c r="L118" s="35">
        <f t="shared" si="38"/>
        <v>27669.450767826092</v>
      </c>
      <c r="M118" s="35">
        <f t="shared" si="39"/>
        <v>0</v>
      </c>
      <c r="N118" s="35">
        <f t="shared" si="40"/>
        <v>340.37585002076094</v>
      </c>
      <c r="O118" s="35">
        <f t="shared" si="41"/>
        <v>65058.371006427551</v>
      </c>
      <c r="P118" s="3">
        <f t="shared" si="42"/>
        <v>0</v>
      </c>
      <c r="Q118">
        <f t="shared" si="43"/>
        <v>0</v>
      </c>
      <c r="R118" s="3">
        <f>IF(B118&lt;2,K118*V$5+L118*0.4*V$6 - IF((C118-J118)&gt;0,IF((C118-J118)&gt;V$12,V$12,C118-J118)),P118+L118*($V$6)*0.4+K118*($V$5)+G118+F118+E118)/LookHere!B$11</f>
        <v>708.1830677321077</v>
      </c>
      <c r="S118" s="3">
        <f>(IF(G118&gt;0,IF(R118&gt;V$15,IF(0.15*(R118-V$15)&lt;G118,0.15*(R118-V$15),G118),0),0))*LookHere!B$11</f>
        <v>0</v>
      </c>
      <c r="T118" s="3">
        <f>(IF(R118&lt;V$16,W$16*R118,IF(R118&lt;V$17,Z$16+W$17*(R118-V$16),IF(R118&lt;V$18,W$18*(R118-V$18)+Z$17,(R118-V$18)*W$19+Z$18)))+S118 + IF(R118&lt;V$20,R118*W$20,IF(R118&lt;V$21,(R118-V$20)*W$21+Z$20,(R118-V$21)*W$22+Z$21)))*LookHere!B$11</f>
        <v>141.63661354642153</v>
      </c>
      <c r="AG118">
        <f t="shared" si="44"/>
        <v>86</v>
      </c>
      <c r="AH118" s="37">
        <v>0.108</v>
      </c>
      <c r="AI118" s="3">
        <f t="shared" si="45"/>
        <v>0</v>
      </c>
    </row>
    <row r="119" spans="1:35" x14ac:dyDescent="0.2">
      <c r="A119">
        <f t="shared" si="34"/>
        <v>62</v>
      </c>
      <c r="B119">
        <f>IF(A119&lt;LookHere!$B$9,1,2)</f>
        <v>1</v>
      </c>
      <c r="C119">
        <f>IF(B119&lt;2,LookHere!F$10 - T118,0)</f>
        <v>5858.3633864535786</v>
      </c>
      <c r="D119" s="3">
        <f>IF(B119=2,LookHere!$B$12,0)</f>
        <v>0</v>
      </c>
      <c r="E119" s="3">
        <f>IF(A119&lt;LookHere!B$13,0,IF(A119&lt;LookHere!B$14,LookHere!C$13,LookHere!C$14))</f>
        <v>0</v>
      </c>
      <c r="F119" s="3">
        <f>IF('SC2'!A119&lt;LookHere!D$15,0,LookHere!B$15)</f>
        <v>0</v>
      </c>
      <c r="G119" s="3">
        <f>IF('SC2'!A119&lt;LookHere!D$16,0,LookHere!B$16)</f>
        <v>0</v>
      </c>
      <c r="H119" s="3">
        <f t="shared" si="35"/>
        <v>0</v>
      </c>
      <c r="I119" s="35">
        <f t="shared" si="36"/>
        <v>215639.07586940992</v>
      </c>
      <c r="J119" s="3">
        <f>IF(I118&gt;0,IF(B119&lt;2,IF(C119&gt;5500*LookHere!B$11, 5500*LookHere!B$11, C119), IF(H119&gt;(M119+P118),-(H119-M119-P118),0)),0)</f>
        <v>5500</v>
      </c>
      <c r="K119" s="35">
        <f t="shared" si="37"/>
        <v>27079.091071768431</v>
      </c>
      <c r="L119" s="35">
        <f t="shared" si="38"/>
        <v>27764.529242714354</v>
      </c>
      <c r="M119" s="35">
        <f t="shared" si="39"/>
        <v>0</v>
      </c>
      <c r="N119" s="35">
        <f t="shared" si="40"/>
        <v>341.54545822803328</v>
      </c>
      <c r="O119" s="35">
        <f t="shared" si="41"/>
        <v>65630.125849782213</v>
      </c>
      <c r="P119" s="3">
        <f t="shared" si="42"/>
        <v>0</v>
      </c>
      <c r="Q119">
        <f t="shared" si="43"/>
        <v>0</v>
      </c>
      <c r="R119" s="3">
        <f>IF(B119&lt;2,K119*V$5+L119*0.4*V$6 - IF((C119-J119)&gt;0,IF((C119-J119)&gt;V$12,V$12,C119-J119)),P119+L119*($V$6)*0.4+K119*($V$5)+G119+F119+E119)/LookHere!B$11</f>
        <v>712.76418551035476</v>
      </c>
      <c r="S119" s="3">
        <f>(IF(G119&gt;0,IF(R119&gt;V$15,IF(0.15*(R119-V$15)&lt;G119,0.15*(R119-V$15),G119),0),0))*LookHere!B$11</f>
        <v>0</v>
      </c>
      <c r="T119" s="3">
        <f>(IF(R119&lt;V$16,W$16*R119,IF(R119&lt;V$17,Z$16+W$17*(R119-V$16),IF(R119&lt;V$18,W$18*(R119-V$18)+Z$17,(R119-V$18)*W$19+Z$18)))+S119 + IF(R119&lt;V$20,R119*W$20,IF(R119&lt;V$21,(R119-V$20)*W$21+Z$20,(R119-V$21)*W$22+Z$21)))*LookHere!B$11</f>
        <v>142.55283710207095</v>
      </c>
      <c r="W119" s="3"/>
      <c r="X119" s="3"/>
      <c r="Y119" s="3"/>
      <c r="AG119">
        <f t="shared" si="44"/>
        <v>87</v>
      </c>
      <c r="AH119" s="37">
        <v>0.113</v>
      </c>
      <c r="AI119" s="3">
        <f t="shared" si="45"/>
        <v>0</v>
      </c>
    </row>
    <row r="120" spans="1:35" x14ac:dyDescent="0.2">
      <c r="A120">
        <f t="shared" si="34"/>
        <v>63</v>
      </c>
      <c r="B120">
        <f>IF(A120&lt;LookHere!$B$9,1,2)</f>
        <v>1</v>
      </c>
      <c r="C120">
        <f>IF(B120&lt;2,LookHere!F$10 - T119,0)</f>
        <v>5857.447162897929</v>
      </c>
      <c r="D120" s="3">
        <f>IF(B120=2,LookHere!$B$12,0)</f>
        <v>0</v>
      </c>
      <c r="E120" s="3">
        <f>IF(A120&lt;LookHere!B$13,0,IF(A120&lt;LookHere!B$14,LookHere!C$13,LookHere!C$14))</f>
        <v>0</v>
      </c>
      <c r="F120" s="3">
        <f>IF('SC2'!A120&lt;LookHere!D$15,0,LookHere!B$15)</f>
        <v>0</v>
      </c>
      <c r="G120" s="3">
        <f>IF('SC2'!A120&lt;LookHere!D$16,0,LookHere!B$16)</f>
        <v>0</v>
      </c>
      <c r="H120" s="3">
        <f t="shared" si="35"/>
        <v>0</v>
      </c>
      <c r="I120" s="35">
        <f t="shared" si="36"/>
        <v>221846.37203826159</v>
      </c>
      <c r="J120" s="3">
        <f>IF(I119&gt;0,IF(B120&lt;2,IF(C120&gt;5500*LookHere!B$11, 5500*LookHere!B$11, C120), IF(H120&gt;(M120+P119),-(H120-M120-P119),0)),0)</f>
        <v>5500</v>
      </c>
      <c r="K120" s="35">
        <f t="shared" si="37"/>
        <v>27172.140937559689</v>
      </c>
      <c r="L120" s="35">
        <f t="shared" si="38"/>
        <v>27859.93442869142</v>
      </c>
      <c r="M120" s="35">
        <f t="shared" si="39"/>
        <v>0</v>
      </c>
      <c r="N120" s="35">
        <f t="shared" si="40"/>
        <v>342.71908547296198</v>
      </c>
      <c r="O120" s="35">
        <f t="shared" si="41"/>
        <v>66202.839825467425</v>
      </c>
      <c r="P120" s="3">
        <f t="shared" si="42"/>
        <v>0</v>
      </c>
      <c r="Q120">
        <f t="shared" si="43"/>
        <v>0</v>
      </c>
      <c r="R120" s="3">
        <f>IF(B120&lt;2,K120*V$5+L120*0.4*V$6 - IF((C120-J120)&gt;0,IF((C120-J120)&gt;V$12,V$12,C120-J120)),P120+L120*($V$6)*0.4+K120*($V$5)+G120+F120+E120)/LookHere!B$11</f>
        <v>717.36104504275863</v>
      </c>
      <c r="S120" s="3">
        <f>(IF(G120&gt;0,IF(R120&gt;V$15,IF(0.15*(R120-V$15)&lt;G120,0.15*(R120-V$15),G120),0),0))*LookHere!B$11</f>
        <v>0</v>
      </c>
      <c r="T120" s="3">
        <f>(IF(R120&lt;V$16,W$16*R120,IF(R120&lt;V$17,Z$16+W$17*(R120-V$16),IF(R120&lt;V$18,W$18*(R120-V$18)+Z$17,(R120-V$18)*W$19+Z$18)))+S120 + IF(R120&lt;V$20,R120*W$20,IF(R120&lt;V$21,(R120-V$20)*W$21+Z$20,(R120-V$21)*W$22+Z$21)))*LookHere!B$11</f>
        <v>143.47220900855172</v>
      </c>
      <c r="W120" s="3"/>
      <c r="X120" s="3"/>
      <c r="Y120" s="3"/>
      <c r="AG120">
        <f t="shared" si="44"/>
        <v>88</v>
      </c>
      <c r="AH120" s="37">
        <v>0.11899999999999999</v>
      </c>
      <c r="AI120" s="3">
        <f t="shared" si="45"/>
        <v>0</v>
      </c>
    </row>
    <row r="121" spans="1:35" x14ac:dyDescent="0.2">
      <c r="A121">
        <f t="shared" si="34"/>
        <v>64</v>
      </c>
      <c r="B121">
        <f>IF(A121&lt;LookHere!$B$9,1,2)</f>
        <v>1</v>
      </c>
      <c r="C121">
        <f>IF(B121&lt;2,LookHere!F$10 - T120,0)</f>
        <v>5856.5277909914485</v>
      </c>
      <c r="D121" s="3">
        <f>IF(B121=2,LookHere!$B$12,0)</f>
        <v>0</v>
      </c>
      <c r="E121" s="3">
        <f>IF(A121&lt;LookHere!B$13,0,IF(A121&lt;LookHere!B$14,LookHere!C$13,LookHere!C$14))</f>
        <v>0</v>
      </c>
      <c r="F121" s="3">
        <f>IF('SC2'!A121&lt;LookHere!D$15,0,LookHere!B$15)</f>
        <v>0</v>
      </c>
      <c r="G121" s="3">
        <f>IF('SC2'!A121&lt;LookHere!D$16,0,LookHere!B$16)</f>
        <v>0</v>
      </c>
      <c r="H121" s="3">
        <f t="shared" si="35"/>
        <v>0</v>
      </c>
      <c r="I121" s="35">
        <f t="shared" si="36"/>
        <v>228074.02813854706</v>
      </c>
      <c r="J121" s="3">
        <f>IF(I120&gt;0,IF(B121&lt;2,IF(C121&gt;5500*LookHere!B$11, 5500*LookHere!B$11, C121), IF(H121&gt;(M121+P120),-(H121-M121-P120),0)),0)</f>
        <v>5500</v>
      </c>
      <c r="K121" s="35">
        <f t="shared" si="37"/>
        <v>27265.510543681256</v>
      </c>
      <c r="L121" s="35">
        <f t="shared" si="38"/>
        <v>27955.667448410302</v>
      </c>
      <c r="M121" s="35">
        <f t="shared" si="39"/>
        <v>0</v>
      </c>
      <c r="N121" s="35">
        <f t="shared" si="40"/>
        <v>343.89674556586698</v>
      </c>
      <c r="O121" s="35">
        <f t="shared" si="41"/>
        <v>66776.512931086399</v>
      </c>
      <c r="P121" s="3">
        <f t="shared" si="42"/>
        <v>0</v>
      </c>
      <c r="Q121">
        <f t="shared" si="43"/>
        <v>0</v>
      </c>
      <c r="R121" s="3">
        <f>IF(B121&lt;2,K121*V$5+L121*0.4*V$6 - IF((C121-J121)&gt;0,IF((C121-J121)&gt;V$12,V$12,C121-J121)),P121+L121*($V$6)*0.4+K121*($V$5)+G121+F121+E121)/LookHere!B$11</f>
        <v>721.97370042153761</v>
      </c>
      <c r="S121" s="3">
        <f>(IF(G121&gt;0,IF(R121&gt;V$15,IF(0.15*(R121-V$15)&lt;G121,0.15*(R121-V$15),G121),0),0))*LookHere!B$11</f>
        <v>0</v>
      </c>
      <c r="T121" s="3">
        <f>(IF(R121&lt;V$16,W$16*R121,IF(R121&lt;V$17,Z$16+W$17*(R121-V$16),IF(R121&lt;V$18,W$18*(R121-V$18)+Z$17,(R121-V$18)*W$19+Z$18)))+S121 + IF(R121&lt;V$20,R121*W$20,IF(R121&lt;V$21,(R121-V$20)*W$21+Z$20,(R121-V$21)*W$22+Z$21)))*LookHere!B$11</f>
        <v>144.39474008430753</v>
      </c>
      <c r="W121" s="3"/>
      <c r="X121" s="3"/>
      <c r="Y121" s="3"/>
      <c r="AG121">
        <f t="shared" si="44"/>
        <v>89</v>
      </c>
      <c r="AH121" s="37">
        <v>0.127</v>
      </c>
      <c r="AI121" s="3">
        <f t="shared" si="45"/>
        <v>0</v>
      </c>
    </row>
    <row r="122" spans="1:35" x14ac:dyDescent="0.2">
      <c r="A122">
        <f t="shared" si="34"/>
        <v>65</v>
      </c>
      <c r="B122">
        <f>IF(A122&lt;LookHere!$B$9,1,2)</f>
        <v>2</v>
      </c>
      <c r="C122">
        <f>IF(B122&lt;2,LookHere!F$10 - T121,0)</f>
        <v>0</v>
      </c>
      <c r="D122" s="3">
        <f>IF(B122=2,LookHere!$B$12,0)</f>
        <v>48600</v>
      </c>
      <c r="E122" s="3">
        <f>IF(A122&lt;LookHere!B$13,0,IF(A122&lt;LookHere!B$14,LookHere!C$13,LookHere!C$14))</f>
        <v>12000</v>
      </c>
      <c r="F122" s="3">
        <f>IF('SC2'!A122&lt;LookHere!D$15,0,LookHere!B$15)</f>
        <v>0</v>
      </c>
      <c r="G122" s="3">
        <f>IF('SC2'!A122&lt;LookHere!D$16,0,LookHere!B$16)</f>
        <v>0</v>
      </c>
      <c r="H122" s="3">
        <f t="shared" si="35"/>
        <v>36744.39474008431</v>
      </c>
      <c r="I122" s="35">
        <f t="shared" si="36"/>
        <v>227681.74081014877</v>
      </c>
      <c r="J122" s="3">
        <f>IF(I121&gt;0,IF(B122&lt;2,IF(C122&gt;5500*LookHere!B$11, 5500*LookHere!B$11, C122), IF(H122&gt;(M122+P121),-(H122-M122-P121),0)),0)</f>
        <v>0</v>
      </c>
      <c r="K122" s="35">
        <f t="shared" si="37"/>
        <v>12682.36026919233</v>
      </c>
      <c r="L122" s="35">
        <f t="shared" si="38"/>
        <v>5984.175407938088</v>
      </c>
      <c r="M122" s="35">
        <f t="shared" si="39"/>
        <v>36744.39474008431</v>
      </c>
      <c r="N122" s="35">
        <f t="shared" si="40"/>
        <v>11389.314050782832</v>
      </c>
      <c r="O122" s="35">
        <f t="shared" si="41"/>
        <v>66661.657328844929</v>
      </c>
      <c r="P122" s="3">
        <f t="shared" si="42"/>
        <v>2666.4662931537973</v>
      </c>
      <c r="Q122">
        <f t="shared" si="43"/>
        <v>0.04</v>
      </c>
      <c r="R122" s="3">
        <f>IF(B122&lt;2,K122*V$5+L122*0.4*V$6 - IF((C122-J122)&gt;0,IF((C122-J122)&gt;V$12,V$12,C122-J122)),P122+L122*($V$6)*0.4+K122*($V$5)+G122+F122+E122)/LookHere!B$11</f>
        <v>15039.587959617777</v>
      </c>
      <c r="S122" s="3">
        <f>(IF(G122&gt;0,IF(R122&gt;V$15,IF(0.15*(R122-V$15)&lt;G122,0.15*(R122-V$15),G122),0),0))*LookHere!B$11</f>
        <v>0</v>
      </c>
      <c r="T122" s="3">
        <f>(IF(R122&lt;V$16,W$16*R122,IF(R122&lt;V$17,Z$16+W$17*(R122-V$16),IF(R122&lt;V$18,W$18*(R122-V$18)+Z$17,(R122-V$18)*W$19+Z$18)))+S122 + IF(R122&lt;V$20,R122*W$20,IF(R122&lt;V$21,(R122-V$20)*W$21+Z$20,(R122-V$21)*W$22+Z$21)))*LookHere!B$11</f>
        <v>3007.9175919235549</v>
      </c>
      <c r="W122" s="3"/>
      <c r="X122" s="3"/>
      <c r="Y122" s="3"/>
      <c r="AG122">
        <f t="shared" si="44"/>
        <v>90</v>
      </c>
      <c r="AH122" s="37">
        <v>0.13600000000000001</v>
      </c>
      <c r="AI122" s="3">
        <f t="shared" si="45"/>
        <v>0</v>
      </c>
    </row>
    <row r="123" spans="1:35" x14ac:dyDescent="0.2">
      <c r="A123">
        <f t="shared" si="34"/>
        <v>66</v>
      </c>
      <c r="B123">
        <f>IF(A123&lt;LookHere!$B$9,1,2)</f>
        <v>2</v>
      </c>
      <c r="C123">
        <f>IF(B123&lt;2,LookHere!F$10 - T122,0)</f>
        <v>0</v>
      </c>
      <c r="D123" s="3">
        <f>IF(B123=2,LookHere!$B$12,0)</f>
        <v>48600</v>
      </c>
      <c r="E123" s="3">
        <f>IF(A123&lt;LookHere!B$13,0,IF(A123&lt;LookHere!B$14,LookHere!C$13,LookHere!C$14))</f>
        <v>12000</v>
      </c>
      <c r="F123" s="3">
        <f>IF('SC2'!A123&lt;LookHere!D$15,0,LookHere!B$15)</f>
        <v>0</v>
      </c>
      <c r="G123" s="3">
        <f>IF('SC2'!A123&lt;LookHere!D$16,0,LookHere!B$16)</f>
        <v>0</v>
      </c>
      <c r="H123" s="3">
        <f t="shared" si="35"/>
        <v>39607.917591923557</v>
      </c>
      <c r="I123" s="35">
        <f t="shared" si="36"/>
        <v>209015.21259431599</v>
      </c>
      <c r="J123" s="3">
        <f>IF(I122&gt;0,IF(B123&lt;2,IF(C123&gt;5500*LookHere!B$11, 5500*LookHere!B$11, C123), IF(H123&gt;(M123+P122),-(H123-M123-P122),0)),0)</f>
        <v>-18274.915621639342</v>
      </c>
      <c r="K123" s="35">
        <f t="shared" si="37"/>
        <v>-116.93136168195269</v>
      </c>
      <c r="L123" s="35">
        <f t="shared" si="38"/>
        <v>94.430287937262619</v>
      </c>
      <c r="M123" s="35">
        <f t="shared" si="39"/>
        <v>18666.535677130418</v>
      </c>
      <c r="N123" s="35">
        <f t="shared" si="40"/>
        <v>384.21470479896198</v>
      </c>
      <c r="O123" s="35">
        <f t="shared" si="41"/>
        <v>63880.532985085527</v>
      </c>
      <c r="P123" s="3">
        <f t="shared" si="42"/>
        <v>2682.9823853735925</v>
      </c>
      <c r="Q123">
        <f t="shared" si="43"/>
        <v>4.2000000000000003E-2</v>
      </c>
      <c r="R123" s="3">
        <f>IF(B123&lt;2,K123*V$5+L123*0.4*V$6 - IF((C123-J123)&gt;0,IF((C123-J123)&gt;V$12,V$12,C123-J123)),P123+L123*($V$6)*0.4+K123*($V$5)+G123+F123+E123)/LookHere!B$11</f>
        <v>14682.281759110549</v>
      </c>
      <c r="S123" s="3">
        <f>(IF(G123&gt;0,IF(R123&gt;V$15,IF(0.15*(R123-V$15)&lt;G123,0.15*(R123-V$15),G123),0),0))*LookHere!B$11</f>
        <v>0</v>
      </c>
      <c r="T123" s="3">
        <f>(IF(R123&lt;V$16,W$16*R123,IF(R123&lt;V$17,Z$16+W$17*(R123-V$16),IF(R123&lt;V$18,W$18*(R123-V$18)+Z$17,(R123-V$18)*W$19+Z$18)))+S123 + IF(R123&lt;V$20,R123*W$20,IF(R123&lt;V$21,(R123-V$20)*W$21+Z$20,(R123-V$21)*W$22+Z$21)))*LookHere!B$11</f>
        <v>2936.4563518221094</v>
      </c>
      <c r="AG123">
        <f t="shared" si="44"/>
        <v>91</v>
      </c>
      <c r="AH123" s="37">
        <v>0.14699999999999999</v>
      </c>
      <c r="AI123" s="3">
        <f t="shared" si="45"/>
        <v>0</v>
      </c>
    </row>
    <row r="124" spans="1:35" x14ac:dyDescent="0.2">
      <c r="A124">
        <f t="shared" si="34"/>
        <v>67</v>
      </c>
      <c r="B124">
        <f>IF(A124&lt;LookHere!$B$9,1,2)</f>
        <v>2</v>
      </c>
      <c r="C124">
        <f>IF(B124&lt;2,LookHere!F$10 - T123,0)</f>
        <v>0</v>
      </c>
      <c r="D124" s="3">
        <f>IF(B124=2,LookHere!$B$12,0)</f>
        <v>48600</v>
      </c>
      <c r="E124" s="3">
        <f>IF(A124&lt;LookHere!B$13,0,IF(A124&lt;LookHere!B$14,LookHere!C$13,LookHere!C$14))</f>
        <v>12000</v>
      </c>
      <c r="F124" s="3">
        <f>IF('SC2'!A124&lt;LookHere!D$15,0,LookHere!B$15)</f>
        <v>9000</v>
      </c>
      <c r="G124" s="3">
        <f>IF('SC2'!A124&lt;LookHere!D$16,0,LookHere!B$16)</f>
        <v>6612</v>
      </c>
      <c r="H124" s="3">
        <f t="shared" si="35"/>
        <v>23924.456351822111</v>
      </c>
      <c r="I124" s="35">
        <f t="shared" si="36"/>
        <v>187391.73138846058</v>
      </c>
      <c r="J124" s="3">
        <f>IF(I123&gt;0,IF(B124&lt;2,IF(C124&gt;5500*LookHere!B$11, 5500*LookHere!B$11, C124), IF(H124&gt;(M124+P123),-(H124-M124-P123),0)),0)</f>
        <v>-21263.975040193211</v>
      </c>
      <c r="K124" s="35">
        <f t="shared" si="37"/>
        <v>-100.10250290596204</v>
      </c>
      <c r="L124" s="35">
        <f t="shared" si="38"/>
        <v>102.67072000431963</v>
      </c>
      <c r="M124" s="35">
        <f t="shared" si="39"/>
        <v>-22.501073744690075</v>
      </c>
      <c r="N124" s="35">
        <f t="shared" si="40"/>
        <v>0</v>
      </c>
      <c r="O124" s="35">
        <f t="shared" si="41"/>
        <v>61087.676082977589</v>
      </c>
      <c r="P124" s="3">
        <f t="shared" si="42"/>
        <v>2687.8577476510136</v>
      </c>
      <c r="Q124">
        <f t="shared" si="43"/>
        <v>4.3999999999999997E-2</v>
      </c>
      <c r="R124" s="3">
        <f>IF(B124&lt;2,K124*V$5+L124*0.4*V$6 - IF((C124-J124)&gt;0,IF((C124-J124)&gt;V$12,V$12,C124-J124)),P124+L124*($V$6)*0.4+K124*($V$5)+G124+F124+E124)/LookHere!B$11</f>
        <v>30299.657723865348</v>
      </c>
      <c r="S124" s="3">
        <f>(IF(G124&gt;0,IF(R124&gt;V$15,IF(0.15*(R124-V$15)&lt;G124,0.15*(R124-V$15),G124),0),0))*LookHere!B$11</f>
        <v>0</v>
      </c>
      <c r="T124" s="3">
        <f>(IF(R124&lt;V$16,W$16*R124,IF(R124&lt;V$17,Z$16+W$17*(R124-V$16),IF(R124&lt;V$18,W$18*(R124-V$18)+Z$17,(R124-V$18)*W$19+Z$18)))+S124 + IF(R124&lt;V$20,R124*W$20,IF(R124&lt;V$21,(R124-V$20)*W$21+Z$20,(R124-V$21)*W$22+Z$21)))*LookHere!B$11</f>
        <v>6059.9315447730696</v>
      </c>
      <c r="AG124">
        <f t="shared" si="44"/>
        <v>92</v>
      </c>
      <c r="AH124" s="37">
        <v>0.161</v>
      </c>
      <c r="AI124" s="3">
        <f t="shared" si="45"/>
        <v>0</v>
      </c>
    </row>
    <row r="125" spans="1:35" x14ac:dyDescent="0.2">
      <c r="A125">
        <f t="shared" ref="A125:A156" si="46">A124+1</f>
        <v>68</v>
      </c>
      <c r="B125">
        <f>IF(A125&lt;LookHere!$B$9,1,2)</f>
        <v>2</v>
      </c>
      <c r="C125">
        <f>IF(B125&lt;2,LookHere!F$10 - T124,0)</f>
        <v>0</v>
      </c>
      <c r="D125" s="3">
        <f>IF(B125=2,LookHere!$B$12,0)</f>
        <v>48600</v>
      </c>
      <c r="E125" s="3">
        <f>IF(A125&lt;LookHere!B$13,0,IF(A125&lt;LookHere!B$14,LookHere!C$13,LookHere!C$14))</f>
        <v>12000</v>
      </c>
      <c r="F125" s="3">
        <f>IF('SC2'!A125&lt;LookHere!D$15,0,LookHere!B$15)</f>
        <v>9000</v>
      </c>
      <c r="G125" s="3">
        <f>IF('SC2'!A125&lt;LookHere!D$16,0,LookHere!B$16)</f>
        <v>6612</v>
      </c>
      <c r="H125" s="3">
        <f t="shared" ref="H125:H156" si="47">IF(B125&lt;2,0,D125-E125-F125-G125+T124)</f>
        <v>27047.93154477307</v>
      </c>
      <c r="I125" s="35">
        <f t="shared" ref="I125:I156" si="48">IF(I124&gt;0,IF(B125&lt;2,I124*(1+V$98),I124*(1+V$99)) + J125,0)</f>
        <v>162711.91203044876</v>
      </c>
      <c r="J125" s="3">
        <f>IF(I124&gt;0,IF(B125&lt;2,IF(C125&gt;5500*LookHere!B$11, 5500*LookHere!B$11, C125), IF(H125&gt;(M125+P124),-(H125-M125-P124),0)),0)</f>
        <v>-24357.505580023699</v>
      </c>
      <c r="K125" s="35">
        <f t="shared" ref="K125:K156" si="49">IF(B125&lt;2,K124*(1+$V$5-$V$4)+IF(C125&gt;($J125+$V$12),$V$95*($C125-$J125-$V$12),0), K124*(1+$V$5-$V$4)-$M125*$V$96)+N125</f>
        <v>0.92294507679297055</v>
      </c>
      <c r="L125" s="35">
        <f t="shared" ref="L125:L156" si="50">IF(B125&lt;2,L124*(1+$V$6-$V$4)+IF(C125&gt;($J125+$V$12),(1-$V$95)*($C124-$J125-$V$12),0), L124*(1+$V$6-$V$4)-$M125*(1-$V$96))-N125</f>
        <v>1.6201439616681483</v>
      </c>
      <c r="M125" s="35">
        <f t="shared" ref="M125:M156" si="51">MIN(H125-P124,(K124+L124))</f>
        <v>2.5682170983575929</v>
      </c>
      <c r="N125" s="35">
        <f t="shared" ref="N125:N156" si="52">IF(B125&lt;2, IF(K124/(K124+L124)&lt;V$95, (V$95 - K124/(K124+L124))*(K124+L124),0),  IF(K124/(K124+L124)&lt;V$96, (V$96 - K124/(K124+L124))*(K124+L124),0))</f>
        <v>101.90025487481236</v>
      </c>
      <c r="O125" s="35">
        <f t="shared" ref="O125:O156" si="53">IF(B125&lt;2,O124*(1+V$98) + IF((C125-J125)&gt;0,IF((C125-J125)&gt;V$12,V$12,C125-J125),0), O124*(1+V$99)-P124 )</f>
        <v>58294.747532463858</v>
      </c>
      <c r="P125" s="3">
        <f t="shared" ref="P125:P156" si="54">IF(B125&lt;2, 0, IF(H125&gt;(I125+K125+L125),H125-I125-K125-L125,  O125*Q125))</f>
        <v>2681.5583864933374</v>
      </c>
      <c r="Q125">
        <f t="shared" si="43"/>
        <v>4.5999999999999999E-2</v>
      </c>
      <c r="R125" s="3">
        <f>IF(B125&lt;2,K125*V$5+L125*0.4*V$6 - IF((C125-J125)&gt;0,IF((C125-J125)&gt;V$12,V$12,C125-J125)),P125+L125*($V$6)*0.4+K125*($V$5)+G125+F125+E125)/LookHere!B$11</f>
        <v>30293.60723336826</v>
      </c>
      <c r="S125" s="3">
        <f>(IF(G125&gt;0,IF(R125&gt;V$15,IF(0.15*(R125-V$15)&lt;G125,0.15*(R125-V$15),G125),0),0))*LookHere!B$11</f>
        <v>0</v>
      </c>
      <c r="T125" s="3">
        <f>(IF(R125&lt;V$16,W$16*R125,IF(R125&lt;V$17,Z$16+W$17*(R125-V$16),IF(R125&lt;V$18,W$18*(R125-V$18)+Z$17,(R125-V$18)*W$19+Z$18)))+S125 + IF(R125&lt;V$20,R125*W$20,IF(R125&lt;V$21,(R125-V$20)*W$21+Z$20,(R125-V$21)*W$22+Z$21)))*LookHere!B$11</f>
        <v>6058.7214466736514</v>
      </c>
      <c r="AG125">
        <f t="shared" si="44"/>
        <v>93</v>
      </c>
      <c r="AH125" s="37">
        <v>0.18</v>
      </c>
      <c r="AI125" s="3">
        <f t="shared" si="45"/>
        <v>0</v>
      </c>
    </row>
    <row r="126" spans="1:35" x14ac:dyDescent="0.2">
      <c r="A126">
        <f t="shared" si="46"/>
        <v>69</v>
      </c>
      <c r="B126">
        <f>IF(A126&lt;LookHere!$B$9,1,2)</f>
        <v>2</v>
      </c>
      <c r="C126">
        <f>IF(B126&lt;2,LookHere!F$10 - T125,0)</f>
        <v>0</v>
      </c>
      <c r="D126" s="3">
        <f>IF(B126=2,LookHere!$B$12,0)</f>
        <v>48600</v>
      </c>
      <c r="E126" s="3">
        <f>IF(A126&lt;LookHere!B$13,0,IF(A126&lt;LookHere!B$14,LookHere!C$13,LookHere!C$14))</f>
        <v>12000</v>
      </c>
      <c r="F126" s="3">
        <f>IF('SC2'!A126&lt;LookHere!D$15,0,LookHere!B$15)</f>
        <v>9000</v>
      </c>
      <c r="G126" s="3">
        <f>IF('SC2'!A126&lt;LookHere!D$16,0,LookHere!B$16)</f>
        <v>6612</v>
      </c>
      <c r="H126" s="3">
        <f t="shared" si="47"/>
        <v>27046.721446673651</v>
      </c>
      <c r="I126" s="35">
        <f t="shared" si="48"/>
        <v>138069.42757061453</v>
      </c>
      <c r="J126" s="3">
        <f>IF(I125&gt;0,IF(B126&lt;2,IF(C126&gt;5500*LookHere!B$11, 5500*LookHere!B$11, C126), IF(H126&gt;(M126+P125),-(H126-M126-P125),0)),0)</f>
        <v>-24362.619971141856</v>
      </c>
      <c r="K126" s="35">
        <f t="shared" si="49"/>
        <v>-8.509553608031184E-3</v>
      </c>
      <c r="L126" s="35">
        <f t="shared" si="50"/>
        <v>2.5565871715123256E-2</v>
      </c>
      <c r="M126" s="35">
        <f t="shared" si="51"/>
        <v>2.5430890384611189</v>
      </c>
      <c r="N126" s="35">
        <f t="shared" si="52"/>
        <v>0.85721725012981254</v>
      </c>
      <c r="O126" s="35">
        <f t="shared" si="53"/>
        <v>55512.922180214686</v>
      </c>
      <c r="P126" s="3">
        <f t="shared" si="54"/>
        <v>2664.6202646503048</v>
      </c>
      <c r="Q126">
        <f t="shared" si="43"/>
        <v>4.8000000000000001E-2</v>
      </c>
      <c r="R126" s="3">
        <f>IF(B126&lt;2,K126*V$5+L126*0.4*V$6 - IF((C126-J126)&gt;0,IF((C126-J126)&gt;V$12,V$12,C126-J126)),P126+L126*($V$6)*0.4+K126*($V$5)+G126+F126+E126)/LookHere!B$11</f>
        <v>30276.620555984024</v>
      </c>
      <c r="S126" s="3">
        <f>(IF(G126&gt;0,IF(R126&gt;V$15,IF(0.15*(R126-V$15)&lt;G126,0.15*(R126-V$15),G126),0),0))*LookHere!B$11</f>
        <v>0</v>
      </c>
      <c r="T126" s="3">
        <f>(IF(R126&lt;V$16,W$16*R126,IF(R126&lt;V$17,Z$16+W$17*(R126-V$16),IF(R126&lt;V$18,W$18*(R126-V$18)+Z$17,(R126-V$18)*W$19+Z$18)))+S126 + IF(R126&lt;V$20,R126*W$20,IF(R126&lt;V$21,(R126-V$20)*W$21+Z$20,(R126-V$21)*W$22+Z$21)))*LookHere!B$11</f>
        <v>6055.3241111968046</v>
      </c>
      <c r="AG126">
        <f t="shared" si="44"/>
        <v>94</v>
      </c>
      <c r="AH126" s="37">
        <v>0.2</v>
      </c>
      <c r="AI126" s="3">
        <f t="shared" si="45"/>
        <v>0</v>
      </c>
    </row>
    <row r="127" spans="1:35" x14ac:dyDescent="0.2">
      <c r="A127">
        <f t="shared" si="46"/>
        <v>70</v>
      </c>
      <c r="B127">
        <f>IF(A127&lt;LookHere!$B$9,1,2)</f>
        <v>2</v>
      </c>
      <c r="C127">
        <f>IF(B127&lt;2,LookHere!F$10 - T126,0)</f>
        <v>0</v>
      </c>
      <c r="D127" s="3">
        <f>IF(B127=2,LookHere!$B$12,0)</f>
        <v>48600</v>
      </c>
      <c r="E127" s="3">
        <f>IF(A127&lt;LookHere!B$13,0,IF(A127&lt;LookHere!B$14,LookHere!C$13,LookHere!C$14))</f>
        <v>12000</v>
      </c>
      <c r="F127" s="3">
        <f>IF('SC2'!A127&lt;LookHere!D$15,0,LookHere!B$15)</f>
        <v>9000</v>
      </c>
      <c r="G127" s="3">
        <f>IF('SC2'!A127&lt;LookHere!D$16,0,LookHere!B$16)</f>
        <v>6612</v>
      </c>
      <c r="H127" s="3">
        <f t="shared" si="47"/>
        <v>27043.324111196805</v>
      </c>
      <c r="I127" s="35">
        <f t="shared" si="48"/>
        <v>113453.26136496467</v>
      </c>
      <c r="J127" s="3">
        <f>IF(I126&gt;0,IF(B127&lt;2,IF(C127&gt;5500*LookHere!B$11, 5500*LookHere!B$11, C127), IF(H127&gt;(M127+P126),-(H127-M127-P126),0)),0)</f>
        <v>-24378.686790228396</v>
      </c>
      <c r="K127" s="35">
        <f t="shared" si="49"/>
        <v>7.845808426604553E-5</v>
      </c>
      <c r="L127" s="35">
        <f t="shared" si="50"/>
        <v>4.0342945566464519E-4</v>
      </c>
      <c r="M127" s="35">
        <f t="shared" si="51"/>
        <v>1.7056318107092072E-2</v>
      </c>
      <c r="N127" s="35">
        <f t="shared" si="52"/>
        <v>2.0448976282995631E-2</v>
      </c>
      <c r="O127" s="35">
        <f t="shared" si="53"/>
        <v>52752.819689414413</v>
      </c>
      <c r="P127" s="3">
        <f t="shared" si="54"/>
        <v>2637.6409844707209</v>
      </c>
      <c r="Q127">
        <f t="shared" si="43"/>
        <v>0.05</v>
      </c>
      <c r="R127" s="3">
        <f>IF(B127&lt;2,K127*V$5+L127*0.4*V$6 - IF((C127-J127)&gt;0,IF((C127-J127)&gt;V$12,V$12,C127-J127)),P127+L127*($V$6)*0.4+K127*($V$5)+G127+F127+E127)/LookHere!B$11</f>
        <v>30249.64099348868</v>
      </c>
      <c r="S127" s="3">
        <f>(IF(G127&gt;0,IF(R127&gt;V$15,IF(0.15*(R127-V$15)&lt;G127,0.15*(R127-V$15),G127),0),0))*LookHere!B$11</f>
        <v>0</v>
      </c>
      <c r="T127" s="3">
        <f>(IF(R127&lt;V$16,W$16*R127,IF(R127&lt;V$17,Z$16+W$17*(R127-V$16),IF(R127&lt;V$18,W$18*(R127-V$18)+Z$17,(R127-V$18)*W$19+Z$18)))+S127 + IF(R127&lt;V$20,R127*W$20,IF(R127&lt;V$21,(R127-V$20)*W$21+Z$20,(R127-V$21)*W$22+Z$21)))*LookHere!B$11</f>
        <v>6049.9281986977358</v>
      </c>
      <c r="AG127">
        <f t="shared" si="44"/>
        <v>95</v>
      </c>
      <c r="AH127" s="37">
        <v>0.2</v>
      </c>
      <c r="AI127" s="3">
        <f t="shared" si="45"/>
        <v>0</v>
      </c>
    </row>
    <row r="128" spans="1:35" x14ac:dyDescent="0.2">
      <c r="A128">
        <f t="shared" si="46"/>
        <v>71</v>
      </c>
      <c r="B128">
        <f>IF(A128&lt;LookHere!$B$9,1,2)</f>
        <v>2</v>
      </c>
      <c r="C128">
        <f>IF(B128&lt;2,LookHere!F$10 - T127,0)</f>
        <v>0</v>
      </c>
      <c r="D128" s="3">
        <f>IF(B128=2,LookHere!$B$12,0)</f>
        <v>48600</v>
      </c>
      <c r="E128" s="3">
        <f>IF(A128&lt;LookHere!B$13,0,IF(A128&lt;LookHere!B$14,LookHere!C$13,LookHere!C$14))</f>
        <v>12000</v>
      </c>
      <c r="F128" s="3">
        <f>IF('SC2'!A128&lt;LookHere!D$15,0,LookHere!B$15)</f>
        <v>9000</v>
      </c>
      <c r="G128" s="3">
        <f>IF('SC2'!A128&lt;LookHere!D$16,0,LookHere!B$16)</f>
        <v>6612</v>
      </c>
      <c r="H128" s="3">
        <f t="shared" si="47"/>
        <v>27037.928198697737</v>
      </c>
      <c r="I128" s="35">
        <f t="shared" si="48"/>
        <v>88857.835023077452</v>
      </c>
      <c r="J128" s="3">
        <f>IF(I127&gt;0,IF(B128&lt;2,IF(C128&gt;5500*LookHere!B$11, 5500*LookHere!B$11, C128), IF(H128&gt;(M128+P127),-(H128-M128-P127),0)),0)</f>
        <v>-24400.286732339478</v>
      </c>
      <c r="K128" s="35">
        <f t="shared" si="49"/>
        <v>-7.233835369328985E-7</v>
      </c>
      <c r="L128" s="35">
        <f t="shared" si="50"/>
        <v>6.3661168103880763E-6</v>
      </c>
      <c r="M128" s="35">
        <f t="shared" si="51"/>
        <v>4.8188753993069072E-4</v>
      </c>
      <c r="N128" s="35">
        <f t="shared" si="52"/>
        <v>2.5886319368543799E-4</v>
      </c>
      <c r="O128" s="35">
        <f t="shared" si="53"/>
        <v>50024.443855077901</v>
      </c>
      <c r="P128" s="3">
        <f t="shared" si="54"/>
        <v>3701.8088452757647</v>
      </c>
      <c r="Q128">
        <f t="shared" si="43"/>
        <v>7.3999999999999996E-2</v>
      </c>
      <c r="R128" s="3">
        <f>IF(B128&lt;2,K128*V$5+L128*0.4*V$6 - IF((C128-J128)&gt;0,IF((C128-J128)&gt;V$12,V$12,C128-J128)),P128+L128*($V$6)*0.4+K128*($V$5)+G128+F128+E128)/LookHere!B$11</f>
        <v>31313.808845377309</v>
      </c>
      <c r="S128" s="3">
        <f>(IF(G128&gt;0,IF(R128&gt;V$15,IF(0.15*(R128-V$15)&lt;G128,0.15*(R128-V$15),G128),0),0))*LookHere!B$11</f>
        <v>0</v>
      </c>
      <c r="T128" s="3">
        <f>(IF(R128&lt;V$16,W$16*R128,IF(R128&lt;V$17,Z$16+W$17*(R128-V$16),IF(R128&lt;V$18,W$18*(R128-V$18)+Z$17,(R128-V$18)*W$19+Z$18)))+S128 + IF(R128&lt;V$20,R128*W$20,IF(R128&lt;V$21,(R128-V$20)*W$21+Z$20,(R128-V$21)*W$22+Z$21)))*LookHere!B$11</f>
        <v>6262.7617690754623</v>
      </c>
      <c r="AG128">
        <f t="shared" si="44"/>
        <v>96</v>
      </c>
      <c r="AH128" s="37">
        <v>0.2</v>
      </c>
      <c r="AI128" s="3">
        <f t="shared" si="45"/>
        <v>0</v>
      </c>
    </row>
    <row r="129" spans="1:35" x14ac:dyDescent="0.2">
      <c r="A129">
        <f t="shared" si="46"/>
        <v>72</v>
      </c>
      <c r="B129">
        <f>IF(A129&lt;LookHere!$B$9,1,2)</f>
        <v>2</v>
      </c>
      <c r="C129">
        <f>IF(B129&lt;2,LookHere!F$10 - T128,0)</f>
        <v>0</v>
      </c>
      <c r="D129" s="3">
        <f>IF(B129=2,LookHere!$B$12,0)</f>
        <v>48600</v>
      </c>
      <c r="E129" s="3">
        <f>IF(A129&lt;LookHere!B$13,0,IF(A129&lt;LookHere!B$14,LookHere!C$13,LookHere!C$14))</f>
        <v>12000</v>
      </c>
      <c r="F129" s="3">
        <f>IF('SC2'!A129&lt;LookHere!D$15,0,LookHere!B$15)</f>
        <v>9000</v>
      </c>
      <c r="G129" s="3">
        <f>IF('SC2'!A129&lt;LookHere!D$16,0,LookHere!B$16)</f>
        <v>6612</v>
      </c>
      <c r="H129" s="3">
        <f t="shared" si="47"/>
        <v>27250.761769075463</v>
      </c>
      <c r="I129" s="35">
        <f t="shared" si="48"/>
        <v>65156.046628680793</v>
      </c>
      <c r="J129" s="3">
        <f>IF(I128&gt;0,IF(B129&lt;2,IF(C129&gt;5500*LookHere!B$11, 5500*LookHere!B$11, C129), IF(H129&gt;(M129+P128),-(H129-M129-P128),0)),0)</f>
        <v>-23548.952918156963</v>
      </c>
      <c r="K129" s="35">
        <f t="shared" si="49"/>
        <v>6.6695962105212608E-9</v>
      </c>
      <c r="L129" s="35">
        <f t="shared" si="50"/>
        <v>1.0045732326792289E-7</v>
      </c>
      <c r="M129" s="35">
        <f t="shared" si="51"/>
        <v>5.6427332734551778E-6</v>
      </c>
      <c r="N129" s="35">
        <f t="shared" si="52"/>
        <v>4.6732968283515226E-6</v>
      </c>
      <c r="O129" s="35">
        <f t="shared" si="53"/>
        <v>46236.592966371405</v>
      </c>
      <c r="P129" s="3">
        <f t="shared" si="54"/>
        <v>3467.7444724778552</v>
      </c>
      <c r="Q129">
        <f t="shared" si="43"/>
        <v>7.4999999999999997E-2</v>
      </c>
      <c r="R129" s="3">
        <f>IF(B129&lt;2,K129*V$5+L129*0.4*V$6 - IF((C129-J129)&gt;0,IF((C129-J129)&gt;V$12,V$12,C129-J129)),P129+L129*($V$6)*0.4+K129*($V$5)+G129+F129+E129)/LookHere!B$11</f>
        <v>31079.744472479833</v>
      </c>
      <c r="S129" s="3">
        <f>(IF(G129&gt;0,IF(R129&gt;V$15,IF(0.15*(R129-V$15)&lt;G129,0.15*(R129-V$15),G129),0),0))*LookHere!B$11</f>
        <v>0</v>
      </c>
      <c r="T129" s="3">
        <f>(IF(R129&lt;V$16,W$16*R129,IF(R129&lt;V$17,Z$16+W$17*(R129-V$16),IF(R129&lt;V$18,W$18*(R129-V$18)+Z$17,(R129-V$18)*W$19+Z$18)))+S129 + IF(R129&lt;V$20,R129*W$20,IF(R129&lt;V$21,(R129-V$20)*W$21+Z$20,(R129-V$21)*W$22+Z$21)))*LookHere!B$11</f>
        <v>6215.9488944959667</v>
      </c>
      <c r="AG129">
        <f t="shared" si="44"/>
        <v>97</v>
      </c>
      <c r="AH129" s="37">
        <v>0.2</v>
      </c>
      <c r="AI129" s="3">
        <f t="shared" si="45"/>
        <v>0</v>
      </c>
    </row>
    <row r="130" spans="1:35" x14ac:dyDescent="0.2">
      <c r="A130">
        <f t="shared" si="46"/>
        <v>73</v>
      </c>
      <c r="B130">
        <f>IF(A130&lt;LookHere!$B$9,1,2)</f>
        <v>2</v>
      </c>
      <c r="C130">
        <f>IF(B130&lt;2,LookHere!F$10 - T129,0)</f>
        <v>0</v>
      </c>
      <c r="D130" s="3">
        <f>IF(B130=2,LookHere!$B$12,0)</f>
        <v>48600</v>
      </c>
      <c r="E130" s="3">
        <f>IF(A130&lt;LookHere!B$13,0,IF(A130&lt;LookHere!B$14,LookHere!C$13,LookHere!C$14))</f>
        <v>12000</v>
      </c>
      <c r="F130" s="3">
        <f>IF('SC2'!A130&lt;LookHere!D$15,0,LookHere!B$15)</f>
        <v>9000</v>
      </c>
      <c r="G130" s="3">
        <f>IF('SC2'!A130&lt;LookHere!D$16,0,LookHere!B$16)</f>
        <v>6612</v>
      </c>
      <c r="H130" s="3">
        <f t="shared" si="47"/>
        <v>27203.948894495967</v>
      </c>
      <c r="I130" s="35">
        <f t="shared" si="48"/>
        <v>41307.773806568483</v>
      </c>
      <c r="J130" s="3">
        <f>IF(I129&gt;0,IF(B130&lt;2,IF(C130&gt;5500*LookHere!B$11, 5500*LookHere!B$11, C130), IF(H130&gt;(M130+P129),-(H130-M130-P129),0)),0)</f>
        <v>-23736.204421910985</v>
      </c>
      <c r="K130" s="35">
        <f t="shared" si="49"/>
        <v>-6.1493677061007655E-11</v>
      </c>
      <c r="L130" s="35">
        <f t="shared" si="50"/>
        <v>1.5852165611678111E-9</v>
      </c>
      <c r="M130" s="35">
        <f t="shared" si="51"/>
        <v>1.0712691947844415E-7</v>
      </c>
      <c r="N130" s="35">
        <f t="shared" si="52"/>
        <v>6.8319247424389646E-8</v>
      </c>
      <c r="O130" s="35">
        <f t="shared" si="53"/>
        <v>42689.321553991394</v>
      </c>
      <c r="P130" s="3">
        <f t="shared" si="54"/>
        <v>3244.3884381033458</v>
      </c>
      <c r="Q130">
        <f t="shared" si="43"/>
        <v>7.5999999999999998E-2</v>
      </c>
      <c r="R130" s="3">
        <f>IF(B130&lt;2,K130*V$5+L130*0.4*V$6 - IF((C130-J130)&gt;0,IF((C130-J130)&gt;V$12,V$12,C130-J130)),P130+L130*($V$6)*0.4+K130*($V$5)+G130+F130+E130)/LookHere!B$11</f>
        <v>30856.388438103371</v>
      </c>
      <c r="S130" s="3">
        <f>(IF(G130&gt;0,IF(R130&gt;V$15,IF(0.15*(R130-V$15)&lt;G130,0.15*(R130-V$15),G130),0),0))*LookHere!B$11</f>
        <v>0</v>
      </c>
      <c r="T130" s="3">
        <f>(IF(R130&lt;V$16,W$16*R130,IF(R130&lt;V$17,Z$16+W$17*(R130-V$16),IF(R130&lt;V$18,W$18*(R130-V$18)+Z$17,(R130-V$18)*W$19+Z$18)))+S130 + IF(R130&lt;V$20,R130*W$20,IF(R130&lt;V$21,(R130-V$20)*W$21+Z$20,(R130-V$21)*W$22+Z$21)))*LookHere!B$11</f>
        <v>6171.2776876206735</v>
      </c>
      <c r="AG130">
        <f t="shared" si="44"/>
        <v>98</v>
      </c>
      <c r="AH130" s="37">
        <v>0.2</v>
      </c>
      <c r="AI130" s="3">
        <f t="shared" si="45"/>
        <v>0</v>
      </c>
    </row>
    <row r="131" spans="1:35" x14ac:dyDescent="0.2">
      <c r="A131">
        <f t="shared" si="46"/>
        <v>74</v>
      </c>
      <c r="B131">
        <f>IF(A131&lt;LookHere!$B$9,1,2)</f>
        <v>2</v>
      </c>
      <c r="C131">
        <f>IF(B131&lt;2,LookHere!F$10 - T130,0)</f>
        <v>0</v>
      </c>
      <c r="D131" s="3">
        <f>IF(B131=2,LookHere!$B$12,0)</f>
        <v>48600</v>
      </c>
      <c r="E131" s="3">
        <f>IF(A131&lt;LookHere!B$13,0,IF(A131&lt;LookHere!B$14,LookHere!C$13,LookHere!C$14))</f>
        <v>12000</v>
      </c>
      <c r="F131" s="3">
        <f>IF('SC2'!A131&lt;LookHere!D$15,0,LookHere!B$15)</f>
        <v>9000</v>
      </c>
      <c r="G131" s="3">
        <f>IF('SC2'!A131&lt;LookHere!D$16,0,LookHere!B$16)</f>
        <v>6612</v>
      </c>
      <c r="H131" s="3">
        <f t="shared" si="47"/>
        <v>27159.277687620674</v>
      </c>
      <c r="I131" s="35">
        <f t="shared" si="48"/>
        <v>17321.835186105385</v>
      </c>
      <c r="J131" s="3">
        <f>IF(I130&gt;0,IF(B131&lt;2,IF(C131&gt;5500*LookHere!B$11, 5500*LookHere!B$11, C131), IF(H131&gt;(M131+P130),-(H131-M131-P130),0)),0)</f>
        <v>-23914.889249515803</v>
      </c>
      <c r="K131" s="35">
        <f t="shared" si="49"/>
        <v>5.6697170250259388E-13</v>
      </c>
      <c r="L131" s="35">
        <f t="shared" si="50"/>
        <v>2.5014717335227973E-11</v>
      </c>
      <c r="M131" s="35">
        <f t="shared" si="51"/>
        <v>1.5237228841068035E-9</v>
      </c>
      <c r="N131" s="35">
        <f t="shared" si="52"/>
        <v>1.12809969593577E-9</v>
      </c>
      <c r="O131" s="35">
        <f t="shared" si="53"/>
        <v>39371.507482815185</v>
      </c>
      <c r="P131" s="3">
        <f t="shared" si="54"/>
        <v>9837.4425015152628</v>
      </c>
      <c r="Q131">
        <f t="shared" si="43"/>
        <v>7.6999999999999999E-2</v>
      </c>
      <c r="R131" s="3">
        <f>IF(B131&lt;2,K131*V$5+L131*0.4*V$6 - IF((C131-J131)&gt;0,IF((C131-J131)&gt;V$12,V$12,C131-J131)),P131+L131*($V$6)*0.4+K131*($V$5)+G131+F131+E131)/LookHere!B$11</f>
        <v>37449.442501515266</v>
      </c>
      <c r="S131" s="3">
        <f>(IF(G131&gt;0,IF(R131&gt;V$15,IF(0.15*(R131-V$15)&lt;G131,0.15*(R131-V$15),G131),0),0))*LookHere!B$11</f>
        <v>0</v>
      </c>
      <c r="T131" s="3">
        <f>(IF(R131&lt;V$16,W$16*R131,IF(R131&lt;V$17,Z$16+W$17*(R131-V$16),IF(R131&lt;V$18,W$18*(R131-V$18)+Z$17,(R131-V$18)*W$19+Z$18)))+S131 + IF(R131&lt;V$20,R131*W$20,IF(R131&lt;V$21,(R131-V$20)*W$21+Z$20,(R131-V$21)*W$22+Z$21)))*LookHere!B$11</f>
        <v>7489.8885003030537</v>
      </c>
      <c r="AG131">
        <f t="shared" si="44"/>
        <v>99</v>
      </c>
      <c r="AH131" s="37">
        <v>0.2</v>
      </c>
      <c r="AI131" s="3">
        <f t="shared" si="45"/>
        <v>0</v>
      </c>
    </row>
    <row r="132" spans="1:35" x14ac:dyDescent="0.2">
      <c r="A132">
        <f t="shared" si="46"/>
        <v>75</v>
      </c>
      <c r="B132">
        <f>IF(A132&lt;LookHere!$B$9,1,2)</f>
        <v>2</v>
      </c>
      <c r="C132">
        <f>IF(B132&lt;2,LookHere!F$10 - T131,0)</f>
        <v>0</v>
      </c>
      <c r="D132" s="3">
        <f>IF(B132=2,LookHere!$B$12,0)</f>
        <v>48600</v>
      </c>
      <c r="E132" s="3">
        <f>IF(A132&lt;LookHere!B$13,0,IF(A132&lt;LookHere!B$14,LookHere!C$13,LookHere!C$14))</f>
        <v>12000</v>
      </c>
      <c r="F132" s="3">
        <f>IF('SC2'!A132&lt;LookHere!D$15,0,LookHere!B$15)</f>
        <v>9000</v>
      </c>
      <c r="G132" s="3">
        <f>IF('SC2'!A132&lt;LookHere!D$16,0,LookHere!B$16)</f>
        <v>6612</v>
      </c>
      <c r="H132" s="3">
        <f t="shared" si="47"/>
        <v>28477.888500303052</v>
      </c>
      <c r="I132" s="35">
        <f t="shared" si="48"/>
        <v>-1348.4043692024788</v>
      </c>
      <c r="J132" s="3">
        <f>IF(I131&gt;0,IF(B132&lt;2,IF(C132&gt;5500*LookHere!B$11, 5500*LookHere!B$11, C132), IF(H132&gt;(M132+P131),-(H132-M132-P131),0)),0)</f>
        <v>-18640.445998787764</v>
      </c>
      <c r="K132" s="35">
        <f t="shared" si="49"/>
        <v>-5.2274790970745721E-15</v>
      </c>
      <c r="L132" s="35">
        <f t="shared" si="50"/>
        <v>3.9473223954989245E-13</v>
      </c>
      <c r="M132" s="35">
        <f t="shared" si="51"/>
        <v>2.5581689037730567E-11</v>
      </c>
      <c r="N132" s="35">
        <f t="shared" si="52"/>
        <v>1.7340210623908803E-11</v>
      </c>
      <c r="O132" s="35">
        <f t="shared" si="53"/>
        <v>29466.345988429483</v>
      </c>
      <c r="P132" s="3">
        <f t="shared" si="54"/>
        <v>29826.292869505531</v>
      </c>
      <c r="Q132">
        <f t="shared" si="43"/>
        <v>7.9000000000000001E-2</v>
      </c>
      <c r="R132" s="3">
        <f>IF(B132&lt;2,K132*V$5+L132*0.4*V$6 - IF((C132-J132)&gt;0,IF((C132-J132)&gt;V$12,V$12,C132-J132)),P132+L132*($V$6)*0.4+K132*($V$5)+G132+F132+E132)/LookHere!B$11</f>
        <v>57438.292869505531</v>
      </c>
      <c r="S132" s="3">
        <f>(IF(G132&gt;0,IF(R132&gt;V$15,IF(0.15*(R132-V$15)&lt;G132,0.15*(R132-V$15),G132),0),0))*LookHere!B$11</f>
        <v>0</v>
      </c>
      <c r="T132" s="3">
        <f>(IF(R132&lt;V$16,W$16*R132,IF(R132&lt;V$17,Z$16+W$17*(R132-V$16),IF(R132&lt;V$18,W$18*(R132-V$18)+Z$17,(R132-V$18)*W$19+Z$18)))+S132 + IF(R132&lt;V$20,R132*W$20,IF(R132&lt;V$21,(R132-V$20)*W$21+Z$20,(R132-V$21)*W$22+Z$21)))*LookHere!B$11</f>
        <v>13150.338228850973</v>
      </c>
      <c r="AG132">
        <f t="shared" si="44"/>
        <v>100</v>
      </c>
      <c r="AH132" s="37">
        <v>0.2</v>
      </c>
      <c r="AI132" s="3">
        <f t="shared" ref="AI132:AI163" si="55">IF(((K132+L132+O132+I132)-H132)&lt;H132,1,0)</f>
        <v>1</v>
      </c>
    </row>
    <row r="133" spans="1:35" x14ac:dyDescent="0.2">
      <c r="A133">
        <f t="shared" si="46"/>
        <v>76</v>
      </c>
      <c r="B133">
        <f>IF(A133&lt;LookHere!$B$9,1,2)</f>
        <v>2</v>
      </c>
      <c r="C133">
        <f>IF(B133&lt;2,LookHere!F$10 - T132,0)</f>
        <v>0</v>
      </c>
      <c r="D133" s="3">
        <f>IF(B133=2,LookHere!$B$12,0)</f>
        <v>48600</v>
      </c>
      <c r="E133" s="3">
        <f>IF(A133&lt;LookHere!B$13,0,IF(A133&lt;LookHere!B$14,LookHere!C$13,LookHere!C$14))</f>
        <v>12000</v>
      </c>
      <c r="F133" s="3">
        <f>IF('SC2'!A133&lt;LookHere!D$15,0,LookHere!B$15)</f>
        <v>9000</v>
      </c>
      <c r="G133" s="3">
        <f>IF('SC2'!A133&lt;LookHere!D$16,0,LookHere!B$16)</f>
        <v>6612</v>
      </c>
      <c r="H133" s="3">
        <f t="shared" si="47"/>
        <v>34138.338228850975</v>
      </c>
      <c r="I133" s="35">
        <f t="shared" si="48"/>
        <v>0</v>
      </c>
      <c r="J133" s="3">
        <f>IF(I132&gt;0,IF(B133&lt;2,IF(C133&gt;5500*LookHere!B$11, 5500*LookHere!B$11, C133), IF(H133&gt;(M133+P132),-(H133-M133-P132),0)),0)</f>
        <v>0</v>
      </c>
      <c r="K133" s="35">
        <f t="shared" si="49"/>
        <v>4.8197357275028266E-17</v>
      </c>
      <c r="L133" s="35">
        <f t="shared" si="50"/>
        <v>6.2288747400972884E-15</v>
      </c>
      <c r="M133" s="35">
        <f t="shared" si="51"/>
        <v>3.8950476045281788E-13</v>
      </c>
      <c r="N133" s="35">
        <f t="shared" si="52"/>
        <v>2.7788081141404705E-13</v>
      </c>
      <c r="O133" s="35">
        <f t="shared" si="53"/>
        <v>-410.62899617614676</v>
      </c>
      <c r="P133" s="3">
        <f t="shared" si="54"/>
        <v>34138.338228850975</v>
      </c>
      <c r="Q133">
        <f t="shared" si="43"/>
        <v>0.08</v>
      </c>
      <c r="R133" s="3">
        <f>IF(B133&lt;2,K133*V$5+L133*0.4*V$6 - IF((C133-J133)&gt;0,IF((C133-J133)&gt;V$12,V$12,C133-J133)),P133+L133*($V$6)*0.4+K133*($V$5)+G133+F133+E133)/LookHere!B$11</f>
        <v>61750.338228850975</v>
      </c>
      <c r="S133" s="3">
        <f>(IF(G133&gt;0,IF(R133&gt;V$15,IF(0.15*(R133-V$15)&lt;G133,0.15*(R133-V$15),G133),0),0))*LookHere!B$11</f>
        <v>0</v>
      </c>
      <c r="T133" s="3">
        <f>(IF(R133&lt;V$16,W$16*R133,IF(R133&lt;V$17,Z$16+W$17*(R133-V$16),IF(R133&lt;V$18,W$18*(R133-V$18)+Z$17,(R133-V$18)*W$19+Z$18)))+S133 + IF(R133&lt;V$20,R133*W$20,IF(R133&lt;V$21,(R133-V$20)*W$21+Z$20,(R133-V$21)*W$22+Z$21)))*LookHere!B$11</f>
        <v>14493.540358287079</v>
      </c>
      <c r="AI133" s="3">
        <f t="shared" si="55"/>
        <v>1</v>
      </c>
    </row>
    <row r="134" spans="1:35" x14ac:dyDescent="0.2">
      <c r="A134">
        <f t="shared" si="46"/>
        <v>77</v>
      </c>
      <c r="B134">
        <f>IF(A134&lt;LookHere!$B$9,1,2)</f>
        <v>2</v>
      </c>
      <c r="C134">
        <f>IF(B134&lt;2,LookHere!F$10 - T133,0)</f>
        <v>0</v>
      </c>
      <c r="D134" s="3">
        <f>IF(B134=2,LookHere!$B$12,0)</f>
        <v>48600</v>
      </c>
      <c r="E134" s="3">
        <f>IF(A134&lt;LookHere!B$13,0,IF(A134&lt;LookHere!B$14,LookHere!C$13,LookHere!C$14))</f>
        <v>12000</v>
      </c>
      <c r="F134" s="3">
        <f>IF('SC2'!A134&lt;LookHere!D$15,0,LookHere!B$15)</f>
        <v>9000</v>
      </c>
      <c r="G134" s="3">
        <f>IF('SC2'!A134&lt;LookHere!D$16,0,LookHere!B$16)</f>
        <v>6612</v>
      </c>
      <c r="H134" s="3">
        <f t="shared" si="47"/>
        <v>35481.540358287079</v>
      </c>
      <c r="I134" s="35">
        <f t="shared" si="48"/>
        <v>0</v>
      </c>
      <c r="J134" s="3">
        <f>IF(I133&gt;0,IF(B134&lt;2,IF(C134&gt;5500*LookHere!B$11, 5500*LookHere!B$11, C134), IF(H134&gt;(M134+P133),-(H134-M134-P133),0)),0)</f>
        <v>0</v>
      </c>
      <c r="K134" s="35">
        <f t="shared" si="49"/>
        <v>-4.4437963407470442E-19</v>
      </c>
      <c r="L134" s="35">
        <f t="shared" si="50"/>
        <v>9.8291643398733813E-17</v>
      </c>
      <c r="M134" s="35">
        <f t="shared" si="51"/>
        <v>6.2770720973723166E-15</v>
      </c>
      <c r="N134" s="35">
        <f t="shared" si="52"/>
        <v>4.3457531108855937E-15</v>
      </c>
      <c r="O134" s="35">
        <f t="shared" si="53"/>
        <v>-34548.260943153698</v>
      </c>
      <c r="P134" s="3">
        <f t="shared" si="54"/>
        <v>35481.540358287079</v>
      </c>
      <c r="Q134">
        <f t="shared" si="43"/>
        <v>8.2000000000000003E-2</v>
      </c>
      <c r="R134" s="3">
        <f>IF(B134&lt;2,K134*V$5+L134*0.4*V$6 - IF((C134-J134)&gt;0,IF((C134-J134)&gt;V$12,V$12,C134-J134)),P134+L134*($V$6)*0.4+K134*($V$5)+G134+F134+E134)/LookHere!B$11</f>
        <v>63093.540358287079</v>
      </c>
      <c r="S134" s="3">
        <f>(IF(G134&gt;0,IF(R134&gt;V$15,IF(0.15*(R134-V$15)&lt;G134,0.15*(R134-V$15),G134),0),0))*LookHere!B$11</f>
        <v>0</v>
      </c>
      <c r="T134" s="3">
        <f>(IF(R134&lt;V$16,W$16*R134,IF(R134&lt;V$17,Z$16+W$17*(R134-V$16),IF(R134&lt;V$18,W$18*(R134-V$18)+Z$17,(R134-V$18)*W$19+Z$18)))+S134 + IF(R134&lt;V$20,R134*W$20,IF(R134&lt;V$21,(R134-V$20)*W$21+Z$20,(R134-V$21)*W$22+Z$21)))*LookHere!B$11</f>
        <v>14911.947821606425</v>
      </c>
      <c r="AI134" s="3">
        <f t="shared" si="55"/>
        <v>1</v>
      </c>
    </row>
    <row r="135" spans="1:35" x14ac:dyDescent="0.2">
      <c r="A135">
        <f t="shared" si="46"/>
        <v>78</v>
      </c>
      <c r="B135">
        <f>IF(A135&lt;LookHere!$B$9,1,2)</f>
        <v>2</v>
      </c>
      <c r="C135">
        <f>IF(B135&lt;2,LookHere!F$10 - T134,0)</f>
        <v>0</v>
      </c>
      <c r="D135" s="3">
        <f>IF(B135=2,LookHere!$B$12,0)</f>
        <v>48600</v>
      </c>
      <c r="E135" s="3">
        <f>IF(A135&lt;LookHere!B$13,0,IF(A135&lt;LookHere!B$14,LookHere!C$13,LookHere!C$14))</f>
        <v>12000</v>
      </c>
      <c r="F135" s="3">
        <f>IF('SC2'!A135&lt;LookHere!D$15,0,LookHere!B$15)</f>
        <v>9000</v>
      </c>
      <c r="G135" s="3">
        <f>IF('SC2'!A135&lt;LookHere!D$16,0,LookHere!B$16)</f>
        <v>6612</v>
      </c>
      <c r="H135" s="3">
        <f t="shared" si="47"/>
        <v>35899.947821606424</v>
      </c>
      <c r="I135" s="35">
        <f t="shared" si="48"/>
        <v>0</v>
      </c>
      <c r="J135" s="3">
        <f>IF(I134&gt;0,IF(B135&lt;2,IF(C135&gt;5500*LookHere!B$11, 5500*LookHere!B$11, C135), IF(H135&gt;(M135+P134),-(H135-M135-P134),0)),0)</f>
        <v>0</v>
      </c>
      <c r="K135" s="35">
        <f t="shared" si="49"/>
        <v>4.0971802261743323E-21</v>
      </c>
      <c r="L135" s="35">
        <f t="shared" si="50"/>
        <v>1.5510421328319938E-18</v>
      </c>
      <c r="M135" s="35">
        <f t="shared" si="51"/>
        <v>9.7847263764659108E-17</v>
      </c>
      <c r="N135" s="35">
        <f t="shared" si="52"/>
        <v>6.893746426933608E-17</v>
      </c>
      <c r="O135" s="35">
        <f t="shared" si="53"/>
        <v>-69970.378292618552</v>
      </c>
      <c r="P135" s="3">
        <f t="shared" si="54"/>
        <v>35899.947821606424</v>
      </c>
      <c r="Q135">
        <f t="shared" si="43"/>
        <v>8.3000000000000004E-2</v>
      </c>
      <c r="R135" s="3">
        <f>IF(B135&lt;2,K135*V$5+L135*0.4*V$6 - IF((C135-J135)&gt;0,IF((C135-J135)&gt;V$12,V$12,C135-J135)),P135+L135*($V$6)*0.4+K135*($V$5)+G135+F135+E135)/LookHere!B$11</f>
        <v>63511.947821606424</v>
      </c>
      <c r="S135" s="3">
        <f>(IF(G135&gt;0,IF(R135&gt;V$15,IF(0.15*(R135-V$15)&lt;G135,0.15*(R135-V$15),G135),0),0))*LookHere!B$11</f>
        <v>0</v>
      </c>
      <c r="T135" s="3">
        <f>(IF(R135&lt;V$16,W$16*R135,IF(R135&lt;V$17,Z$16+W$17*(R135-V$16),IF(R135&lt;V$18,W$18*(R135-V$18)+Z$17,(R135-V$18)*W$19+Z$18)))+S135 + IF(R135&lt;V$20,R135*W$20,IF(R135&lt;V$21,(R135-V$20)*W$21+Z$20,(R135-V$21)*W$22+Z$21)))*LookHere!B$11</f>
        <v>15042.281746430403</v>
      </c>
      <c r="AI135" s="3">
        <f t="shared" si="55"/>
        <v>1</v>
      </c>
    </row>
    <row r="136" spans="1:35" x14ac:dyDescent="0.2">
      <c r="A136">
        <f t="shared" si="46"/>
        <v>79</v>
      </c>
      <c r="B136">
        <f>IF(A136&lt;LookHere!$B$9,1,2)</f>
        <v>2</v>
      </c>
      <c r="C136">
        <f>IF(B136&lt;2,LookHere!F$10 - T135,0)</f>
        <v>0</v>
      </c>
      <c r="D136" s="3">
        <f>IF(B136=2,LookHere!$B$12,0)</f>
        <v>48600</v>
      </c>
      <c r="E136" s="3">
        <f>IF(A136&lt;LookHere!B$13,0,IF(A136&lt;LookHere!B$14,LookHere!C$13,LookHere!C$14))</f>
        <v>12000</v>
      </c>
      <c r="F136" s="3">
        <f>IF('SC2'!A136&lt;LookHere!D$15,0,LookHere!B$15)</f>
        <v>9000</v>
      </c>
      <c r="G136" s="3">
        <f>IF('SC2'!A136&lt;LookHere!D$16,0,LookHere!B$16)</f>
        <v>6612</v>
      </c>
      <c r="H136" s="3">
        <f t="shared" si="47"/>
        <v>36030.281746430403</v>
      </c>
      <c r="I136" s="35">
        <f t="shared" si="48"/>
        <v>0</v>
      </c>
      <c r="J136" s="3">
        <f>IF(I135&gt;0,IF(B136&lt;2,IF(C136&gt;5500*LookHere!B$11, 5500*LookHere!B$11, C136), IF(H136&gt;(M136+P135),-(H136-M136-P135),0)),0)</f>
        <v>0</v>
      </c>
      <c r="K136" s="35">
        <f t="shared" si="49"/>
        <v>-3.7776001685379051E-23</v>
      </c>
      <c r="L136" s="35">
        <f t="shared" si="50"/>
        <v>2.4475444856088746E-20</v>
      </c>
      <c r="M136" s="35">
        <f t="shared" si="51"/>
        <v>1.5551393130581681E-18</v>
      </c>
      <c r="N136" s="35">
        <f t="shared" si="52"/>
        <v>1.0845003389145433E-18</v>
      </c>
      <c r="O136" s="35">
        <f t="shared" si="53"/>
        <v>-105749.97706356167</v>
      </c>
      <c r="P136" s="3">
        <f t="shared" si="54"/>
        <v>36030.281746430403</v>
      </c>
      <c r="Q136">
        <f t="shared" si="43"/>
        <v>8.5000000000000006E-2</v>
      </c>
      <c r="R136" s="3">
        <f>IF(B136&lt;2,K136*V$5+L136*0.4*V$6 - IF((C136-J136)&gt;0,IF((C136-J136)&gt;V$12,V$12,C136-J136)),P136+L136*($V$6)*0.4+K136*($V$5)+G136+F136+E136)/LookHere!B$11</f>
        <v>63642.281746430403</v>
      </c>
      <c r="S136" s="3">
        <f>(IF(G136&gt;0,IF(R136&gt;V$15,IF(0.15*(R136-V$15)&lt;G136,0.15*(R136-V$15),G136),0),0))*LookHere!B$11</f>
        <v>0</v>
      </c>
      <c r="T136" s="3">
        <f>(IF(R136&lt;V$16,W$16*R136,IF(R136&lt;V$17,Z$16+W$17*(R136-V$16),IF(R136&lt;V$18,W$18*(R136-V$18)+Z$17,(R136-V$18)*W$19+Z$18)))+S136 + IF(R136&lt;V$20,R136*W$20,IF(R136&lt;V$21,(R136-V$20)*W$21+Z$20,(R136-V$21)*W$22+Z$21)))*LookHere!B$11</f>
        <v>15082.880764013071</v>
      </c>
      <c r="AI136" s="3">
        <f t="shared" si="55"/>
        <v>1</v>
      </c>
    </row>
    <row r="137" spans="1:35" x14ac:dyDescent="0.2">
      <c r="A137">
        <f t="shared" si="46"/>
        <v>80</v>
      </c>
      <c r="B137">
        <f>IF(A137&lt;LookHere!$B$9,1,2)</f>
        <v>2</v>
      </c>
      <c r="C137">
        <f>IF(B137&lt;2,LookHere!F$10 - T136,0)</f>
        <v>0</v>
      </c>
      <c r="D137" s="3">
        <f>IF(B137=2,LookHere!$B$12,0)</f>
        <v>48600</v>
      </c>
      <c r="E137" s="3">
        <f>IF(A137&lt;LookHere!B$13,0,IF(A137&lt;LookHere!B$14,LookHere!C$13,LookHere!C$14))</f>
        <v>12000</v>
      </c>
      <c r="F137" s="3">
        <f>IF('SC2'!A137&lt;LookHere!D$15,0,LookHere!B$15)</f>
        <v>9000</v>
      </c>
      <c r="G137" s="3">
        <f>IF('SC2'!A137&lt;LookHere!D$16,0,LookHere!B$16)</f>
        <v>6612</v>
      </c>
      <c r="H137" s="3">
        <f t="shared" si="47"/>
        <v>36070.880764013069</v>
      </c>
      <c r="I137" s="35">
        <f t="shared" si="48"/>
        <v>0</v>
      </c>
      <c r="J137" s="3">
        <f>IF(I136&gt;0,IF(B137&lt;2,IF(C137&gt;5500*LookHere!B$11, 5500*LookHere!B$11, C137), IF(H137&gt;(M137+P136),-(H137-M137-P136),0)),0)</f>
        <v>0</v>
      </c>
      <c r="K137" s="35">
        <f t="shared" si="49"/>
        <v>3.4829473553979574E-25</v>
      </c>
      <c r="L137" s="35">
        <f t="shared" si="50"/>
        <v>3.8622251982907704E-22</v>
      </c>
      <c r="M137" s="35">
        <f t="shared" si="51"/>
        <v>2.4437668854403367E-20</v>
      </c>
      <c r="N137" s="35">
        <f t="shared" si="52"/>
        <v>1.7144144199767734E-20</v>
      </c>
      <c r="O137" s="35">
        <f t="shared" si="53"/>
        <v>-141598.36884944275</v>
      </c>
      <c r="P137" s="3">
        <f t="shared" si="54"/>
        <v>36070.880764013069</v>
      </c>
      <c r="Q137">
        <f t="shared" si="43"/>
        <v>8.7999999999999995E-2</v>
      </c>
      <c r="R137" s="3">
        <f>IF(B137&lt;2,K137*V$5+L137*0.4*V$6 - IF((C137-J137)&gt;0,IF((C137-J137)&gt;V$12,V$12,C137-J137)),P137+L137*($V$6)*0.4+K137*($V$5)+G137+F137+E137)/LookHere!B$11</f>
        <v>63682.880764013069</v>
      </c>
      <c r="S137" s="3">
        <f>(IF(G137&gt;0,IF(R137&gt;V$15,IF(0.15*(R137-V$15)&lt;G137,0.15*(R137-V$15),G137),0),0))*LookHere!B$11</f>
        <v>0</v>
      </c>
      <c r="T137" s="3">
        <f>(IF(R137&lt;V$16,W$16*R137,IF(R137&lt;V$17,Z$16+W$17*(R137-V$16),IF(R137&lt;V$18,W$18*(R137-V$18)+Z$17,(R137-V$18)*W$19+Z$18)))+S137 + IF(R137&lt;V$20,R137*W$20,IF(R137&lt;V$21,(R137-V$20)*W$21+Z$20,(R137-V$21)*W$22+Z$21)))*LookHere!B$11</f>
        <v>15095.527357990071</v>
      </c>
      <c r="AI137" s="3">
        <f t="shared" si="55"/>
        <v>1</v>
      </c>
    </row>
    <row r="138" spans="1:35" x14ac:dyDescent="0.2">
      <c r="A138">
        <f t="shared" si="46"/>
        <v>81</v>
      </c>
      <c r="B138">
        <f>IF(A138&lt;LookHere!$B$9,1,2)</f>
        <v>2</v>
      </c>
      <c r="C138">
        <f>IF(B138&lt;2,LookHere!F$10 - T137,0)</f>
        <v>0</v>
      </c>
      <c r="D138" s="3">
        <f>IF(B138=2,LookHere!$B$12,0)</f>
        <v>48600</v>
      </c>
      <c r="E138" s="3">
        <f>IF(A138&lt;LookHere!B$13,0,IF(A138&lt;LookHere!B$14,LookHere!C$13,LookHere!C$14))</f>
        <v>12000</v>
      </c>
      <c r="F138" s="3">
        <f>IF('SC2'!A138&lt;LookHere!D$15,0,LookHere!B$15)</f>
        <v>9000</v>
      </c>
      <c r="G138" s="3">
        <f>IF('SC2'!A138&lt;LookHere!D$16,0,LookHere!B$16)</f>
        <v>6612</v>
      </c>
      <c r="H138" s="3">
        <f t="shared" si="47"/>
        <v>36083.527357990068</v>
      </c>
      <c r="I138" s="35">
        <f t="shared" si="48"/>
        <v>0</v>
      </c>
      <c r="J138" s="3">
        <f>IF(I137&gt;0,IF(B138&lt;2,IF(C138&gt;5500*LookHere!B$11, 5500*LookHere!B$11, C138), IF(H138&gt;(M138+P137),-(H138-M138-P137),0)),0)</f>
        <v>0</v>
      </c>
      <c r="K138" s="35">
        <f t="shared" si="49"/>
        <v>-3.2112774616437546E-27</v>
      </c>
      <c r="L138" s="35">
        <f t="shared" si="50"/>
        <v>6.0945913629027735E-24</v>
      </c>
      <c r="M138" s="35">
        <f t="shared" si="51"/>
        <v>3.8657081456461683E-22</v>
      </c>
      <c r="N138" s="35">
        <f t="shared" si="52"/>
        <v>2.7025127545969201E-22</v>
      </c>
      <c r="O138" s="35">
        <f t="shared" si="53"/>
        <v>-177425.70041903478</v>
      </c>
      <c r="P138" s="3">
        <f t="shared" si="54"/>
        <v>36083.527357990068</v>
      </c>
      <c r="Q138">
        <f t="shared" si="43"/>
        <v>0.09</v>
      </c>
      <c r="R138" s="3">
        <f>IF(B138&lt;2,K138*V$5+L138*0.4*V$6 - IF((C138-J138)&gt;0,IF((C138-J138)&gt;V$12,V$12,C138-J138)),P138+L138*($V$6)*0.4+K138*($V$5)+G138+F138+E138)/LookHere!B$11</f>
        <v>63695.527357990068</v>
      </c>
      <c r="S138" s="3">
        <f>(IF(G138&gt;0,IF(R138&gt;V$15,IF(0.15*(R138-V$15)&lt;G138,0.15*(R138-V$15),G138),0),0))*LookHere!B$11</f>
        <v>0</v>
      </c>
      <c r="T138" s="3">
        <f>(IF(R138&lt;V$16,W$16*R138,IF(R138&lt;V$17,Z$16+W$17*(R138-V$16),IF(R138&lt;V$18,W$18*(R138-V$18)+Z$17,(R138-V$18)*W$19+Z$18)))+S138 + IF(R138&lt;V$20,R138*W$20,IF(R138&lt;V$21,(R138-V$20)*W$21+Z$20,(R138-V$21)*W$22+Z$21)))*LookHere!B$11</f>
        <v>15099.466772013908</v>
      </c>
      <c r="AI138" s="3">
        <f t="shared" si="55"/>
        <v>1</v>
      </c>
    </row>
    <row r="139" spans="1:35" x14ac:dyDescent="0.2">
      <c r="A139">
        <f t="shared" si="46"/>
        <v>82</v>
      </c>
      <c r="B139">
        <f>IF(A139&lt;LookHere!$B$9,1,2)</f>
        <v>2</v>
      </c>
      <c r="C139">
        <f>IF(B139&lt;2,LookHere!F$10 - T138,0)</f>
        <v>0</v>
      </c>
      <c r="D139" s="3">
        <f>IF(B139=2,LookHere!$B$12,0)</f>
        <v>48600</v>
      </c>
      <c r="E139" s="3">
        <f>IF(A139&lt;LookHere!B$13,0,IF(A139&lt;LookHere!B$14,LookHere!C$13,LookHere!C$14))</f>
        <v>12000</v>
      </c>
      <c r="F139" s="3">
        <f>IF('SC2'!A139&lt;LookHere!D$15,0,LookHere!B$15)</f>
        <v>9000</v>
      </c>
      <c r="G139" s="3">
        <f>IF('SC2'!A139&lt;LookHere!D$16,0,LookHere!B$16)</f>
        <v>6612</v>
      </c>
      <c r="H139" s="3">
        <f t="shared" si="47"/>
        <v>36087.466772013911</v>
      </c>
      <c r="I139" s="35">
        <f t="shared" si="48"/>
        <v>0</v>
      </c>
      <c r="J139" s="3">
        <f>IF(I138&gt;0,IF(B139&lt;2,IF(C139&gt;5500*LookHere!B$11, 5500*LookHere!B$11, C139), IF(H139&gt;(M139+P138),-(H139-M139-P138),0)),0)</f>
        <v>0</v>
      </c>
      <c r="K139" s="35">
        <f t="shared" si="49"/>
        <v>2.9607978197385856E-29</v>
      </c>
      <c r="L139" s="35">
        <f t="shared" si="50"/>
        <v>9.6172651706605496E-26</v>
      </c>
      <c r="M139" s="35">
        <f t="shared" si="51"/>
        <v>6.0913800854411297E-24</v>
      </c>
      <c r="N139" s="35">
        <f t="shared" si="52"/>
        <v>4.2671773372704347E-24</v>
      </c>
      <c r="O139" s="35">
        <f t="shared" si="53"/>
        <v>-213204.05557230412</v>
      </c>
      <c r="P139" s="3">
        <f t="shared" si="54"/>
        <v>36087.466772013911</v>
      </c>
      <c r="Q139">
        <f t="shared" si="43"/>
        <v>9.2999999999999999E-2</v>
      </c>
      <c r="R139" s="3">
        <f>IF(B139&lt;2,K139*V$5+L139*0.4*V$6 - IF((C139-J139)&gt;0,IF((C139-J139)&gt;V$12,V$12,C139-J139)),P139+L139*($V$6)*0.4+K139*($V$5)+G139+F139+E139)/LookHere!B$11</f>
        <v>63699.466772013911</v>
      </c>
      <c r="S139" s="3">
        <f>(IF(G139&gt;0,IF(R139&gt;V$15,IF(0.15*(R139-V$15)&lt;G139,0.15*(R139-V$15),G139),0),0))*LookHere!B$11</f>
        <v>0</v>
      </c>
      <c r="T139" s="3">
        <f>(IF(R139&lt;V$16,W$16*R139,IF(R139&lt;V$17,Z$16+W$17*(R139-V$16),IF(R139&lt;V$18,W$18*(R139-V$18)+Z$17,(R139-V$18)*W$19+Z$18)))+S139 + IF(R139&lt;V$20,R139*W$20,IF(R139&lt;V$21,(R139-V$20)*W$21+Z$20,(R139-V$21)*W$22+Z$21)))*LookHere!B$11</f>
        <v>15100.693899482334</v>
      </c>
      <c r="AI139" s="3">
        <f t="shared" si="55"/>
        <v>1</v>
      </c>
    </row>
    <row r="140" spans="1:35" x14ac:dyDescent="0.2">
      <c r="A140">
        <f t="shared" si="46"/>
        <v>83</v>
      </c>
      <c r="B140">
        <f>IF(A140&lt;LookHere!$B$9,1,2)</f>
        <v>2</v>
      </c>
      <c r="C140">
        <f>IF(B140&lt;2,LookHere!F$10 - T139,0)</f>
        <v>0</v>
      </c>
      <c r="D140" s="3">
        <f>IF(B140=2,LookHere!$B$12,0)</f>
        <v>48600</v>
      </c>
      <c r="E140" s="3">
        <f>IF(A140&lt;LookHere!B$13,0,IF(A140&lt;LookHere!B$14,LookHere!C$13,LookHere!C$14))</f>
        <v>12000</v>
      </c>
      <c r="F140" s="3">
        <f>IF('SC2'!A140&lt;LookHere!D$15,0,LookHere!B$15)</f>
        <v>9000</v>
      </c>
      <c r="G140" s="3">
        <f>IF('SC2'!A140&lt;LookHere!D$16,0,LookHere!B$16)</f>
        <v>6612</v>
      </c>
      <c r="H140" s="3">
        <f t="shared" si="47"/>
        <v>36088.693899482336</v>
      </c>
      <c r="I140" s="35">
        <f t="shared" si="48"/>
        <v>0</v>
      </c>
      <c r="J140" s="3">
        <f>IF(I139&gt;0,IF(B140&lt;2,IF(C140&gt;5500*LookHere!B$11, 5500*LookHere!B$11, C140), IF(H140&gt;(M140+P139),-(H140-M140-P139),0)),0)</f>
        <v>0</v>
      </c>
      <c r="K140" s="35">
        <f t="shared" si="49"/>
        <v>-2.7298555897876985E-31</v>
      </c>
      <c r="L140" s="35">
        <f t="shared" si="50"/>
        <v>1.5176044439302276E-27</v>
      </c>
      <c r="M140" s="35">
        <f t="shared" si="51"/>
        <v>9.6202259684802882E-26</v>
      </c>
      <c r="N140" s="35">
        <f t="shared" si="52"/>
        <v>6.7311973801164631E-26</v>
      </c>
      <c r="O140" s="35">
        <f t="shared" si="53"/>
        <v>-248924.8113687337</v>
      </c>
      <c r="P140" s="3">
        <f t="shared" si="54"/>
        <v>36088.693899482336</v>
      </c>
      <c r="Q140">
        <f t="shared" si="43"/>
        <v>9.6000000000000002E-2</v>
      </c>
      <c r="R140" s="3">
        <f>IF(B140&lt;2,K140*V$5+L140*0.4*V$6 - IF((C140-J140)&gt;0,IF((C140-J140)&gt;V$12,V$12,C140-J140)),P140+L140*($V$6)*0.4+K140*($V$5)+G140+F140+E140)/LookHere!B$11</f>
        <v>63700.693899482336</v>
      </c>
      <c r="S140" s="3">
        <f>(IF(G140&gt;0,IF(R140&gt;V$15,IF(0.15*(R140-V$15)&lt;G140,0.15*(R140-V$15),G140),0),0))*LookHere!B$11</f>
        <v>0</v>
      </c>
      <c r="T140" s="3">
        <f>(IF(R140&lt;V$16,W$16*R140,IF(R140&lt;V$17,Z$16+W$17*(R140-V$16),IF(R140&lt;V$18,W$18*(R140-V$18)+Z$17,(R140-V$18)*W$19+Z$18)))+S140 + IF(R140&lt;V$20,R140*W$20,IF(R140&lt;V$21,(R140-V$20)*W$21+Z$20,(R140-V$21)*W$22+Z$21)))*LookHere!B$11</f>
        <v>15101.076149688746</v>
      </c>
      <c r="AI140" s="3">
        <f t="shared" si="55"/>
        <v>1</v>
      </c>
    </row>
    <row r="141" spans="1:35" x14ac:dyDescent="0.2">
      <c r="A141">
        <f t="shared" si="46"/>
        <v>84</v>
      </c>
      <c r="B141">
        <f>IF(A141&lt;LookHere!$B$9,1,2)</f>
        <v>2</v>
      </c>
      <c r="C141">
        <f>IF(B141&lt;2,LookHere!F$10 - T140,0)</f>
        <v>0</v>
      </c>
      <c r="D141" s="3">
        <f>IF(B141=2,LookHere!$B$12,0)</f>
        <v>48600</v>
      </c>
      <c r="E141" s="3">
        <f>IF(A141&lt;LookHere!B$13,0,IF(A141&lt;LookHere!B$14,LookHere!C$13,LookHere!C$14))</f>
        <v>12000</v>
      </c>
      <c r="F141" s="3">
        <f>IF('SC2'!A141&lt;LookHere!D$15,0,LookHere!B$15)</f>
        <v>9000</v>
      </c>
      <c r="G141" s="3">
        <f>IF('SC2'!A141&lt;LookHere!D$16,0,LookHere!B$16)</f>
        <v>6612</v>
      </c>
      <c r="H141" s="3">
        <f t="shared" si="47"/>
        <v>36089.076149688743</v>
      </c>
      <c r="I141" s="35">
        <f t="shared" si="48"/>
        <v>0</v>
      </c>
      <c r="J141" s="3">
        <f>IF(I140&gt;0,IF(B141&lt;2,IF(C141&gt;5500*LookHere!B$11, 5500*LookHere!B$11, C141), IF(H141&gt;(M141+P140),-(H141-M141-P140),0)),0)</f>
        <v>0</v>
      </c>
      <c r="K141" s="35">
        <f t="shared" si="49"/>
        <v>2.5169268538926813E-33</v>
      </c>
      <c r="L141" s="35">
        <f t="shared" si="50"/>
        <v>2.3947798125218898E-29</v>
      </c>
      <c r="M141" s="35">
        <f t="shared" si="51"/>
        <v>1.5173314583712489E-27</v>
      </c>
      <c r="N141" s="35">
        <f t="shared" si="52"/>
        <v>1.062405006418853E-27</v>
      </c>
      <c r="O141" s="35">
        <f t="shared" si="53"/>
        <v>-284585.35459266184</v>
      </c>
      <c r="P141" s="3">
        <f t="shared" si="54"/>
        <v>36089.076149688743</v>
      </c>
      <c r="Q141">
        <f t="shared" si="43"/>
        <v>9.9000000000000005E-2</v>
      </c>
      <c r="R141" s="3">
        <f>IF(B141&lt;2,K141*V$5+L141*0.4*V$6 - IF((C141-J141)&gt;0,IF((C141-J141)&gt;V$12,V$12,C141-J141)),P141+L141*($V$6)*0.4+K141*($V$5)+G141+F141+E141)/LookHere!B$11</f>
        <v>63701.076149688743</v>
      </c>
      <c r="S141" s="3">
        <f>(IF(G141&gt;0,IF(R141&gt;V$15,IF(0.15*(R141-V$15)&lt;G141,0.15*(R141-V$15),G141),0),0))*LookHere!B$11</f>
        <v>0</v>
      </c>
      <c r="T141" s="3">
        <f>(IF(R141&lt;V$16,W$16*R141,IF(R141&lt;V$17,Z$16+W$17*(R141-V$16),IF(R141&lt;V$18,W$18*(R141-V$18)+Z$17,(R141-V$18)*W$19+Z$18)))+S141 + IF(R141&lt;V$20,R141*W$20,IF(R141&lt;V$21,(R141-V$20)*W$21+Z$20,(R141-V$21)*W$22+Z$21)))*LookHere!B$11</f>
        <v>15101.195220628044</v>
      </c>
      <c r="AI141" s="3">
        <f t="shared" si="55"/>
        <v>1</v>
      </c>
    </row>
    <row r="142" spans="1:35" x14ac:dyDescent="0.2">
      <c r="A142">
        <f t="shared" si="46"/>
        <v>85</v>
      </c>
      <c r="B142">
        <f>IF(A142&lt;LookHere!$B$9,1,2)</f>
        <v>2</v>
      </c>
      <c r="C142">
        <f>IF(B142&lt;2,LookHere!F$10 - T141,0)</f>
        <v>0</v>
      </c>
      <c r="D142" s="3">
        <f>IF(B142=2,LookHere!$B$12,0)</f>
        <v>48600</v>
      </c>
      <c r="E142" s="3">
        <f>IF(A142&lt;LookHere!B$13,0,IF(A142&lt;LookHere!B$14,LookHere!C$13,LookHere!C$14))</f>
        <v>12000</v>
      </c>
      <c r="F142" s="3">
        <f>IF('SC2'!A142&lt;LookHere!D$15,0,LookHere!B$15)</f>
        <v>9000</v>
      </c>
      <c r="G142" s="3">
        <f>IF('SC2'!A142&lt;LookHere!D$16,0,LookHere!B$16)</f>
        <v>6612</v>
      </c>
      <c r="H142" s="3">
        <f t="shared" si="47"/>
        <v>36089.19522062804</v>
      </c>
      <c r="I142" s="35">
        <f t="shared" si="48"/>
        <v>0</v>
      </c>
      <c r="J142" s="3">
        <f>IF(I141&gt;0,IF(B142&lt;2,IF(C142&gt;5500*LookHere!B$11, 5500*LookHere!B$11, C142), IF(H142&gt;(M142+P141),-(H142-M142-P141),0)),0)</f>
        <v>0</v>
      </c>
      <c r="K142" s="35">
        <f t="shared" si="49"/>
        <v>-2.3206065594126355E-35</v>
      </c>
      <c r="L142" s="35">
        <f t="shared" si="50"/>
        <v>3.7789625441595207E-31</v>
      </c>
      <c r="M142" s="35">
        <f t="shared" si="51"/>
        <v>2.3950315052072791E-29</v>
      </c>
      <c r="N142" s="35">
        <f t="shared" si="52"/>
        <v>1.6762703609597059E-29</v>
      </c>
      <c r="O142" s="35">
        <f t="shared" si="53"/>
        <v>-320184.94393245119</v>
      </c>
      <c r="P142" s="3">
        <f t="shared" si="54"/>
        <v>36089.19522062804</v>
      </c>
      <c r="Q142">
        <f t="shared" si="43"/>
        <v>0.10299999999999999</v>
      </c>
      <c r="R142" s="3">
        <f>IF(B142&lt;2,K142*V$5+L142*0.4*V$6 - IF((C142-J142)&gt;0,IF((C142-J142)&gt;V$12,V$12,C142-J142)),P142+L142*($V$6)*0.4+K142*($V$5)+G142+F142+E142)/LookHere!B$11</f>
        <v>63701.19522062804</v>
      </c>
      <c r="S142" s="3">
        <f>(IF(G142&gt;0,IF(R142&gt;V$15,IF(0.15*(R142-V$15)&lt;G142,0.15*(R142-V$15),G142),0),0))*LookHere!B$11</f>
        <v>0</v>
      </c>
      <c r="T142" s="3">
        <f>(IF(R142&lt;V$16,W$16*R142,IF(R142&lt;V$17,Z$16+W$17*(R142-V$16),IF(R142&lt;V$18,W$18*(R142-V$18)+Z$17,(R142-V$18)*W$19+Z$18)))+S142 + IF(R142&lt;V$20,R142*W$20,IF(R142&lt;V$21,(R142-V$20)*W$21+Z$20,(R142-V$21)*W$22+Z$21)))*LookHere!B$11</f>
        <v>15101.232311225634</v>
      </c>
      <c r="AI142" s="3">
        <f t="shared" si="55"/>
        <v>1</v>
      </c>
    </row>
    <row r="143" spans="1:35" x14ac:dyDescent="0.2">
      <c r="A143">
        <f t="shared" si="46"/>
        <v>86</v>
      </c>
      <c r="B143">
        <f>IF(A143&lt;LookHere!$B$9,1,2)</f>
        <v>2</v>
      </c>
      <c r="C143">
        <f>IF(B143&lt;2,LookHere!F$10 - T142,0)</f>
        <v>0</v>
      </c>
      <c r="D143" s="3">
        <f>IF(B143=2,LookHere!$B$12,0)</f>
        <v>48600</v>
      </c>
      <c r="E143" s="3">
        <f>IF(A143&lt;LookHere!B$13,0,IF(A143&lt;LookHere!B$14,LookHere!C$13,LookHere!C$14))</f>
        <v>12000</v>
      </c>
      <c r="F143" s="3">
        <f>IF('SC2'!A143&lt;LookHere!D$15,0,LookHere!B$15)</f>
        <v>9000</v>
      </c>
      <c r="G143" s="3">
        <f>IF('SC2'!A143&lt;LookHere!D$16,0,LookHere!B$16)</f>
        <v>6612</v>
      </c>
      <c r="H143" s="3">
        <f t="shared" si="47"/>
        <v>36089.232311225634</v>
      </c>
      <c r="I143" s="35">
        <f t="shared" si="48"/>
        <v>0</v>
      </c>
      <c r="J143" s="3">
        <f>IF(I142&gt;0,IF(B143&lt;2,IF(C143&gt;5500*LookHere!B$11, 5500*LookHere!B$11, C143), IF(H143&gt;(M143+P142),-(H143-M143-P142),0)),0)</f>
        <v>0</v>
      </c>
      <c r="K143" s="35">
        <f t="shared" si="49"/>
        <v>2.1395992479836E-37</v>
      </c>
      <c r="L143" s="35">
        <f t="shared" si="50"/>
        <v>5.9632028946837004E-33</v>
      </c>
      <c r="M143" s="35">
        <f t="shared" si="51"/>
        <v>3.7787304835035795E-31</v>
      </c>
      <c r="N143" s="35">
        <f t="shared" si="52"/>
        <v>2.6453433991084468E-31</v>
      </c>
      <c r="O143" s="35">
        <f t="shared" si="53"/>
        <v>-355723.42104951543</v>
      </c>
      <c r="P143" s="3">
        <f t="shared" si="54"/>
        <v>36089.232311225634</v>
      </c>
      <c r="Q143">
        <f t="shared" si="43"/>
        <v>0.108</v>
      </c>
      <c r="R143" s="3">
        <f>IF(B143&lt;2,K143*V$5+L143*0.4*V$6 - IF((C143-J143)&gt;0,IF((C143-J143)&gt;V$12,V$12,C143-J143)),P143+L143*($V$6)*0.4+K143*($V$5)+G143+F143+E143)/LookHere!B$11</f>
        <v>63701.232311225634</v>
      </c>
      <c r="S143" s="3">
        <f>(IF(G143&gt;0,IF(R143&gt;V$15,IF(0.15*(R143-V$15)&lt;G143,0.15*(R143-V$15),G143),0),0))*LookHere!B$11</f>
        <v>0</v>
      </c>
      <c r="T143" s="3">
        <f>(IF(R143&lt;V$16,W$16*R143,IF(R143&lt;V$17,Z$16+W$17*(R143-V$16),IF(R143&lt;V$18,W$18*(R143-V$18)+Z$17,(R143-V$18)*W$19+Z$18)))+S143 + IF(R143&lt;V$20,R143*W$20,IF(R143&lt;V$21,(R143-V$20)*W$21+Z$20,(R143-V$21)*W$22+Z$21)))*LookHere!B$11</f>
        <v>15101.243864946784</v>
      </c>
      <c r="AI143" s="3">
        <f t="shared" si="55"/>
        <v>1</v>
      </c>
    </row>
    <row r="144" spans="1:35" x14ac:dyDescent="0.2">
      <c r="A144">
        <f t="shared" si="46"/>
        <v>87</v>
      </c>
      <c r="B144">
        <f>IF(A144&lt;LookHere!$B$9,1,2)</f>
        <v>2</v>
      </c>
      <c r="C144">
        <f>IF(B144&lt;2,LookHere!F$10 - T143,0)</f>
        <v>0</v>
      </c>
      <c r="D144" s="3">
        <f>IF(B144=2,LookHere!$B$12,0)</f>
        <v>48600</v>
      </c>
      <c r="E144" s="3">
        <f>IF(A144&lt;LookHere!B$13,0,IF(A144&lt;LookHere!B$14,LookHere!C$13,LookHere!C$14))</f>
        <v>12000</v>
      </c>
      <c r="F144" s="3">
        <f>IF('SC2'!A144&lt;LookHere!D$15,0,LookHere!B$15)</f>
        <v>9000</v>
      </c>
      <c r="G144" s="3">
        <f>IF('SC2'!A144&lt;LookHere!D$16,0,LookHere!B$16)</f>
        <v>6612</v>
      </c>
      <c r="H144" s="3">
        <f t="shared" si="47"/>
        <v>36089.24386494678</v>
      </c>
      <c r="I144" s="35">
        <f t="shared" si="48"/>
        <v>0</v>
      </c>
      <c r="J144" s="3">
        <f>IF(I143&gt;0,IF(B144&lt;2,IF(C144&gt;5500*LookHere!B$11, 5500*LookHere!B$11, C144), IF(H144&gt;(M144+P143),-(H144-M144-P143),0)),0)</f>
        <v>0</v>
      </c>
      <c r="K144" s="35">
        <f t="shared" si="49"/>
        <v>-1.9727105056586566E-39</v>
      </c>
      <c r="L144" s="35">
        <f t="shared" si="50"/>
        <v>9.4099341678108058E-35</v>
      </c>
      <c r="M144" s="35">
        <f t="shared" si="51"/>
        <v>5.9634168546084988E-33</v>
      </c>
      <c r="N144" s="35">
        <f t="shared" si="52"/>
        <v>4.1741778383011509E-33</v>
      </c>
      <c r="O144" s="35">
        <f t="shared" si="53"/>
        <v>-391200.80907653586</v>
      </c>
      <c r="P144" s="3">
        <f t="shared" si="54"/>
        <v>36089.24386494678</v>
      </c>
      <c r="Q144">
        <f t="shared" si="43"/>
        <v>0.113</v>
      </c>
      <c r="R144" s="3">
        <f>IF(B144&lt;2,K144*V$5+L144*0.4*V$6 - IF((C144-J144)&gt;0,IF((C144-J144)&gt;V$12,V$12,C144-J144)),P144+L144*($V$6)*0.4+K144*($V$5)+G144+F144+E144)/LookHere!B$11</f>
        <v>63701.24386494678</v>
      </c>
      <c r="S144" s="3">
        <f>(IF(G144&gt;0,IF(R144&gt;V$15,IF(0.15*(R144-V$15)&lt;G144,0.15*(R144-V$15),G144),0),0))*LookHere!B$11</f>
        <v>0</v>
      </c>
      <c r="T144" s="3">
        <f>(IF(R144&lt;V$16,W$16*R144,IF(R144&lt;V$17,Z$16+W$17*(R144-V$16),IF(R144&lt;V$18,W$18*(R144-V$18)+Z$17,(R144-V$18)*W$19+Z$18)))+S144 + IF(R144&lt;V$20,R144*W$20,IF(R144&lt;V$21,(R144-V$20)*W$21+Z$20,(R144-V$21)*W$22+Z$21)))*LookHere!B$11</f>
        <v>15101.247463930922</v>
      </c>
      <c r="AI144" s="3">
        <f t="shared" si="55"/>
        <v>1</v>
      </c>
    </row>
    <row r="145" spans="1:35" x14ac:dyDescent="0.2">
      <c r="A145">
        <f t="shared" si="46"/>
        <v>88</v>
      </c>
      <c r="B145">
        <f>IF(A145&lt;LookHere!$B$9,1,2)</f>
        <v>2</v>
      </c>
      <c r="C145">
        <f>IF(B145&lt;2,LookHere!F$10 - T144,0)</f>
        <v>0</v>
      </c>
      <c r="D145" s="3">
        <f>IF(B145=2,LookHere!$B$12,0)</f>
        <v>48600</v>
      </c>
      <c r="E145" s="3">
        <f>IF(A145&lt;LookHere!B$13,0,IF(A145&lt;LookHere!B$14,LookHere!C$13,LookHere!C$14))</f>
        <v>12000</v>
      </c>
      <c r="F145" s="3">
        <f>IF('SC2'!A145&lt;LookHere!D$15,0,LookHere!B$15)</f>
        <v>9000</v>
      </c>
      <c r="G145" s="3">
        <f>IF('SC2'!A145&lt;LookHere!D$16,0,LookHere!B$16)</f>
        <v>6612</v>
      </c>
      <c r="H145" s="3">
        <f t="shared" si="47"/>
        <v>36089.247463930922</v>
      </c>
      <c r="I145" s="35">
        <f t="shared" si="48"/>
        <v>0</v>
      </c>
      <c r="J145" s="3">
        <f>IF(I144&gt;0,IF(B145&lt;2,IF(C145&gt;5500*LookHere!B$11, 5500*LookHere!B$11, C145), IF(H145&gt;(M145+P144),-(H145-M145-P144),0)),0)</f>
        <v>0</v>
      </c>
      <c r="K145" s="35">
        <f t="shared" si="49"/>
        <v>1.8188390866120808E-41</v>
      </c>
      <c r="L145" s="35">
        <f t="shared" si="50"/>
        <v>1.4848876116805515E-36</v>
      </c>
      <c r="M145" s="35">
        <f t="shared" si="51"/>
        <v>9.4097368967602399E-35</v>
      </c>
      <c r="N145" s="35">
        <f t="shared" si="52"/>
        <v>6.5870130987827329E-35</v>
      </c>
      <c r="O145" s="35">
        <f t="shared" si="53"/>
        <v>-426617.18754987099</v>
      </c>
      <c r="P145" s="3">
        <f t="shared" si="54"/>
        <v>36089.247463930922</v>
      </c>
      <c r="Q145">
        <f t="shared" si="43"/>
        <v>0.11899999999999999</v>
      </c>
      <c r="R145" s="3">
        <f>IF(B145&lt;2,K145*V$5+L145*0.4*V$6 - IF((C145-J145)&gt;0,IF((C145-J145)&gt;V$12,V$12,C145-J145)),P145+L145*($V$6)*0.4+K145*($V$5)+G145+F145+E145)/LookHere!B$11</f>
        <v>63701.247463930922</v>
      </c>
      <c r="S145" s="3">
        <f>(IF(G145&gt;0,IF(R145&gt;V$15,IF(0.15*(R145-V$15)&lt;G145,0.15*(R145-V$15),G145),0),0))*LookHere!B$11</f>
        <v>0</v>
      </c>
      <c r="T145" s="3">
        <f>(IF(R145&lt;V$16,W$16*R145,IF(R145&lt;V$17,Z$16+W$17*(R145-V$16),IF(R145&lt;V$18,W$18*(R145-V$18)+Z$17,(R145-V$18)*W$19+Z$18)))+S145 + IF(R145&lt;V$20,R145*W$20,IF(R145&lt;V$21,(R145-V$20)*W$21+Z$20,(R145-V$21)*W$22+Z$21)))*LookHere!B$11</f>
        <v>15101.248585014482</v>
      </c>
      <c r="AI145" s="3">
        <f t="shared" si="55"/>
        <v>1</v>
      </c>
    </row>
    <row r="146" spans="1:35" x14ac:dyDescent="0.2">
      <c r="A146">
        <f t="shared" si="46"/>
        <v>89</v>
      </c>
      <c r="B146">
        <f>IF(A146&lt;LookHere!$B$9,1,2)</f>
        <v>2</v>
      </c>
      <c r="C146">
        <f>IF(B146&lt;2,LookHere!F$10 - T145,0)</f>
        <v>0</v>
      </c>
      <c r="D146" s="3">
        <f>IF(B146=2,LookHere!$B$12,0)</f>
        <v>48600</v>
      </c>
      <c r="E146" s="3">
        <f>IF(A146&lt;LookHere!B$13,0,IF(A146&lt;LookHere!B$14,LookHere!C$13,LookHere!C$14))</f>
        <v>12000</v>
      </c>
      <c r="F146" s="3">
        <f>IF('SC2'!A146&lt;LookHere!D$15,0,LookHere!B$15)</f>
        <v>9000</v>
      </c>
      <c r="G146" s="3">
        <f>IF('SC2'!A146&lt;LookHere!D$16,0,LookHere!B$16)</f>
        <v>6612</v>
      </c>
      <c r="H146" s="3">
        <f t="shared" si="47"/>
        <v>36089.24858501448</v>
      </c>
      <c r="I146" s="35">
        <f t="shared" si="48"/>
        <v>0</v>
      </c>
      <c r="J146" s="3">
        <f>IF(I145&gt;0,IF(B146&lt;2,IF(C146&gt;5500*LookHere!B$11, 5500*LookHere!B$11, C146), IF(H146&gt;(M146+P145),-(H146-M146-P145),0)),0)</f>
        <v>0</v>
      </c>
      <c r="K146" s="35">
        <f t="shared" si="49"/>
        <v>-1.6769696382593914E-43</v>
      </c>
      <c r="L146" s="35">
        <f t="shared" si="50"/>
        <v>2.343152651231888E-38</v>
      </c>
      <c r="M146" s="35">
        <f t="shared" si="51"/>
        <v>1.4849058000714176E-36</v>
      </c>
      <c r="N146" s="35">
        <f t="shared" si="52"/>
        <v>1.0394158716591262E-36</v>
      </c>
      <c r="O146" s="35">
        <f t="shared" si="53"/>
        <v>-461972.65345121617</v>
      </c>
      <c r="P146" s="3">
        <f t="shared" si="54"/>
        <v>36089.24858501448</v>
      </c>
      <c r="Q146">
        <f t="shared" si="43"/>
        <v>0.127</v>
      </c>
      <c r="R146" s="3">
        <f>IF(B146&lt;2,K146*V$5+L146*0.4*V$6 - IF((C146-J146)&gt;0,IF((C146-J146)&gt;V$12,V$12,C146-J146)),P146+L146*($V$6)*0.4+K146*($V$5)+G146+F146+E146)/LookHere!B$11</f>
        <v>63701.24858501448</v>
      </c>
      <c r="S146" s="3">
        <f>(IF(G146&gt;0,IF(R146&gt;V$15,IF(0.15*(R146-V$15)&lt;G146,0.15*(R146-V$15),G146),0),0))*LookHere!B$11</f>
        <v>0</v>
      </c>
      <c r="T146" s="3">
        <f>(IF(R146&lt;V$16,W$16*R146,IF(R146&lt;V$17,Z$16+W$17*(R146-V$16),IF(R146&lt;V$18,W$18*(R146-V$18)+Z$17,(R146-V$18)*W$19+Z$18)))+S146 + IF(R146&lt;V$20,R146*W$20,IF(R146&lt;V$21,(R146-V$20)*W$21+Z$20,(R146-V$21)*W$22+Z$21)))*LookHere!B$11</f>
        <v>15101.24893423201</v>
      </c>
      <c r="AI146" s="3">
        <f t="shared" si="55"/>
        <v>1</v>
      </c>
    </row>
    <row r="147" spans="1:35" x14ac:dyDescent="0.2">
      <c r="A147">
        <f t="shared" si="46"/>
        <v>90</v>
      </c>
      <c r="B147">
        <f>IF(A147&lt;LookHere!$B$9,1,2)</f>
        <v>2</v>
      </c>
      <c r="C147">
        <f>IF(B147&lt;2,LookHere!F$10 - T146,0)</f>
        <v>0</v>
      </c>
      <c r="D147" s="3">
        <f>IF(B147=2,LookHere!$B$12,0)</f>
        <v>48600</v>
      </c>
      <c r="E147" s="3">
        <f>IF(A147&lt;LookHere!B$13,0,IF(A147&lt;LookHere!B$14,LookHere!C$13,LookHere!C$14))</f>
        <v>12000</v>
      </c>
      <c r="F147" s="3">
        <f>IF('SC2'!A147&lt;LookHere!D$15,0,LookHere!B$15)</f>
        <v>9000</v>
      </c>
      <c r="G147" s="3">
        <f>IF('SC2'!A147&lt;LookHere!D$16,0,LookHere!B$16)</f>
        <v>6612</v>
      </c>
      <c r="H147" s="3">
        <f t="shared" si="47"/>
        <v>36089.248934232011</v>
      </c>
      <c r="I147" s="35">
        <f t="shared" si="48"/>
        <v>0</v>
      </c>
      <c r="J147" s="3">
        <f>IF(I146&gt;0,IF(B147&lt;2,IF(C147&gt;5500*LookHere!B$11, 5500*LookHere!B$11, C147), IF(H147&gt;(M147+P146),-(H147-M147-P146),0)),0)</f>
        <v>0</v>
      </c>
      <c r="K147" s="35">
        <f t="shared" si="49"/>
        <v>1.5461660101543865E-45</v>
      </c>
      <c r="L147" s="35">
        <f t="shared" si="50"/>
        <v>3.697494883643877E-40</v>
      </c>
      <c r="M147" s="35">
        <f t="shared" si="51"/>
        <v>2.3431358815355054E-38</v>
      </c>
      <c r="N147" s="35">
        <f t="shared" si="52"/>
        <v>1.6402118867712364E-38</v>
      </c>
      <c r="O147" s="35">
        <f t="shared" si="53"/>
        <v>-497267.30907229462</v>
      </c>
      <c r="P147" s="3">
        <f t="shared" si="54"/>
        <v>36089.248934232011</v>
      </c>
      <c r="Q147">
        <f t="shared" si="43"/>
        <v>0.13600000000000001</v>
      </c>
      <c r="R147" s="3">
        <f>IF(B147&lt;2,K147*V$5+L147*0.4*V$6 - IF((C147-J147)&gt;0,IF((C147-J147)&gt;V$12,V$12,C147-J147)),P147+L147*($V$6)*0.4+K147*($V$5)+G147+F147+E147)/LookHere!B$11</f>
        <v>63701.248934232011</v>
      </c>
      <c r="S147" s="3">
        <f>(IF(G147&gt;0,IF(R147&gt;V$15,IF(0.15*(R147-V$15)&lt;G147,0.15*(R147-V$15),G147),0),0))*LookHere!B$11</f>
        <v>0</v>
      </c>
      <c r="T147" s="3">
        <f>(IF(R147&lt;V$16,W$16*R147,IF(R147&lt;V$17,Z$16+W$17*(R147-V$16),IF(R147&lt;V$18,W$18*(R147-V$18)+Z$17,(R147-V$18)*W$19+Z$18)))+S147 + IF(R147&lt;V$20,R147*W$20,IF(R147&lt;V$21,(R147-V$20)*W$21+Z$20,(R147-V$21)*W$22+Z$21)))*LookHere!B$11</f>
        <v>15101.249043013271</v>
      </c>
      <c r="AI147" s="3">
        <f t="shared" si="55"/>
        <v>1</v>
      </c>
    </row>
    <row r="148" spans="1:35" x14ac:dyDescent="0.2">
      <c r="A148">
        <f t="shared" si="46"/>
        <v>91</v>
      </c>
      <c r="B148">
        <f>IF(A148&lt;LookHere!$B$9,1,2)</f>
        <v>2</v>
      </c>
      <c r="C148">
        <f>IF(B148&lt;2,LookHere!F$10 - T147,0)</f>
        <v>0</v>
      </c>
      <c r="D148" s="3">
        <f>IF(B148=2,LookHere!$B$12,0)</f>
        <v>48600</v>
      </c>
      <c r="E148" s="3">
        <f>IF(A148&lt;LookHere!B$13,0,IF(A148&lt;LookHere!B$14,LookHere!C$13,LookHere!C$14))</f>
        <v>12000</v>
      </c>
      <c r="F148" s="3">
        <f>IF('SC2'!A148&lt;LookHere!D$15,0,LookHere!B$15)</f>
        <v>9000</v>
      </c>
      <c r="G148" s="3">
        <f>IF('SC2'!A148&lt;LookHere!D$16,0,LookHere!B$16)</f>
        <v>6612</v>
      </c>
      <c r="H148" s="3">
        <f t="shared" si="47"/>
        <v>36089.249043013275</v>
      </c>
      <c r="I148" s="35">
        <f t="shared" si="48"/>
        <v>0</v>
      </c>
      <c r="J148" s="3">
        <f>IF(I147&gt;0,IF(B148&lt;2,IF(C148&gt;5500*LookHere!B$11, 5500*LookHere!B$11, C148), IF(H148&gt;(M148+P147),-(H148-M148-P147),0)),0)</f>
        <v>0</v>
      </c>
      <c r="K148" s="35">
        <f t="shared" si="49"/>
        <v>-1.4255650574458566E-47</v>
      </c>
      <c r="L148" s="35">
        <f t="shared" si="50"/>
        <v>5.8346469263899337E-42</v>
      </c>
      <c r="M148" s="35">
        <f t="shared" si="51"/>
        <v>3.6975103453039785E-40</v>
      </c>
      <c r="N148" s="35">
        <f t="shared" si="52"/>
        <v>2.5882417800526835E-40</v>
      </c>
      <c r="O148" s="35">
        <f t="shared" si="53"/>
        <v>-532501.25823492231</v>
      </c>
      <c r="P148" s="3">
        <f t="shared" si="54"/>
        <v>36089.249043013275</v>
      </c>
      <c r="Q148">
        <f t="shared" si="43"/>
        <v>0.14699999999999999</v>
      </c>
      <c r="R148" s="3">
        <f>IF(B148&lt;2,K148*V$5+L148*0.4*V$6 - IF((C148-J148)&gt;0,IF((C148-J148)&gt;V$12,V$12,C148-J148)),P148+L148*($V$6)*0.4+K148*($V$5)+G148+F148+E148)/LookHere!B$11</f>
        <v>63701.249043013275</v>
      </c>
      <c r="S148" s="3">
        <f>(IF(G148&gt;0,IF(R148&gt;V$15,IF(0.15*(R148-V$15)&lt;G148,0.15*(R148-V$15),G148),0),0))*LookHere!B$11</f>
        <v>0</v>
      </c>
      <c r="T148" s="3">
        <f>(IF(R148&lt;V$16,W$16*R148,IF(R148&lt;V$17,Z$16+W$17*(R148-V$16),IF(R148&lt;V$18,W$18*(R148-V$18)+Z$17,(R148-V$18)*W$19+Z$18)))+S148 + IF(R148&lt;V$20,R148*W$20,IF(R148&lt;V$21,(R148-V$20)*W$21+Z$20,(R148-V$21)*W$22+Z$21)))*LookHere!B$11</f>
        <v>15101.249076898635</v>
      </c>
      <c r="AI148" s="3">
        <f t="shared" si="55"/>
        <v>1</v>
      </c>
    </row>
    <row r="149" spans="1:35" x14ac:dyDescent="0.2">
      <c r="A149">
        <f t="shared" si="46"/>
        <v>92</v>
      </c>
      <c r="B149">
        <f>IF(A149&lt;LookHere!$B$9,1,2)</f>
        <v>2</v>
      </c>
      <c r="C149">
        <f>IF(B149&lt;2,LookHere!F$10 - T148,0)</f>
        <v>0</v>
      </c>
      <c r="D149" s="3">
        <f>IF(B149=2,LookHere!$B$12,0)</f>
        <v>48600</v>
      </c>
      <c r="E149" s="3">
        <f>IF(A149&lt;LookHere!B$13,0,IF(A149&lt;LookHere!B$14,LookHere!C$13,LookHere!C$14))</f>
        <v>12000</v>
      </c>
      <c r="F149" s="3">
        <f>IF('SC2'!A149&lt;LookHere!D$15,0,LookHere!B$15)</f>
        <v>9000</v>
      </c>
      <c r="G149" s="3">
        <f>IF('SC2'!A149&lt;LookHere!D$16,0,LookHere!B$16)</f>
        <v>6612</v>
      </c>
      <c r="H149" s="3">
        <f t="shared" si="47"/>
        <v>36089.249076898632</v>
      </c>
      <c r="I149" s="35">
        <f t="shared" si="48"/>
        <v>0</v>
      </c>
      <c r="J149" s="3">
        <f>IF(I148&gt;0,IF(B149&lt;2,IF(C149&gt;5500*LookHere!B$11, 5500*LookHere!B$11, C149), IF(H149&gt;(M149+P148),-(H149-M149-P148),0)),0)</f>
        <v>0</v>
      </c>
      <c r="K149" s="35">
        <f t="shared" si="49"/>
        <v>1.3143709800796718E-49</v>
      </c>
      <c r="L149" s="35">
        <f t="shared" si="50"/>
        <v>9.2070728498432091E-44</v>
      </c>
      <c r="M149" s="35">
        <f t="shared" si="51"/>
        <v>5.8346326707393593E-42</v>
      </c>
      <c r="N149" s="35">
        <f t="shared" si="52"/>
        <v>4.0842571251681254E-42</v>
      </c>
      <c r="O149" s="35">
        <f t="shared" si="53"/>
        <v>-567674.60511377163</v>
      </c>
      <c r="P149" s="3">
        <f t="shared" si="54"/>
        <v>36089.249076898632</v>
      </c>
      <c r="Q149">
        <f t="shared" si="43"/>
        <v>0.161</v>
      </c>
      <c r="R149" s="3">
        <f>IF(B149&lt;2,K149*V$5+L149*0.4*V$6 - IF((C149-J149)&gt;0,IF((C149-J149)&gt;V$12,V$12,C149-J149)),P149+L149*($V$6)*0.4+K149*($V$5)+G149+F149+E149)/LookHere!B$11</f>
        <v>63701.249076898632</v>
      </c>
      <c r="S149" s="3">
        <f>(IF(G149&gt;0,IF(R149&gt;V$15,IF(0.15*(R149-V$15)&lt;G149,0.15*(R149-V$15),G149),0),0))*LookHere!B$11</f>
        <v>0</v>
      </c>
      <c r="T149" s="3">
        <f>(IF(R149&lt;V$16,W$16*R149,IF(R149&lt;V$17,Z$16+W$17*(R149-V$16),IF(R149&lt;V$18,W$18*(R149-V$18)+Z$17,(R149-V$18)*W$19+Z$18)))+S149 + IF(R149&lt;V$20,R149*W$20,IF(R149&lt;V$21,(R149-V$20)*W$21+Z$20,(R149-V$21)*W$22+Z$21)))*LookHere!B$11</f>
        <v>15101.249087453923</v>
      </c>
      <c r="AI149" s="3">
        <f t="shared" si="55"/>
        <v>1</v>
      </c>
    </row>
    <row r="150" spans="1:35" x14ac:dyDescent="0.2">
      <c r="A150">
        <f t="shared" si="46"/>
        <v>93</v>
      </c>
      <c r="B150">
        <f>IF(A150&lt;LookHere!$B$9,1,2)</f>
        <v>2</v>
      </c>
      <c r="C150">
        <f>IF(B150&lt;2,LookHere!F$10 - T149,0)</f>
        <v>0</v>
      </c>
      <c r="D150" s="3">
        <f>IF(B150=2,LookHere!$B$12,0)</f>
        <v>48600</v>
      </c>
      <c r="E150" s="3">
        <f>IF(A150&lt;LookHere!B$13,0,IF(A150&lt;LookHere!B$14,LookHere!C$13,LookHere!C$14))</f>
        <v>12000</v>
      </c>
      <c r="F150" s="3">
        <f>IF('SC2'!A150&lt;LookHere!D$15,0,LookHere!B$15)</f>
        <v>9000</v>
      </c>
      <c r="G150" s="3">
        <f>IF('SC2'!A150&lt;LookHere!D$16,0,LookHere!B$16)</f>
        <v>6612</v>
      </c>
      <c r="H150" s="3">
        <f t="shared" si="47"/>
        <v>36089.249087453922</v>
      </c>
      <c r="I150" s="35">
        <f t="shared" si="48"/>
        <v>0</v>
      </c>
      <c r="J150" s="3">
        <f>IF(I149&gt;0,IF(B150&lt;2,IF(C150&gt;5500*LookHere!B$11, 5500*LookHere!B$11, C150), IF(H150&gt;(M150+P149),-(H150-M150-P149),0)),0)</f>
        <v>0</v>
      </c>
      <c r="K150" s="35">
        <f t="shared" si="49"/>
        <v>-1.2118500516913162E-51</v>
      </c>
      <c r="L150" s="35">
        <f t="shared" si="50"/>
        <v>1.4528760957052599E-45</v>
      </c>
      <c r="M150" s="35">
        <f t="shared" si="51"/>
        <v>9.2070859935530099E-44</v>
      </c>
      <c r="N150" s="35">
        <f t="shared" si="52"/>
        <v>6.4449470517773051E-44</v>
      </c>
      <c r="O150" s="35">
        <f t="shared" si="53"/>
        <v>-602787.45386987471</v>
      </c>
      <c r="P150" s="3">
        <f t="shared" si="54"/>
        <v>36089.249087453922</v>
      </c>
      <c r="Q150">
        <f t="shared" si="43"/>
        <v>0.18</v>
      </c>
      <c r="R150" s="3">
        <f>IF(B150&lt;2,K150*V$5+L150*0.4*V$6 - IF((C150-J150)&gt;0,IF((C150-J150)&gt;V$12,V$12,C150-J150)),P150+L150*($V$6)*0.4+K150*($V$5)+G150+F150+E150)/LookHere!B$11</f>
        <v>63701.249087453922</v>
      </c>
      <c r="S150" s="3">
        <f>(IF(G150&gt;0,IF(R150&gt;V$15,IF(0.15*(R150-V$15)&lt;G150,0.15*(R150-V$15),G150),0),0))*LookHere!B$11</f>
        <v>0</v>
      </c>
      <c r="T150" s="3">
        <f>(IF(R150&lt;V$16,W$16*R150,IF(R150&lt;V$17,Z$16+W$17*(R150-V$16),IF(R150&lt;V$18,W$18*(R150-V$18)+Z$17,(R150-V$18)*W$19+Z$18)))+S150 + IF(R150&lt;V$20,R150*W$20,IF(R150&lt;V$21,(R150-V$20)*W$21+Z$20,(R150-V$21)*W$22+Z$21)))*LookHere!B$11</f>
        <v>15101.249090741896</v>
      </c>
      <c r="AI150" s="3">
        <f t="shared" si="55"/>
        <v>1</v>
      </c>
    </row>
    <row r="151" spans="1:35" x14ac:dyDescent="0.2">
      <c r="A151">
        <f t="shared" si="46"/>
        <v>94</v>
      </c>
      <c r="B151">
        <f>IF(A151&lt;LookHere!$B$9,1,2)</f>
        <v>2</v>
      </c>
      <c r="C151">
        <f>IF(B151&lt;2,LookHere!F$10 - T150,0)</f>
        <v>0</v>
      </c>
      <c r="D151" s="3">
        <f>IF(B151=2,LookHere!$B$12,0)</f>
        <v>48600</v>
      </c>
      <c r="E151" s="3">
        <f>IF(A151&lt;LookHere!B$13,0,IF(A151&lt;LookHere!B$14,LookHere!C$13,LookHere!C$14))</f>
        <v>12000</v>
      </c>
      <c r="F151" s="3">
        <f>IF('SC2'!A151&lt;LookHere!D$15,0,LookHere!B$15)</f>
        <v>9000</v>
      </c>
      <c r="G151" s="3">
        <f>IF('SC2'!A151&lt;LookHere!D$16,0,LookHere!B$16)</f>
        <v>6612</v>
      </c>
      <c r="H151" s="3">
        <f t="shared" si="47"/>
        <v>36089.249090741898</v>
      </c>
      <c r="I151" s="35">
        <f t="shared" si="48"/>
        <v>0</v>
      </c>
      <c r="J151" s="3">
        <f>IF(I150&gt;0,IF(B151&lt;2,IF(C151&gt;5500*LookHere!B$11, 5500*LookHere!B$11, C151), IF(H151&gt;(M151+P150),-(H151-M151-P150),0)),0)</f>
        <v>0</v>
      </c>
      <c r="K151" s="35">
        <f t="shared" si="49"/>
        <v>1.1173257465740997E-53</v>
      </c>
      <c r="L151" s="35">
        <f t="shared" si="50"/>
        <v>2.2926384790228906E-47</v>
      </c>
      <c r="M151" s="35">
        <f t="shared" si="51"/>
        <v>1.4528748838552083E-45</v>
      </c>
      <c r="N151" s="35">
        <f t="shared" si="52"/>
        <v>1.0170136305486973E-45</v>
      </c>
      <c r="O151" s="35">
        <f t="shared" si="53"/>
        <v>-637839.90853667248</v>
      </c>
      <c r="P151" s="3">
        <f t="shared" si="54"/>
        <v>36089.249090741898</v>
      </c>
      <c r="Q151">
        <f t="shared" si="43"/>
        <v>0.2</v>
      </c>
      <c r="R151" s="3">
        <f>IF(B151&lt;2,K151*V$5+L151*0.4*V$6 - IF((C151-J151)&gt;0,IF((C151-J151)&gt;V$12,V$12,C151-J151)),P151+L151*($V$6)*0.4+K151*($V$5)+G151+F151+E151)/LookHere!B$11</f>
        <v>63701.249090741898</v>
      </c>
      <c r="S151" s="3">
        <f>(IF(G151&gt;0,IF(R151&gt;V$15,IF(0.15*(R151-V$15)&lt;G151,0.15*(R151-V$15),G151),0),0))*LookHere!B$11</f>
        <v>0</v>
      </c>
      <c r="T151" s="3">
        <f>(IF(R151&lt;V$16,W$16*R151,IF(R151&lt;V$17,Z$16+W$17*(R151-V$16),IF(R151&lt;V$18,W$18*(R151-V$18)+Z$17,(R151-V$18)*W$19+Z$18)))+S151 + IF(R151&lt;V$20,R151*W$20,IF(R151&lt;V$21,(R151-V$20)*W$21+Z$20,(R151-V$21)*W$22+Z$21)))*LookHere!B$11</f>
        <v>15101.2490917661</v>
      </c>
      <c r="AI151" s="3">
        <f t="shared" si="55"/>
        <v>1</v>
      </c>
    </row>
    <row r="152" spans="1:35" x14ac:dyDescent="0.2">
      <c r="A152">
        <f t="shared" si="46"/>
        <v>95</v>
      </c>
      <c r="B152">
        <f>IF(A152&lt;LookHere!$B$9,1,2)</f>
        <v>2</v>
      </c>
      <c r="C152">
        <f>IF(B152&lt;2,LookHere!F$10 - T151,0)</f>
        <v>0</v>
      </c>
      <c r="D152" s="3">
        <f>IF(B152=2,LookHere!$B$12,0)</f>
        <v>48600</v>
      </c>
      <c r="E152" s="3">
        <f>IF(A152&lt;LookHere!B$13,0,IF(A152&lt;LookHere!B$14,LookHere!C$13,LookHere!C$14))</f>
        <v>12000</v>
      </c>
      <c r="F152" s="3">
        <f>IF('SC2'!A152&lt;LookHere!D$15,0,LookHere!B$15)</f>
        <v>9000</v>
      </c>
      <c r="G152" s="3">
        <f>IF('SC2'!A152&lt;LookHere!D$16,0,LookHere!B$16)</f>
        <v>6612</v>
      </c>
      <c r="H152" s="3">
        <f t="shared" si="47"/>
        <v>36089.249091766098</v>
      </c>
      <c r="I152" s="35">
        <f t="shared" si="48"/>
        <v>0</v>
      </c>
      <c r="J152" s="3">
        <f>IF(I151&gt;0,IF(B152&lt;2,IF(C152&gt;5500*LookHere!B$11, 5500*LookHere!B$11, C152), IF(H152&gt;(M152+P151),-(H152-M152-P151),0)),0)</f>
        <v>0</v>
      </c>
      <c r="K152" s="35">
        <f t="shared" si="49"/>
        <v>-1.0301743331295446E-55</v>
      </c>
      <c r="L152" s="35">
        <f t="shared" si="50"/>
        <v>3.6177835198980771E-49</v>
      </c>
      <c r="M152" s="35">
        <f t="shared" si="51"/>
        <v>2.2926395963486372E-47</v>
      </c>
      <c r="N152" s="35">
        <f t="shared" si="52"/>
        <v>1.6048466001182994E-47</v>
      </c>
      <c r="O152" s="35">
        <f t="shared" si="53"/>
        <v>-672832.07298473129</v>
      </c>
      <c r="P152" s="3">
        <f t="shared" si="54"/>
        <v>36089.249091766098</v>
      </c>
      <c r="Q152">
        <f t="shared" si="43"/>
        <v>0.2</v>
      </c>
      <c r="R152" s="3">
        <f>IF(B152&lt;2,K152*V$5+L152*0.4*V$6 - IF((C152-J152)&gt;0,IF((C152-J152)&gt;V$12,V$12,C152-J152)),P152+L152*($V$6)*0.4+K152*($V$5)+G152+F152+E152)/LookHere!B$11</f>
        <v>63701.249091766098</v>
      </c>
      <c r="S152" s="3">
        <f>(IF(G152&gt;0,IF(R152&gt;V$15,IF(0.15*(R152-V$15)&lt;G152,0.15*(R152-V$15),G152),0),0))*LookHere!B$11</f>
        <v>0</v>
      </c>
      <c r="T152" s="3">
        <f>(IF(R152&lt;V$16,W$16*R152,IF(R152&lt;V$17,Z$16+W$17*(R152-V$16),IF(R152&lt;V$18,W$18*(R152-V$18)+Z$17,(R152-V$18)*W$19+Z$18)))+S152 + IF(R152&lt;V$20,R152*W$20,IF(R152&lt;V$21,(R152-V$20)*W$21+Z$20,(R152-V$21)*W$22+Z$21)))*LookHere!B$11</f>
        <v>15101.24909208514</v>
      </c>
      <c r="AI152" s="3">
        <f t="shared" si="55"/>
        <v>1</v>
      </c>
    </row>
    <row r="153" spans="1:35" x14ac:dyDescent="0.2">
      <c r="A153">
        <f t="shared" si="46"/>
        <v>96</v>
      </c>
      <c r="B153">
        <f>IF(A153&lt;LookHere!$B$9,1,2)</f>
        <v>2</v>
      </c>
      <c r="C153">
        <f>IF(B153&lt;2,LookHere!F$10 - T152,0)</f>
        <v>0</v>
      </c>
      <c r="D153" s="3">
        <f>IF(B153=2,LookHere!$B$12,0)</f>
        <v>48600</v>
      </c>
      <c r="E153" s="3">
        <f>IF(A153&lt;LookHere!B$13,0,IF(A153&lt;LookHere!B$14,LookHere!C$13,LookHere!C$14))</f>
        <v>12000</v>
      </c>
      <c r="F153" s="3">
        <f>IF('SC2'!A153&lt;LookHere!D$15,0,LookHere!B$15)</f>
        <v>9000</v>
      </c>
      <c r="G153" s="3">
        <f>IF('SC2'!A153&lt;LookHere!D$16,0,LookHere!B$16)</f>
        <v>6612</v>
      </c>
      <c r="H153" s="3">
        <f t="shared" si="47"/>
        <v>36089.249092085141</v>
      </c>
      <c r="I153" s="35">
        <f t="shared" si="48"/>
        <v>0</v>
      </c>
      <c r="J153" s="3">
        <f>IF(I152&gt;0,IF(B153&lt;2,IF(C153&gt;5500*LookHere!B$11, 5500*LookHere!B$11, C153), IF(H153&gt;(M153+P152),-(H153-M153-P152),0)),0)</f>
        <v>0</v>
      </c>
      <c r="K153" s="35">
        <f t="shared" si="49"/>
        <v>9.49820751359312E-58</v>
      </c>
      <c r="L153" s="35">
        <f t="shared" si="50"/>
        <v>5.7088623943991022E-51</v>
      </c>
      <c r="M153" s="35">
        <f t="shared" si="51"/>
        <v>3.617782489723744E-49</v>
      </c>
      <c r="N153" s="35">
        <f t="shared" si="52"/>
        <v>2.5324487729809537E-49</v>
      </c>
      <c r="O153" s="35">
        <f t="shared" si="53"/>
        <v>-707764.05091096368</v>
      </c>
      <c r="P153" s="3">
        <f t="shared" si="54"/>
        <v>36089.249092085141</v>
      </c>
      <c r="Q153">
        <f t="shared" si="43"/>
        <v>0.2</v>
      </c>
      <c r="R153" s="3">
        <f>IF(B153&lt;2,K153*V$5+L153*0.4*V$6 - IF((C153-J153)&gt;0,IF((C153-J153)&gt;V$12,V$12,C153-J153)),P153+L153*($V$6)*0.4+K153*($V$5)+G153+F153+E153)/LookHere!B$11</f>
        <v>63701.249092085141</v>
      </c>
      <c r="S153" s="3">
        <f>(IF(G153&gt;0,IF(R153&gt;V$15,IF(0.15*(R153-V$15)&lt;G153,0.15*(R153-V$15),G153),0),0))*LookHere!B$11</f>
        <v>0</v>
      </c>
      <c r="T153" s="3">
        <f>(IF(R153&lt;V$16,W$16*R153,IF(R153&lt;V$17,Z$16+W$17*(R153-V$16),IF(R153&lt;V$18,W$18*(R153-V$18)+Z$17,(R153-V$18)*W$19+Z$18)))+S153 + IF(R153&lt;V$20,R153*W$20,IF(R153&lt;V$21,(R153-V$20)*W$21+Z$20,(R153-V$21)*W$22+Z$21)))*LookHere!B$11</f>
        <v>15101.249092184522</v>
      </c>
      <c r="AI153" s="3">
        <f t="shared" si="55"/>
        <v>1</v>
      </c>
    </row>
    <row r="154" spans="1:35" x14ac:dyDescent="0.2">
      <c r="A154">
        <f t="shared" si="46"/>
        <v>97</v>
      </c>
      <c r="B154">
        <f>IF(A154&lt;LookHere!$B$9,1,2)</f>
        <v>2</v>
      </c>
      <c r="C154">
        <f>IF(B154&lt;2,LookHere!F$10 - T153,0)</f>
        <v>0</v>
      </c>
      <c r="D154" s="3">
        <f>IF(B154=2,LookHere!$B$12,0)</f>
        <v>48600</v>
      </c>
      <c r="E154" s="3">
        <f>IF(A154&lt;LookHere!B$13,0,IF(A154&lt;LookHere!B$14,LookHere!C$13,LookHere!C$14))</f>
        <v>12000</v>
      </c>
      <c r="F154" s="3">
        <f>IF('SC2'!A154&lt;LookHere!D$15,0,LookHere!B$15)</f>
        <v>9000</v>
      </c>
      <c r="G154" s="3">
        <f>IF('SC2'!A154&lt;LookHere!D$16,0,LookHere!B$16)</f>
        <v>6612</v>
      </c>
      <c r="H154" s="3">
        <f t="shared" si="47"/>
        <v>36089.249092184524</v>
      </c>
      <c r="I154" s="35">
        <f t="shared" si="48"/>
        <v>0</v>
      </c>
      <c r="J154" s="3">
        <f>IF(I153&gt;0,IF(B154&lt;2,IF(C154&gt;5500*LookHere!B$11, 5500*LookHere!B$11, C154), IF(H154&gt;(M154+P153),-(H154-M154-P153),0)),0)</f>
        <v>0</v>
      </c>
      <c r="K154" s="35">
        <f t="shared" si="49"/>
        <v>-8.7573472942983695E-60</v>
      </c>
      <c r="L154" s="35">
        <f t="shared" si="50"/>
        <v>9.0085848583617211E-53</v>
      </c>
      <c r="M154" s="35">
        <f t="shared" si="51"/>
        <v>5.7088633442198535E-51</v>
      </c>
      <c r="N154" s="35">
        <f t="shared" si="52"/>
        <v>3.996203391133146E-51</v>
      </c>
      <c r="O154" s="35">
        <f t="shared" si="53"/>
        <v>-742635.94583548198</v>
      </c>
      <c r="P154" s="3">
        <f t="shared" si="54"/>
        <v>36089.249092184524</v>
      </c>
      <c r="Q154">
        <f t="shared" si="43"/>
        <v>0.2</v>
      </c>
      <c r="R154" s="3">
        <f>IF(B154&lt;2,K154*V$5+L154*0.4*V$6 - IF((C154-J154)&gt;0,IF((C154-J154)&gt;V$12,V$12,C154-J154)),P154+L154*($V$6)*0.4+K154*($V$5)+G154+F154+E154)/LookHere!B$11</f>
        <v>63701.249092184524</v>
      </c>
      <c r="S154" s="3">
        <f>(IF(G154&gt;0,IF(R154&gt;V$15,IF(0.15*(R154-V$15)&lt;G154,0.15*(R154-V$15),G154),0),0))*LookHere!B$11</f>
        <v>0</v>
      </c>
      <c r="T154" s="3">
        <f>(IF(R154&lt;V$16,W$16*R154,IF(R154&lt;V$17,Z$16+W$17*(R154-V$16),IF(R154&lt;V$18,W$18*(R154-V$18)+Z$17,(R154-V$18)*W$19+Z$18)))+S154 + IF(R154&lt;V$20,R154*W$20,IF(R154&lt;V$21,(R154-V$20)*W$21+Z$20,(R154-V$21)*W$22+Z$21)))*LookHere!B$11</f>
        <v>15101.249092215478</v>
      </c>
      <c r="AI154" s="3">
        <f t="shared" si="55"/>
        <v>1</v>
      </c>
    </row>
    <row r="155" spans="1:35" x14ac:dyDescent="0.2">
      <c r="A155">
        <f t="shared" si="46"/>
        <v>98</v>
      </c>
      <c r="B155">
        <f>IF(A155&lt;LookHere!$B$9,1,2)</f>
        <v>2</v>
      </c>
      <c r="C155">
        <f>IF(B155&lt;2,LookHere!F$10 - T154,0)</f>
        <v>0</v>
      </c>
      <c r="D155" s="3">
        <f>IF(B155=2,LookHere!$B$12,0)</f>
        <v>48600</v>
      </c>
      <c r="E155" s="3">
        <f>IF(A155&lt;LookHere!B$13,0,IF(A155&lt;LookHere!B$14,LookHere!C$13,LookHere!C$14))</f>
        <v>12000</v>
      </c>
      <c r="F155" s="3">
        <f>IF('SC2'!A155&lt;LookHere!D$15,0,LookHere!B$15)</f>
        <v>9000</v>
      </c>
      <c r="G155" s="3">
        <f>IF('SC2'!A155&lt;LookHere!D$16,0,LookHere!B$16)</f>
        <v>6612</v>
      </c>
      <c r="H155" s="3">
        <f t="shared" si="47"/>
        <v>36089.249092215476</v>
      </c>
      <c r="I155" s="35">
        <f t="shared" si="48"/>
        <v>0</v>
      </c>
      <c r="J155" s="3">
        <f>IF(I154&gt;0,IF(B155&lt;2,IF(C155&gt;5500*LookHere!B$11, 5500*LookHere!B$11, C155), IF(H155&gt;(M155+P154),-(H155-M155-P154),0)),0)</f>
        <v>0</v>
      </c>
      <c r="K155" s="35">
        <f t="shared" si="49"/>
        <v>8.0742741329393926E-62</v>
      </c>
      <c r="L155" s="35">
        <f t="shared" si="50"/>
        <v>1.4215546906494686E-54</v>
      </c>
      <c r="M155" s="35">
        <f t="shared" si="51"/>
        <v>9.0085839826269916E-53</v>
      </c>
      <c r="N155" s="35">
        <f t="shared" si="52"/>
        <v>6.306009663573623E-53</v>
      </c>
      <c r="O155" s="35">
        <f t="shared" si="53"/>
        <v>-777447.86110082944</v>
      </c>
      <c r="P155" s="3">
        <f t="shared" si="54"/>
        <v>36089.249092215476</v>
      </c>
      <c r="Q155">
        <f t="shared" si="43"/>
        <v>0.2</v>
      </c>
      <c r="R155" s="3">
        <f>IF(B155&lt;2,K155*V$5+L155*0.4*V$6 - IF((C155-J155)&gt;0,IF((C155-J155)&gt;V$12,V$12,C155-J155)),P155+L155*($V$6)*0.4+K155*($V$5)+G155+F155+E155)/LookHere!B$11</f>
        <v>63701.249092215476</v>
      </c>
      <c r="S155" s="3">
        <f>(IF(G155&gt;0,IF(R155&gt;V$15,IF(0.15*(R155-V$15)&lt;G155,0.15*(R155-V$15),G155),0),0))*LookHere!B$11</f>
        <v>0</v>
      </c>
      <c r="T155" s="3">
        <f>(IF(R155&lt;V$16,W$16*R155,IF(R155&lt;V$17,Z$16+W$17*(R155-V$16),IF(R155&lt;V$18,W$18*(R155-V$18)+Z$17,(R155-V$18)*W$19+Z$18)))+S155 + IF(R155&lt;V$20,R155*W$20,IF(R155&lt;V$21,(R155-V$20)*W$21+Z$20,(R155-V$21)*W$22+Z$21)))*LookHere!B$11</f>
        <v>15101.24909222512</v>
      </c>
      <c r="AI155" s="3">
        <f t="shared" si="55"/>
        <v>1</v>
      </c>
    </row>
    <row r="156" spans="1:35" x14ac:dyDescent="0.2">
      <c r="A156">
        <f t="shared" si="46"/>
        <v>99</v>
      </c>
      <c r="B156">
        <f>IF(A156&lt;LookHere!$B$9,1,2)</f>
        <v>2</v>
      </c>
      <c r="C156">
        <f>IF(B156&lt;2,LookHere!F$10 - T155,0)</f>
        <v>0</v>
      </c>
      <c r="D156" s="3">
        <f>IF(B156=2,LookHere!$B$12,0)</f>
        <v>48600</v>
      </c>
      <c r="E156" s="3">
        <f>IF(A156&lt;LookHere!B$13,0,IF(A156&lt;LookHere!B$14,LookHere!C$13,LookHere!C$14))</f>
        <v>12000</v>
      </c>
      <c r="F156" s="3">
        <f>IF('SC2'!A156&lt;LookHere!D$15,0,LookHere!B$15)</f>
        <v>9000</v>
      </c>
      <c r="G156" s="3">
        <f>IF('SC2'!A156&lt;LookHere!D$16,0,LookHere!B$16)</f>
        <v>6612</v>
      </c>
      <c r="H156" s="3">
        <f t="shared" si="47"/>
        <v>36089.249092225116</v>
      </c>
      <c r="I156" s="35">
        <f t="shared" si="48"/>
        <v>0</v>
      </c>
      <c r="J156" s="3">
        <f>IF(I155&gt;0,IF(B156&lt;2,IF(C156&gt;5500*LookHere!B$11, 5500*LookHere!B$11, C156), IF(H156&gt;(M156+P155),-(H156-M156-P155),0)),0)</f>
        <v>0</v>
      </c>
      <c r="K156" s="35">
        <f t="shared" si="49"/>
        <v>-7.4444825147612954E-64</v>
      </c>
      <c r="L156" s="35">
        <f t="shared" si="50"/>
        <v>2.2432133018448512E-56</v>
      </c>
      <c r="M156" s="35">
        <f t="shared" si="51"/>
        <v>1.4215547713922099E-54</v>
      </c>
      <c r="N156" s="35">
        <f t="shared" si="52"/>
        <v>9.9508825923180548E-55</v>
      </c>
      <c r="O156" s="35">
        <f t="shared" si="53"/>
        <v>-812199.89987195155</v>
      </c>
      <c r="P156" s="3">
        <f t="shared" si="54"/>
        <v>36089.249092225116</v>
      </c>
      <c r="Q156">
        <f t="shared" si="43"/>
        <v>0.2</v>
      </c>
      <c r="R156" s="3">
        <f>IF(B156&lt;2,K156*V$5+L156*0.4*V$6 - IF((C156-J156)&gt;0,IF((C156-J156)&gt;V$12,V$12,C156-J156)),P156+L156*($V$6)*0.4+K156*($V$5)+G156+F156+E156)/LookHere!B$11</f>
        <v>63701.249092225116</v>
      </c>
      <c r="S156" s="3">
        <f>(IF(G156&gt;0,IF(R156&gt;V$15,IF(0.15*(R156-V$15)&lt;G156,0.15*(R156-V$15),G156),0),0))*LookHere!B$11</f>
        <v>0</v>
      </c>
      <c r="T156" s="3">
        <f>(IF(R156&lt;V$16,W$16*R156,IF(R156&lt;V$17,Z$16+W$17*(R156-V$16),IF(R156&lt;V$18,W$18*(R156-V$18)+Z$17,(R156-V$18)*W$19+Z$18)))+S156 + IF(R156&lt;V$20,R156*W$20,IF(R156&lt;V$21,(R156-V$20)*W$21+Z$20,(R156-V$21)*W$22+Z$21)))*LookHere!B$11</f>
        <v>15101.249092228123</v>
      </c>
      <c r="AI156" s="3">
        <f t="shared" si="55"/>
        <v>1</v>
      </c>
    </row>
    <row r="157" spans="1:35" x14ac:dyDescent="0.2">
      <c r="A157">
        <f t="shared" ref="A157:A172" si="56">A156+1</f>
        <v>100</v>
      </c>
      <c r="B157">
        <f>IF(A157&lt;LookHere!$B$9,1,2)</f>
        <v>2</v>
      </c>
      <c r="C157">
        <f>IF(B157&lt;2,LookHere!F$10 - T156,0)</f>
        <v>0</v>
      </c>
      <c r="D157" s="3">
        <f>IF(B157=2,LookHere!$B$12,0)</f>
        <v>48600</v>
      </c>
      <c r="E157" s="3">
        <f>IF(A157&lt;LookHere!B$13,0,IF(A157&lt;LookHere!B$14,LookHere!C$13,LookHere!C$14))</f>
        <v>12000</v>
      </c>
      <c r="F157" s="3">
        <f>IF('SC2'!A157&lt;LookHere!D$15,0,LookHere!B$15)</f>
        <v>9000</v>
      </c>
      <c r="G157" s="3">
        <f>IF('SC2'!A157&lt;LookHere!D$16,0,LookHere!B$16)</f>
        <v>6612</v>
      </c>
      <c r="H157" s="3">
        <f t="shared" ref="H157:H172" si="57">IF(B157&lt;2,0,D157-E157-F157-G157+T156)</f>
        <v>36089.249092228121</v>
      </c>
      <c r="I157" s="35">
        <f t="shared" ref="I157:I172" si="58">IF(I156&gt;0,IF(B157&lt;2,I156*(1+V$98),I156*(1+V$99)) + J157,0)</f>
        <v>0</v>
      </c>
      <c r="J157" s="3">
        <f>IF(I156&gt;0,IF(B157&lt;2,IF(C157&gt;5500*LookHere!B$11, 5500*LookHere!B$11, C157), IF(H157&gt;(M157+P156),-(H157-M157-P156),0)),0)</f>
        <v>0</v>
      </c>
      <c r="K157" s="35">
        <f t="shared" ref="K157:K172" si="59">IF(B157&lt;2,K156*(1+$V$5-$V$4)+IF(C157&gt;($J157+$V$12),$V$95*($C157-$J157-$V$12),0), K156*(1+$V$5-$V$4)-$M157*$V$96)+N157</f>
        <v>6.8638130836304887E-66</v>
      </c>
      <c r="L157" s="35">
        <f t="shared" ref="L157:L172" si="60">IF(B157&lt;2,L156*(1+$V$6-$V$4)+IF(C157&gt;($J157+$V$12),(1-$V$95)*($C156-$J157-$V$12),0), L156*(1+$V$6-$V$4)-$M157*(1-$V$96))-N157</f>
        <v>3.5397905903111728E-58</v>
      </c>
      <c r="M157" s="35">
        <f t="shared" ref="M157:M172" si="61">MIN(H157-P156,(K156+L156))</f>
        <v>2.243213227400026E-56</v>
      </c>
      <c r="N157" s="35">
        <f t="shared" ref="N157:N172" si="62">IF(B157&lt;2, IF(K156/(K156+L156)&lt;V$95, (V$95 - K156/(K156+L156))*(K156+L156),0),  IF(K156/(K156+L156)&lt;V$96, (V$96 - K156/(K156+L156))*(K156+L156),0))</f>
        <v>1.5702493336248433E-56</v>
      </c>
      <c r="O157" s="35">
        <f t="shared" ref="O157:O172" si="63">IF(B157&lt;2,O156*(1+V$98) + IF((C157-J157)&gt;0,IF((C157-J157)&gt;V$12,V$12,C157-J157),0), O156*(1+V$99)-P156 )</f>
        <v>-846892.16513639688</v>
      </c>
      <c r="P157" s="3">
        <f t="shared" ref="P157:P172" si="64">IF(B157&lt;2, 0, IF(H157&gt;(I157+K157+L157),H157-I157-K157-L157,  O157*Q157))</f>
        <v>36089.249092228121</v>
      </c>
      <c r="Q157">
        <f t="shared" ref="Q157:Q172" si="65">IF(B157&lt;2,0,VLOOKUP(A157,AG$5:AH$90,2))</f>
        <v>0.2</v>
      </c>
      <c r="R157" s="3">
        <f>IF(B157&lt;2,K157*V$5+L157*0.4*V$6 - IF((C157-J157)&gt;0,IF((C157-J157)&gt;V$12,V$12,C157-J157)),P157+L157*($V$6)*0.4+K157*($V$5)+G157+F157+E157)/LookHere!B$11</f>
        <v>63701.249092228121</v>
      </c>
      <c r="S157" s="3">
        <f>(IF(G157&gt;0,IF(R157&gt;V$15,IF(0.15*(R157-V$15)&lt;G157,0.15*(R157-V$15),G157),0),0))*LookHere!B$11</f>
        <v>0</v>
      </c>
      <c r="T157" s="3">
        <f>(IF(R157&lt;V$16,W$16*R157,IF(R157&lt;V$17,Z$16+W$17*(R157-V$16),IF(R157&lt;V$18,W$18*(R157-V$18)+Z$17,(R157-V$18)*W$19+Z$18)))+S157 + IF(R157&lt;V$20,R157*W$20,IF(R157&lt;V$21,(R157-V$20)*W$21+Z$20,(R157-V$21)*W$22+Z$21)))*LookHere!B$11</f>
        <v>15101.24909222906</v>
      </c>
      <c r="AI157" s="3">
        <f t="shared" si="55"/>
        <v>1</v>
      </c>
    </row>
    <row r="158" spans="1:35" x14ac:dyDescent="0.2">
      <c r="A158">
        <f t="shared" si="56"/>
        <v>101</v>
      </c>
      <c r="B158">
        <f>IF(A158&lt;LookHere!$B$9,1,2)</f>
        <v>2</v>
      </c>
      <c r="C158">
        <f>IF(B158&lt;2,LookHere!F$10 - T157,0)</f>
        <v>0</v>
      </c>
      <c r="D158" s="3">
        <f>IF(B158=2,LookHere!$B$12,0)</f>
        <v>48600</v>
      </c>
      <c r="E158" s="3">
        <f>IF(A158&lt;LookHere!B$13,0,IF(A158&lt;LookHere!B$14,LookHere!C$13,LookHere!C$14))</f>
        <v>12000</v>
      </c>
      <c r="F158" s="3">
        <f>IF('SC2'!A158&lt;LookHere!D$15,0,LookHere!B$15)</f>
        <v>9000</v>
      </c>
      <c r="G158" s="3">
        <f>IF('SC2'!A158&lt;LookHere!D$16,0,LookHere!B$16)</f>
        <v>6612</v>
      </c>
      <c r="H158" s="3">
        <f t="shared" si="57"/>
        <v>36089.24909222906</v>
      </c>
      <c r="I158" s="35">
        <f t="shared" si="58"/>
        <v>0</v>
      </c>
      <c r="J158" s="3">
        <f>IF(I157&gt;0,IF(B158&lt;2,IF(C158&gt;5500*LookHere!B$11, 5500*LookHere!B$11, C158), IF(H158&gt;(M158+P157),-(H158-M158-P157),0)),0)</f>
        <v>0</v>
      </c>
      <c r="K158" s="35">
        <f t="shared" si="59"/>
        <v>-6.3284339787510019E-68</v>
      </c>
      <c r="L158" s="35">
        <f t="shared" si="60"/>
        <v>5.5857895515110124E-60</v>
      </c>
      <c r="M158" s="35">
        <f t="shared" si="61"/>
        <v>3.5397906589493036E-58</v>
      </c>
      <c r="N158" s="35">
        <f t="shared" si="62"/>
        <v>2.4778533926263816E-58</v>
      </c>
      <c r="O158" s="35">
        <f t="shared" si="63"/>
        <v>-881524.75970459043</v>
      </c>
      <c r="P158" s="3">
        <f t="shared" si="64"/>
        <v>36089.24909222906</v>
      </c>
      <c r="Q158">
        <f t="shared" si="65"/>
        <v>0.2</v>
      </c>
      <c r="R158" s="3">
        <f>IF(B158&lt;2,K158*V$5+L158*0.4*V$6 - IF((C158-J158)&gt;0,IF((C158-J158)&gt;V$12,V$12,C158-J158)),P158+L158*($V$6)*0.4+K158*($V$5)+G158+F158+E158)/LookHere!B$11</f>
        <v>63701.24909222906</v>
      </c>
      <c r="S158" s="3">
        <f>(IF(G158&gt;0,IF(R158&gt;V$15,IF(0.15*(R158-V$15)&lt;G158,0.15*(R158-V$15),G158),0),0))*LookHere!B$11</f>
        <v>0</v>
      </c>
      <c r="T158" s="3">
        <f>(IF(R158&lt;V$16,W$16*R158,IF(R158&lt;V$17,Z$16+W$17*(R158-V$16),IF(R158&lt;V$18,W$18*(R158-V$18)+Z$17,(R158-V$18)*W$19+Z$18)))+S158 + IF(R158&lt;V$20,R158*W$20,IF(R158&lt;V$21,(R158-V$20)*W$21+Z$20,(R158-V$21)*W$22+Z$21)))*LookHere!B$11</f>
        <v>15101.249092229351</v>
      </c>
      <c r="AI158" s="3">
        <f t="shared" si="55"/>
        <v>1</v>
      </c>
    </row>
    <row r="159" spans="1:35" x14ac:dyDescent="0.2">
      <c r="A159">
        <f t="shared" si="56"/>
        <v>102</v>
      </c>
      <c r="B159">
        <f>IF(A159&lt;LookHere!$B$9,1,2)</f>
        <v>2</v>
      </c>
      <c r="C159">
        <f>IF(B159&lt;2,LookHere!F$10 - T158,0)</f>
        <v>0</v>
      </c>
      <c r="D159" s="3">
        <f>IF(B159=2,LookHere!$B$12,0)</f>
        <v>48600</v>
      </c>
      <c r="E159" s="3">
        <f>IF(A159&lt;LookHere!B$13,0,IF(A159&lt;LookHere!B$14,LookHere!C$13,LookHere!C$14))</f>
        <v>12000</v>
      </c>
      <c r="F159" s="3">
        <f>IF('SC2'!A159&lt;LookHere!D$15,0,LookHere!B$15)</f>
        <v>9000</v>
      </c>
      <c r="G159" s="3">
        <f>IF('SC2'!A159&lt;LookHere!D$16,0,LookHere!B$16)</f>
        <v>6612</v>
      </c>
      <c r="H159" s="3">
        <f t="shared" si="57"/>
        <v>36089.249092229351</v>
      </c>
      <c r="I159" s="35">
        <f t="shared" si="58"/>
        <v>0</v>
      </c>
      <c r="J159" s="3">
        <f>IF(I158&gt;0,IF(B159&lt;2,IF(C159&gt;5500*LookHere!B$11, 5500*LookHere!B$11, C159), IF(H159&gt;(M159+P158),-(H159-M159-P158),0)),0)</f>
        <v>0</v>
      </c>
      <c r="K159" s="35">
        <f t="shared" si="59"/>
        <v>5.8348165617368172E-70</v>
      </c>
      <c r="L159" s="35">
        <f t="shared" si="60"/>
        <v>8.814375912284324E-62</v>
      </c>
      <c r="M159" s="35">
        <f t="shared" si="61"/>
        <v>5.5857894882266726E-60</v>
      </c>
      <c r="N159" s="35">
        <f t="shared" si="62"/>
        <v>3.9100527050430103E-60</v>
      </c>
      <c r="O159" s="35">
        <f t="shared" si="63"/>
        <v>-916097.78621012764</v>
      </c>
      <c r="P159" s="3">
        <f t="shared" si="64"/>
        <v>36089.249092229351</v>
      </c>
      <c r="Q159">
        <f t="shared" si="65"/>
        <v>0.2</v>
      </c>
      <c r="R159" s="3">
        <f>IF(B159&lt;2,K159*V$5+L159*0.4*V$6 - IF((C159-J159)&gt;0,IF((C159-J159)&gt;V$12,V$12,C159-J159)),P159+L159*($V$6)*0.4+K159*($V$5)+G159+F159+E159)/LookHere!B$11</f>
        <v>63701.249092229351</v>
      </c>
      <c r="S159" s="3">
        <f>(IF(G159&gt;0,IF(R159&gt;V$15,IF(0.15*(R159-V$15)&lt;G159,0.15*(R159-V$15),G159),0),0))*LookHere!B$11</f>
        <v>0</v>
      </c>
      <c r="T159" s="3">
        <f>(IF(R159&lt;V$16,W$16*R159,IF(R159&lt;V$17,Z$16+W$17*(R159-V$16),IF(R159&lt;V$18,W$18*(R159-V$18)+Z$17,(R159-V$18)*W$19+Z$18)))+S159 + IF(R159&lt;V$20,R159*W$20,IF(R159&lt;V$21,(R159-V$20)*W$21+Z$20,(R159-V$21)*W$22+Z$21)))*LookHere!B$11</f>
        <v>15101.249092229442</v>
      </c>
      <c r="AI159" s="3">
        <f t="shared" si="55"/>
        <v>1</v>
      </c>
    </row>
    <row r="160" spans="1:35" x14ac:dyDescent="0.2">
      <c r="A160">
        <f t="shared" si="56"/>
        <v>103</v>
      </c>
      <c r="B160">
        <f>IF(A160&lt;LookHere!$B$9,1,2)</f>
        <v>2</v>
      </c>
      <c r="C160">
        <f>IF(B160&lt;2,LookHere!F$10 - T159,0)</f>
        <v>0</v>
      </c>
      <c r="D160" s="3">
        <f>IF(B160=2,LookHere!$B$12,0)</f>
        <v>48600</v>
      </c>
      <c r="E160" s="3">
        <f>IF(A160&lt;LookHere!B$13,0,IF(A160&lt;LookHere!B$14,LookHere!C$13,LookHere!C$14))</f>
        <v>12000</v>
      </c>
      <c r="F160" s="3">
        <f>IF('SC2'!A160&lt;LookHere!D$15,0,LookHere!B$15)</f>
        <v>9000</v>
      </c>
      <c r="G160" s="3">
        <f>IF('SC2'!A160&lt;LookHere!D$16,0,LookHere!B$16)</f>
        <v>6612</v>
      </c>
      <c r="H160" s="3">
        <f t="shared" si="57"/>
        <v>36089.249092229438</v>
      </c>
      <c r="I160" s="35">
        <f t="shared" si="58"/>
        <v>0</v>
      </c>
      <c r="J160" s="3">
        <f>IF(I159&gt;0,IF(B160&lt;2,IF(C160&gt;5500*LookHere!B$11, 5500*LookHere!B$11, C160), IF(H160&gt;(M160+P159),-(H160-M160-P159),0)),0)</f>
        <v>0</v>
      </c>
      <c r="K160" s="35">
        <f t="shared" si="59"/>
        <v>-5.3797025695193171E-72</v>
      </c>
      <c r="L160" s="35">
        <f t="shared" si="60"/>
        <v>1.390908518958466E-63</v>
      </c>
      <c r="M160" s="35">
        <f t="shared" si="61"/>
        <v>8.8143759706324897E-62</v>
      </c>
      <c r="N160" s="35">
        <f t="shared" si="62"/>
        <v>6.1700631210945766E-62</v>
      </c>
      <c r="O160" s="35">
        <f t="shared" si="63"/>
        <v>-950611.34711007564</v>
      </c>
      <c r="P160" s="3">
        <f t="shared" si="64"/>
        <v>36089.249092229438</v>
      </c>
      <c r="Q160">
        <f t="shared" si="65"/>
        <v>0.2</v>
      </c>
      <c r="R160" s="3">
        <f>IF(B160&lt;2,K160*V$5+L160*0.4*V$6 - IF((C160-J160)&gt;0,IF((C160-J160)&gt;V$12,V$12,C160-J160)),P160+L160*($V$6)*0.4+K160*($V$5)+G160+F160+E160)/LookHere!B$11</f>
        <v>63701.249092229438</v>
      </c>
      <c r="S160" s="3">
        <f>(IF(G160&gt;0,IF(R160&gt;V$15,IF(0.15*(R160-V$15)&lt;G160,0.15*(R160-V$15),G160),0),0))*LookHere!B$11</f>
        <v>0</v>
      </c>
      <c r="T160" s="3">
        <f>(IF(R160&lt;V$16,W$16*R160,IF(R160&lt;V$17,Z$16+W$17*(R160-V$16),IF(R160&lt;V$18,W$18*(R160-V$18)+Z$17,(R160-V$18)*W$19+Z$18)))+S160 + IF(R160&lt;V$20,R160*W$20,IF(R160&lt;V$21,(R160-V$20)*W$21+Z$20,(R160-V$21)*W$22+Z$21)))*LookHere!B$11</f>
        <v>15101.249092229471</v>
      </c>
      <c r="AI160" s="3">
        <f t="shared" si="55"/>
        <v>1</v>
      </c>
    </row>
    <row r="161" spans="1:36" x14ac:dyDescent="0.2">
      <c r="A161">
        <f t="shared" si="56"/>
        <v>104</v>
      </c>
      <c r="B161">
        <f>IF(A161&lt;LookHere!$B$9,1,2)</f>
        <v>2</v>
      </c>
      <c r="C161">
        <f>IF(B161&lt;2,LookHere!F$10 - T160,0)</f>
        <v>0</v>
      </c>
      <c r="D161" s="3">
        <f>IF(B161=2,LookHere!$B$12,0)</f>
        <v>48600</v>
      </c>
      <c r="E161" s="3">
        <f>IF(A161&lt;LookHere!B$13,0,IF(A161&lt;LookHere!B$14,LookHere!C$13,LookHere!C$14))</f>
        <v>12000</v>
      </c>
      <c r="F161" s="3">
        <f>IF('SC2'!A161&lt;LookHere!D$15,0,LookHere!B$15)</f>
        <v>9000</v>
      </c>
      <c r="G161" s="3">
        <f>IF('SC2'!A161&lt;LookHere!D$16,0,LookHere!B$16)</f>
        <v>6612</v>
      </c>
      <c r="H161" s="3">
        <f t="shared" si="57"/>
        <v>36089.249092229467</v>
      </c>
      <c r="I161" s="35">
        <f t="shared" si="58"/>
        <v>0</v>
      </c>
      <c r="J161" s="3">
        <f>IF(I160&gt;0,IF(B161&lt;2,IF(C161&gt;5500*LookHere!B$11, 5500*LookHere!B$11, C161), IF(H161&gt;(M161+P160),-(H161-M161-P160),0)),0)</f>
        <v>0</v>
      </c>
      <c r="K161" s="35">
        <f t="shared" si="59"/>
        <v>4.9600889515249229E-74</v>
      </c>
      <c r="L161" s="35">
        <f t="shared" si="60"/>
        <v>2.1948536429164328E-65</v>
      </c>
      <c r="M161" s="35">
        <f t="shared" si="61"/>
        <v>1.3909085135787634E-63</v>
      </c>
      <c r="N161" s="35">
        <f t="shared" si="62"/>
        <v>9.7363596488483697E-64</v>
      </c>
      <c r="O161" s="35">
        <f t="shared" si="63"/>
        <v>-985065.54468527576</v>
      </c>
      <c r="P161" s="3">
        <f t="shared" si="64"/>
        <v>36089.249092229467</v>
      </c>
      <c r="Q161">
        <f t="shared" si="65"/>
        <v>0.2</v>
      </c>
      <c r="R161" s="3">
        <f>IF(B161&lt;2,K161*V$5+L161*0.4*V$6 - IF((C161-J161)&gt;0,IF((C161-J161)&gt;V$12,V$12,C161-J161)),P161+L161*($V$6)*0.4+K161*($V$5)+G161+F161+E161)/LookHere!B$11</f>
        <v>63701.249092229467</v>
      </c>
      <c r="S161" s="3">
        <f>(IF(G161&gt;0,IF(R161&gt;V$15,IF(0.15*(R161-V$15)&lt;G161,0.15*(R161-V$15),G161),0),0))*LookHere!B$11</f>
        <v>0</v>
      </c>
      <c r="T161" s="3">
        <f>(IF(R161&lt;V$16,W$16*R161,IF(R161&lt;V$17,Z$16+W$17*(R161-V$16),IF(R161&lt;V$18,W$18*(R161-V$18)+Z$17,(R161-V$18)*W$19+Z$18)))+S161 + IF(R161&lt;V$20,R161*W$20,IF(R161&lt;V$21,(R161-V$20)*W$21+Z$20,(R161-V$21)*W$22+Z$21)))*LookHere!B$11</f>
        <v>15101.249092229478</v>
      </c>
      <c r="AI161" s="3">
        <f t="shared" si="55"/>
        <v>1</v>
      </c>
    </row>
    <row r="162" spans="1:36" x14ac:dyDescent="0.2">
      <c r="A162">
        <f t="shared" si="56"/>
        <v>105</v>
      </c>
      <c r="B162">
        <f>IF(A162&lt;LookHere!$B$9,1,2)</f>
        <v>2</v>
      </c>
      <c r="C162">
        <f>IF(B162&lt;2,LookHere!F$10 - T161,0)</f>
        <v>0</v>
      </c>
      <c r="D162" s="3">
        <f>IF(B162=2,LookHere!$B$12,0)</f>
        <v>48600</v>
      </c>
      <c r="E162" s="3">
        <f>IF(A162&lt;LookHere!B$13,0,IF(A162&lt;LookHere!B$14,LookHere!C$13,LookHere!C$14))</f>
        <v>12000</v>
      </c>
      <c r="F162" s="3">
        <f>IF('SC2'!A162&lt;LookHere!D$15,0,LookHere!B$15)</f>
        <v>9000</v>
      </c>
      <c r="G162" s="3">
        <f>IF('SC2'!A162&lt;LookHere!D$16,0,LookHere!B$16)</f>
        <v>6612</v>
      </c>
      <c r="H162" s="3">
        <f t="shared" si="57"/>
        <v>36089.249092229482</v>
      </c>
      <c r="I162" s="35">
        <f t="shared" si="58"/>
        <v>0</v>
      </c>
      <c r="J162" s="3">
        <f>IF(I161&gt;0,IF(B162&lt;2,IF(C162&gt;5500*LookHere!B$11, 5500*LookHere!B$11, C162), IF(H162&gt;(M162+P161),-(H162-M162-P161),0)),0)</f>
        <v>0</v>
      </c>
      <c r="K162" s="35">
        <f t="shared" si="59"/>
        <v>-4.573205467773401E-76</v>
      </c>
      <c r="L162" s="35">
        <f t="shared" si="60"/>
        <v>3.4634790485221076E-67</v>
      </c>
      <c r="M162" s="35">
        <f t="shared" si="61"/>
        <v>2.1948536478765218E-65</v>
      </c>
      <c r="N162" s="35">
        <f t="shared" si="62"/>
        <v>1.5363975485534761E-65</v>
      </c>
      <c r="O162" s="35">
        <f t="shared" si="63"/>
        <v>-1019460.4810406466</v>
      </c>
      <c r="P162" s="3">
        <f t="shared" si="64"/>
        <v>36089.249092229482</v>
      </c>
      <c r="Q162">
        <f t="shared" si="65"/>
        <v>0.2</v>
      </c>
      <c r="R162" s="3">
        <f>IF(B162&lt;2,K162*V$5+L162*0.4*V$6 - IF((C162-J162)&gt;0,IF((C162-J162)&gt;V$12,V$12,C162-J162)),P162+L162*($V$6)*0.4+K162*($V$5)+G162+F162+E162)/LookHere!B$11</f>
        <v>63701.249092229482</v>
      </c>
      <c r="S162" s="3">
        <f>(IF(G162&gt;0,IF(R162&gt;V$15,IF(0.15*(R162-V$15)&lt;G162,0.15*(R162-V$15),G162),0),0))*LookHere!B$11</f>
        <v>0</v>
      </c>
      <c r="T162" s="3">
        <f>(IF(R162&lt;V$16,W$16*R162,IF(R162&lt;V$17,Z$16+W$17*(R162-V$16),IF(R162&lt;V$18,W$18*(R162-V$18)+Z$17,(R162-V$18)*W$19+Z$18)))+S162 + IF(R162&lt;V$20,R162*W$20,IF(R162&lt;V$21,(R162-V$20)*W$21+Z$20,(R162-V$21)*W$22+Z$21)))*LookHere!B$11</f>
        <v>15101.249092229482</v>
      </c>
      <c r="AI162" s="3">
        <f t="shared" si="55"/>
        <v>1</v>
      </c>
    </row>
    <row r="163" spans="1:36" x14ac:dyDescent="0.2">
      <c r="A163">
        <f t="shared" si="56"/>
        <v>106</v>
      </c>
      <c r="B163">
        <f>IF(A163&lt;LookHere!$B$9,1,2)</f>
        <v>2</v>
      </c>
      <c r="C163">
        <f>IF(B163&lt;2,LookHere!F$10 - T162,0)</f>
        <v>0</v>
      </c>
      <c r="D163" s="3">
        <f>IF(B163=2,LookHere!$B$12,0)</f>
        <v>48600</v>
      </c>
      <c r="E163" s="3">
        <f>IF(A163&lt;LookHere!B$13,0,IF(A163&lt;LookHere!B$14,LookHere!C$13,LookHere!C$14))</f>
        <v>12000</v>
      </c>
      <c r="F163" s="3">
        <f>IF('SC2'!A163&lt;LookHere!D$15,0,LookHere!B$15)</f>
        <v>9000</v>
      </c>
      <c r="G163" s="3">
        <f>IF('SC2'!A163&lt;LookHere!D$16,0,LookHere!B$16)</f>
        <v>6612</v>
      </c>
      <c r="H163" s="3">
        <f t="shared" si="57"/>
        <v>36089.249092229482</v>
      </c>
      <c r="I163" s="35">
        <f t="shared" si="58"/>
        <v>0</v>
      </c>
      <c r="J163" s="3">
        <f>IF(I162&gt;0,IF(B163&lt;2,IF(C163&gt;5500*LookHere!B$11, 5500*LookHere!B$11, C163), IF(H163&gt;(M163+P162),-(H163-M163-P162),0)),0)</f>
        <v>0</v>
      </c>
      <c r="K163" s="35">
        <f t="shared" si="59"/>
        <v>2.4244353308063961E-67</v>
      </c>
      <c r="L163" s="35">
        <f t="shared" si="60"/>
        <v>1.0936974125703494E-67</v>
      </c>
      <c r="M163" s="35">
        <f t="shared" si="61"/>
        <v>0</v>
      </c>
      <c r="N163" s="35">
        <f t="shared" si="62"/>
        <v>2.4244353353374367E-67</v>
      </c>
      <c r="O163" s="35">
        <f t="shared" si="63"/>
        <v>-1053796.2581054862</v>
      </c>
      <c r="P163" s="3">
        <f t="shared" si="64"/>
        <v>36089.249092229482</v>
      </c>
      <c r="Q163">
        <f t="shared" si="65"/>
        <v>0.2</v>
      </c>
      <c r="R163" s="3">
        <f>IF(B163&lt;2,K163*V$5+L163*0.4*V$6 - IF((C163-J163)&gt;0,IF((C163-J163)&gt;V$12,V$12,C163-J163)),P163+L163*($V$6)*0.4+K163*($V$5)+G163+F163+E163)/LookHere!B$11</f>
        <v>63701.249092229482</v>
      </c>
      <c r="S163" s="3">
        <f>(IF(G163&gt;0,IF(R163&gt;V$15,IF(0.15*(R163-V$15)&lt;G163,0.15*(R163-V$15),G163),0),0))*LookHere!B$11</f>
        <v>0</v>
      </c>
      <c r="T163" s="3">
        <f>(IF(R163&lt;V$16,W$16*R163,IF(R163&lt;V$17,Z$16+W$17*(R163-V$16),IF(R163&lt;V$18,W$18*(R163-V$18)+Z$17,(R163-V$18)*W$19+Z$18)))+S163 + IF(R163&lt;V$20,R163*W$20,IF(R163&lt;V$21,(R163-V$20)*W$21+Z$20,(R163-V$21)*W$22+Z$21)))*LookHere!B$11</f>
        <v>15101.249092229482</v>
      </c>
      <c r="AI163" s="3">
        <f t="shared" si="55"/>
        <v>1</v>
      </c>
    </row>
    <row r="164" spans="1:36" x14ac:dyDescent="0.2">
      <c r="A164">
        <f t="shared" si="56"/>
        <v>107</v>
      </c>
      <c r="B164">
        <f>IF(A164&lt;LookHere!$B$9,1,2)</f>
        <v>2</v>
      </c>
      <c r="C164">
        <f>IF(B164&lt;2,LookHere!F$10 - T163,0)</f>
        <v>0</v>
      </c>
      <c r="D164" s="3">
        <f>IF(B164=2,LookHere!$B$12,0)</f>
        <v>48600</v>
      </c>
      <c r="E164" s="3">
        <f>IF(A164&lt;LookHere!B$13,0,IF(A164&lt;LookHere!B$14,LookHere!C$13,LookHere!C$14))</f>
        <v>12000</v>
      </c>
      <c r="F164" s="3">
        <f>IF('SC2'!A164&lt;LookHere!D$15,0,LookHere!B$15)</f>
        <v>9000</v>
      </c>
      <c r="G164" s="3">
        <f>IF('SC2'!A164&lt;LookHere!D$16,0,LookHere!B$16)</f>
        <v>6612</v>
      </c>
      <c r="H164" s="3">
        <f t="shared" si="57"/>
        <v>36089.249092229482</v>
      </c>
      <c r="I164" s="35">
        <f t="shared" si="58"/>
        <v>0</v>
      </c>
      <c r="J164" s="3">
        <f>IF(I163&gt;0,IF(B164&lt;2,IF(C164&gt;5500*LookHere!B$11, 5500*LookHere!B$11, C164), IF(H164&gt;(M164+P163),-(H164-M164-P163),0)),0)</f>
        <v>0</v>
      </c>
      <c r="K164" s="35">
        <f t="shared" si="59"/>
        <v>2.4403396266136867E-67</v>
      </c>
      <c r="L164" s="35">
        <f t="shared" si="60"/>
        <v>1.0726983681833839E-67</v>
      </c>
      <c r="M164" s="35">
        <f t="shared" si="61"/>
        <v>0</v>
      </c>
      <c r="N164" s="35">
        <f t="shared" si="62"/>
        <v>3.8257589557325438E-69</v>
      </c>
      <c r="O164" s="35">
        <f t="shared" si="63"/>
        <v>-1088072.9776337743</v>
      </c>
      <c r="P164" s="3">
        <f t="shared" si="64"/>
        <v>36089.249092229482</v>
      </c>
      <c r="Q164">
        <f t="shared" si="65"/>
        <v>0.2</v>
      </c>
      <c r="R164" s="3">
        <f>IF(B164&lt;2,K164*V$5+L164*0.4*V$6 - IF((C164-J164)&gt;0,IF((C164-J164)&gt;V$12,V$12,C164-J164)),P164+L164*($V$6)*0.4+K164*($V$5)+G164+F164+E164)/LookHere!B$11</f>
        <v>63701.249092229482</v>
      </c>
      <c r="S164" s="3">
        <f>(IF(G164&gt;0,IF(R164&gt;V$15,IF(0.15*(R164-V$15)&lt;G164,0.15*(R164-V$15),G164),0),0))*LookHere!B$11</f>
        <v>0</v>
      </c>
      <c r="T164" s="3">
        <f>(IF(R164&lt;V$16,W$16*R164,IF(R164&lt;V$17,Z$16+W$17*(R164-V$16),IF(R164&lt;V$18,W$18*(R164-V$18)+Z$17,(R164-V$18)*W$19+Z$18)))+S164 + IF(R164&lt;V$20,R164*W$20,IF(R164&lt;V$21,(R164-V$20)*W$21+Z$20,(R164-V$21)*W$22+Z$21)))*LookHere!B$11</f>
        <v>15101.249092229482</v>
      </c>
      <c r="AI164" s="3">
        <f t="shared" ref="AI164:AI173" si="66">IF(((K164+L164+O164+I164)-H164)&lt;H164,1,0)</f>
        <v>1</v>
      </c>
    </row>
    <row r="165" spans="1:36" x14ac:dyDescent="0.2">
      <c r="A165">
        <f t="shared" si="56"/>
        <v>108</v>
      </c>
      <c r="B165">
        <f>IF(A165&lt;LookHere!$B$9,1,2)</f>
        <v>2</v>
      </c>
      <c r="C165">
        <f>IF(B165&lt;2,LookHere!F$10 - T164,0)</f>
        <v>0</v>
      </c>
      <c r="D165" s="3">
        <f>IF(B165=2,LookHere!$B$12,0)</f>
        <v>48600</v>
      </c>
      <c r="E165" s="3">
        <f>IF(A165&lt;LookHere!B$13,0,IF(A165&lt;LookHere!B$14,LookHere!C$13,LookHere!C$14))</f>
        <v>12000</v>
      </c>
      <c r="F165" s="3">
        <f>IF('SC2'!A165&lt;LookHere!D$15,0,LookHere!B$15)</f>
        <v>9000</v>
      </c>
      <c r="G165" s="3">
        <f>IF('SC2'!A165&lt;LookHere!D$16,0,LookHere!B$16)</f>
        <v>6612</v>
      </c>
      <c r="H165" s="3">
        <f t="shared" si="57"/>
        <v>36089.249092229482</v>
      </c>
      <c r="I165" s="35">
        <f t="shared" si="58"/>
        <v>0</v>
      </c>
      <c r="J165" s="3">
        <f>IF(I164&gt;0,IF(B165&lt;2,IF(C165&gt;5500*LookHere!B$11, 5500*LookHere!B$11, C165), IF(H165&gt;(M165+P164),-(H165-M165-P164),0)),0)</f>
        <v>0</v>
      </c>
      <c r="K165" s="35">
        <f t="shared" si="59"/>
        <v>2.4366266650005711E-67</v>
      </c>
      <c r="L165" s="35">
        <f t="shared" si="60"/>
        <v>1.070838578689055E-67</v>
      </c>
      <c r="M165" s="35">
        <f t="shared" si="61"/>
        <v>0</v>
      </c>
      <c r="N165" s="35">
        <f t="shared" si="62"/>
        <v>1.8786969744262547E-69</v>
      </c>
      <c r="O165" s="35">
        <f t="shared" si="63"/>
        <v>-1122290.7412044737</v>
      </c>
      <c r="P165" s="3">
        <f t="shared" si="64"/>
        <v>36089.249092229482</v>
      </c>
      <c r="Q165">
        <f t="shared" si="65"/>
        <v>0.2</v>
      </c>
      <c r="R165" s="3">
        <f>IF(B165&lt;2,K165*V$5+L165*0.4*V$6 - IF((C165-J165)&gt;0,IF((C165-J165)&gt;V$12,V$12,C165-J165)),P165+L165*($V$6)*0.4+K165*($V$5)+G165+F165+E165)/LookHere!B$11</f>
        <v>63701.249092229482</v>
      </c>
      <c r="S165" s="3">
        <f>(IF(G165&gt;0,IF(R165&gt;V$15,IF(0.15*(R165-V$15)&lt;G165,0.15*(R165-V$15),G165),0),0))*LookHere!B$11</f>
        <v>0</v>
      </c>
      <c r="T165" s="3">
        <f>(IF(R165&lt;V$16,W$16*R165,IF(R165&lt;V$17,Z$16+W$17*(R165-V$16),IF(R165&lt;V$18,W$18*(R165-V$18)+Z$17,(R165-V$18)*W$19+Z$18)))+S165 + IF(R165&lt;V$20,R165*W$20,IF(R165&lt;V$21,(R165-V$20)*W$21+Z$20,(R165-V$21)*W$22+Z$21)))*LookHere!B$11</f>
        <v>15101.249092229482</v>
      </c>
      <c r="AI165" s="3">
        <f t="shared" si="66"/>
        <v>1</v>
      </c>
    </row>
    <row r="166" spans="1:36" x14ac:dyDescent="0.2">
      <c r="A166">
        <f t="shared" si="56"/>
        <v>109</v>
      </c>
      <c r="B166">
        <f>IF(A166&lt;LookHere!$B$9,1,2)</f>
        <v>2</v>
      </c>
      <c r="C166">
        <f>IF(B166&lt;2,LookHere!F$10 - T165,0)</f>
        <v>0</v>
      </c>
      <c r="D166" s="3">
        <f>IF(B166=2,LookHere!$B$12,0)</f>
        <v>48600</v>
      </c>
      <c r="E166" s="3">
        <f>IF(A166&lt;LookHere!B$13,0,IF(A166&lt;LookHere!B$14,LookHere!C$13,LookHere!C$14))</f>
        <v>12000</v>
      </c>
      <c r="F166" s="3">
        <f>IF('SC2'!A166&lt;LookHere!D$15,0,LookHere!B$15)</f>
        <v>9000</v>
      </c>
      <c r="G166" s="3">
        <f>IF('SC2'!A166&lt;LookHere!D$16,0,LookHere!B$16)</f>
        <v>6612</v>
      </c>
      <c r="H166" s="3">
        <f t="shared" si="57"/>
        <v>36089.249092229482</v>
      </c>
      <c r="I166" s="35">
        <f t="shared" si="58"/>
        <v>0</v>
      </c>
      <c r="J166" s="3">
        <f>IF(I165&gt;0,IF(B166&lt;2,IF(C166&gt;5500*LookHere!B$11, 5500*LookHere!B$11, C166), IF(H166&gt;(M166+P165),-(H166-M166-P165),0)),0)</f>
        <v>0</v>
      </c>
      <c r="K166" s="35">
        <f t="shared" si="59"/>
        <v>2.4327599727314327E-67</v>
      </c>
      <c r="L166" s="35">
        <f t="shared" si="60"/>
        <v>1.0691374058786013E-67</v>
      </c>
      <c r="M166" s="35">
        <f t="shared" si="61"/>
        <v>0</v>
      </c>
      <c r="N166" s="35">
        <f t="shared" si="62"/>
        <v>1.8599005582166935E-69</v>
      </c>
      <c r="O166" s="35">
        <f t="shared" si="63"/>
        <v>-1156449.6502218314</v>
      </c>
      <c r="P166" s="3">
        <f t="shared" si="64"/>
        <v>36089.249092229482</v>
      </c>
      <c r="Q166">
        <f t="shared" si="65"/>
        <v>0.2</v>
      </c>
      <c r="R166" s="3">
        <f>IF(B166&lt;2,K166*V$5+L166*0.4*V$6 - IF((C166-J166)&gt;0,IF((C166-J166)&gt;V$12,V$12,C166-J166)),P166+L166*($V$6)*0.4+K166*($V$5)+G166+F166+E166)/LookHere!B$11</f>
        <v>63701.249092229482</v>
      </c>
      <c r="S166" s="3">
        <f>(IF(G166&gt;0,IF(R166&gt;V$15,IF(0.15*(R166-V$15)&lt;G166,0.15*(R166-V$15),G166),0),0))*LookHere!B$11</f>
        <v>0</v>
      </c>
      <c r="T166" s="3">
        <f>(IF(R166&lt;V$16,W$16*R166,IF(R166&lt;V$17,Z$16+W$17*(R166-V$16),IF(R166&lt;V$18,W$18*(R166-V$18)+Z$17,(R166-V$18)*W$19+Z$18)))+S166 + IF(R166&lt;V$20,R166*W$20,IF(R166&lt;V$21,(R166-V$20)*W$21+Z$20,(R166-V$21)*W$22+Z$21)))*LookHere!B$11</f>
        <v>15101.249092229482</v>
      </c>
      <c r="AI166" s="3">
        <f t="shared" si="66"/>
        <v>1</v>
      </c>
    </row>
    <row r="167" spans="1:36" x14ac:dyDescent="0.2">
      <c r="A167">
        <f t="shared" si="56"/>
        <v>110</v>
      </c>
      <c r="B167">
        <f>IF(A167&lt;LookHere!$B$9,1,2)</f>
        <v>2</v>
      </c>
      <c r="C167">
        <f>IF(B167&lt;2,LookHere!F$10 - T166,0)</f>
        <v>0</v>
      </c>
      <c r="D167" s="3">
        <f>IF(B167=2,LookHere!$B$12,0)</f>
        <v>48600</v>
      </c>
      <c r="E167" s="3">
        <f>IF(A167&lt;LookHere!B$13,0,IF(A167&lt;LookHere!B$14,LookHere!C$13,LookHere!C$14))</f>
        <v>12000</v>
      </c>
      <c r="F167" s="3">
        <f>IF('SC2'!A167&lt;LookHere!D$15,0,LookHere!B$15)</f>
        <v>9000</v>
      </c>
      <c r="G167" s="3">
        <f>IF('SC2'!A167&lt;LookHere!D$16,0,LookHere!B$16)</f>
        <v>6612</v>
      </c>
      <c r="H167" s="3">
        <f t="shared" si="57"/>
        <v>36089.249092229482</v>
      </c>
      <c r="I167" s="35">
        <f t="shared" si="58"/>
        <v>0</v>
      </c>
      <c r="J167" s="3">
        <f>IF(I166&gt;0,IF(B167&lt;2,IF(C167&gt;5500*LookHere!B$11, 5500*LookHere!B$11, C167), IF(H167&gt;(M167+P166),-(H167-M167-P166),0)),0)</f>
        <v>0</v>
      </c>
      <c r="K167" s="35">
        <f t="shared" si="59"/>
        <v>2.4288981180784396E-67</v>
      </c>
      <c r="L167" s="35">
        <f t="shared" si="60"/>
        <v>1.0674402018477745E-67</v>
      </c>
      <c r="M167" s="35">
        <f t="shared" si="61"/>
        <v>0</v>
      </c>
      <c r="N167" s="35">
        <f t="shared" si="62"/>
        <v>1.8568192295590964E-69</v>
      </c>
      <c r="O167" s="35">
        <f t="shared" si="63"/>
        <v>-1190549.8059156793</v>
      </c>
      <c r="P167" s="3">
        <f t="shared" si="64"/>
        <v>36089.249092229482</v>
      </c>
      <c r="Q167">
        <f t="shared" si="65"/>
        <v>0.2</v>
      </c>
      <c r="R167" s="3">
        <f>IF(B167&lt;2,K167*V$5+L167*0.4*V$6 - IF((C167-J167)&gt;0,IF((C167-J167)&gt;V$12,V$12,C167-J167)),P167+L167*($V$6)*0.4+K167*($V$5)+G167+F167+E167)/LookHere!B$11</f>
        <v>63701.249092229482</v>
      </c>
      <c r="S167" s="3">
        <f>(IF(G167&gt;0,IF(R167&gt;V$15,IF(0.15*(R167-V$15)&lt;G167,0.15*(R167-V$15),G167),0),0))*LookHere!B$11</f>
        <v>0</v>
      </c>
      <c r="T167" s="3">
        <f>(IF(R167&lt;V$16,W$16*R167,IF(R167&lt;V$17,Z$16+W$17*(R167-V$16),IF(R167&lt;V$18,W$18*(R167-V$18)+Z$17,(R167-V$18)*W$19+Z$18)))+S167 + IF(R167&lt;V$20,R167*W$20,IF(R167&lt;V$21,(R167-V$20)*W$21+Z$20,(R167-V$21)*W$22+Z$21)))*LookHere!B$11</f>
        <v>15101.249092229482</v>
      </c>
      <c r="AI167" s="3">
        <f t="shared" si="66"/>
        <v>1</v>
      </c>
    </row>
    <row r="168" spans="1:36" x14ac:dyDescent="0.2">
      <c r="A168">
        <f t="shared" si="56"/>
        <v>111</v>
      </c>
      <c r="B168">
        <f>IF(A168&lt;LookHere!$B$9,1,2)</f>
        <v>2</v>
      </c>
      <c r="C168">
        <f>IF(B168&lt;2,LookHere!F$10 - T167,0)</f>
        <v>0</v>
      </c>
      <c r="D168" s="3">
        <f>IF(B168=2,LookHere!$B$12,0)</f>
        <v>48600</v>
      </c>
      <c r="E168" s="3">
        <f>IF(A168&lt;LookHere!B$13,0,IF(A168&lt;LookHere!B$14,LookHere!C$13,LookHere!C$14))</f>
        <v>12000</v>
      </c>
      <c r="F168" s="3">
        <f>IF('SC2'!A168&lt;LookHere!D$15,0,LookHere!B$15)</f>
        <v>9000</v>
      </c>
      <c r="G168" s="3">
        <f>IF('SC2'!A168&lt;LookHere!D$16,0,LookHere!B$16)</f>
        <v>6612</v>
      </c>
      <c r="H168" s="3">
        <f t="shared" si="57"/>
        <v>36089.249092229482</v>
      </c>
      <c r="I168" s="35">
        <f t="shared" si="58"/>
        <v>0</v>
      </c>
      <c r="J168" s="3">
        <f>IF(I167&gt;0,IF(B168&lt;2,IF(C168&gt;5500*LookHere!B$11, 5500*LookHere!B$11, C168), IF(H168&gt;(M168+P167),-(H168-M168-P167),0)),0)</f>
        <v>0</v>
      </c>
      <c r="K168" s="35">
        <f t="shared" si="59"/>
        <v>2.4250423832996666E-67</v>
      </c>
      <c r="L168" s="35">
        <f t="shared" si="60"/>
        <v>1.0657457023630222E-67</v>
      </c>
      <c r="M168" s="35">
        <f t="shared" si="61"/>
        <v>0</v>
      </c>
      <c r="N168" s="35">
        <f t="shared" si="62"/>
        <v>1.8538705869909989E-69</v>
      </c>
      <c r="O168" s="35">
        <f t="shared" si="63"/>
        <v>-1224591.3093417338</v>
      </c>
      <c r="P168" s="3">
        <f t="shared" si="64"/>
        <v>36089.249092229482</v>
      </c>
      <c r="Q168">
        <f t="shared" si="65"/>
        <v>0.2</v>
      </c>
      <c r="R168" s="3">
        <f>IF(B168&lt;2,K168*V$5+L168*0.4*V$6 - IF((C168-J168)&gt;0,IF((C168-J168)&gt;V$12,V$12,C168-J168)),P168+L168*($V$6)*0.4+K168*($V$5)+G168+F168+E168)/LookHere!B$11</f>
        <v>63701.249092229482</v>
      </c>
      <c r="S168" s="3">
        <f>(IF(G168&gt;0,IF(R168&gt;V$15,IF(0.15*(R168-V$15)&lt;G168,0.15*(R168-V$15),G168),0),0))*LookHere!B$11</f>
        <v>0</v>
      </c>
      <c r="T168" s="3">
        <f>(IF(R168&lt;V$16,W$16*R168,IF(R168&lt;V$17,Z$16+W$17*(R168-V$16),IF(R168&lt;V$18,W$18*(R168-V$18)+Z$17,(R168-V$18)*W$19+Z$18)))+S168 + IF(R168&lt;V$20,R168*W$20,IF(R168&lt;V$21,(R168-V$20)*W$21+Z$20,(R168-V$21)*W$22+Z$21)))*LookHere!B$11</f>
        <v>15101.249092229482</v>
      </c>
      <c r="AI168" s="3">
        <f t="shared" si="66"/>
        <v>1</v>
      </c>
    </row>
    <row r="169" spans="1:36" x14ac:dyDescent="0.2">
      <c r="A169">
        <f t="shared" si="56"/>
        <v>112</v>
      </c>
      <c r="B169">
        <f>IF(A169&lt;LookHere!$B$9,1,2)</f>
        <v>2</v>
      </c>
      <c r="C169">
        <f>IF(B169&lt;2,LookHere!F$10 - T168,0)</f>
        <v>0</v>
      </c>
      <c r="D169" s="3">
        <f>IF(B169=2,LookHere!$B$12,0)</f>
        <v>48600</v>
      </c>
      <c r="E169" s="3">
        <f>IF(A169&lt;LookHere!B$13,0,IF(A169&lt;LookHere!B$14,LookHere!C$13,LookHere!C$14))</f>
        <v>12000</v>
      </c>
      <c r="F169" s="3">
        <f>IF('SC2'!A169&lt;LookHere!D$15,0,LookHere!B$15)</f>
        <v>9000</v>
      </c>
      <c r="G169" s="3">
        <f>IF('SC2'!A169&lt;LookHere!D$16,0,LookHere!B$16)</f>
        <v>6612</v>
      </c>
      <c r="H169" s="3">
        <f t="shared" si="57"/>
        <v>36089.249092229482</v>
      </c>
      <c r="I169" s="35">
        <f t="shared" si="58"/>
        <v>0</v>
      </c>
      <c r="J169" s="3">
        <f>IF(I168&gt;0,IF(B169&lt;2,IF(C169&gt;5500*LookHere!B$11, 5500*LookHere!B$11, C169), IF(H169&gt;(M169+P168),-(H169-M169-P168),0)),0)</f>
        <v>0</v>
      </c>
      <c r="K169" s="35">
        <f t="shared" si="59"/>
        <v>2.4211927691898586E-67</v>
      </c>
      <c r="L169" s="35">
        <f t="shared" si="60"/>
        <v>1.0640538928820955E-67</v>
      </c>
      <c r="M169" s="35">
        <f t="shared" si="61"/>
        <v>0</v>
      </c>
      <c r="N169" s="35">
        <f t="shared" si="62"/>
        <v>1.8509276664215056E-69</v>
      </c>
      <c r="O169" s="35">
        <f t="shared" si="63"/>
        <v>-1258574.2613818955</v>
      </c>
      <c r="P169" s="3">
        <f t="shared" si="64"/>
        <v>36089.249092229482</v>
      </c>
      <c r="Q169">
        <f t="shared" si="65"/>
        <v>0.2</v>
      </c>
      <c r="R169" s="3">
        <f>IF(B169&lt;2,K169*V$5+L169*0.4*V$6 - IF((C169-J169)&gt;0,IF((C169-J169)&gt;V$12,V$12,C169-J169)),P169+L169*($V$6)*0.4+K169*($V$5)+G169+F169+E169)/LookHere!B$11</f>
        <v>63701.249092229482</v>
      </c>
      <c r="S169" s="3">
        <f>(IF(G169&gt;0,IF(R169&gt;V$15,IF(0.15*(R169-V$15)&lt;G169,0.15*(R169-V$15),G169),0),0))*LookHere!B$11</f>
        <v>0</v>
      </c>
      <c r="T169" s="3">
        <f>(IF(R169&lt;V$16,W$16*R169,IF(R169&lt;V$17,Z$16+W$17*(R169-V$16),IF(R169&lt;V$18,W$18*(R169-V$18)+Z$17,(R169-V$18)*W$19+Z$18)))+S169 + IF(R169&lt;V$20,R169*W$20,IF(R169&lt;V$21,(R169-V$20)*W$21+Z$20,(R169-V$21)*W$22+Z$21)))*LookHere!B$11</f>
        <v>15101.249092229482</v>
      </c>
      <c r="AI169" s="3">
        <f t="shared" si="66"/>
        <v>1</v>
      </c>
    </row>
    <row r="170" spans="1:36" x14ac:dyDescent="0.2">
      <c r="A170">
        <f t="shared" si="56"/>
        <v>113</v>
      </c>
      <c r="B170">
        <f>IF(A170&lt;LookHere!$B$9,1,2)</f>
        <v>2</v>
      </c>
      <c r="C170">
        <f>IF(B170&lt;2,LookHere!F$10 - T169,0)</f>
        <v>0</v>
      </c>
      <c r="D170" s="3">
        <f>IF(B170=2,LookHere!$B$12,0)</f>
        <v>48600</v>
      </c>
      <c r="E170" s="3">
        <f>IF(A170&lt;LookHere!B$13,0,IF(A170&lt;LookHere!B$14,LookHere!C$13,LookHere!C$14))</f>
        <v>12000</v>
      </c>
      <c r="F170" s="3">
        <f>IF('SC2'!A170&lt;LookHere!D$15,0,LookHere!B$15)</f>
        <v>9000</v>
      </c>
      <c r="G170" s="3">
        <f>IF('SC2'!A170&lt;LookHere!D$16,0,LookHere!B$16)</f>
        <v>6612</v>
      </c>
      <c r="H170" s="3">
        <f t="shared" si="57"/>
        <v>36089.249092229482</v>
      </c>
      <c r="I170" s="35">
        <f t="shared" si="58"/>
        <v>0</v>
      </c>
      <c r="J170" s="3">
        <f>IF(I169&gt;0,IF(B170&lt;2,IF(C170&gt;5500*LookHere!B$11, 5500*LookHere!B$11, C170), IF(H170&gt;(M170+P169),-(H170-M170-P169),0)),0)</f>
        <v>0</v>
      </c>
      <c r="K170" s="35">
        <f t="shared" si="59"/>
        <v>2.4173492661184376E-67</v>
      </c>
      <c r="L170" s="35">
        <f t="shared" si="60"/>
        <v>1.0623647690512656E-67</v>
      </c>
      <c r="M170" s="35">
        <f t="shared" si="61"/>
        <v>0</v>
      </c>
      <c r="N170" s="35">
        <f t="shared" si="62"/>
        <v>1.847989426050922E-69</v>
      </c>
      <c r="O170" s="35">
        <f t="shared" si="63"/>
        <v>-1292498.762744548</v>
      </c>
      <c r="P170" s="3">
        <f t="shared" si="64"/>
        <v>36089.249092229482</v>
      </c>
      <c r="Q170">
        <f t="shared" si="65"/>
        <v>0.2</v>
      </c>
      <c r="R170" s="3">
        <f>IF(B170&lt;2,K170*V$5+L170*0.4*V$6 - IF((C170-J170)&gt;0,IF((C170-J170)&gt;V$12,V$12,C170-J170)),P170+L170*($V$6)*0.4+K170*($V$5)+G170+F170+E170)/LookHere!B$11</f>
        <v>63701.249092229482</v>
      </c>
      <c r="S170" s="3">
        <f>(IF(G170&gt;0,IF(R170&gt;V$15,IF(0.15*(R170-V$15)&lt;G170,0.15*(R170-V$15),G170),0),0))*LookHere!B$11</f>
        <v>0</v>
      </c>
      <c r="T170" s="3">
        <f>(IF(R170&lt;V$16,W$16*R170,IF(R170&lt;V$17,Z$16+W$17*(R170-V$16),IF(R170&lt;V$18,W$18*(R170-V$18)+Z$17,(R170-V$18)*W$19+Z$18)))+S170 + IF(R170&lt;V$20,R170*W$20,IF(R170&lt;V$21,(R170-V$20)*W$21+Z$20,(R170-V$21)*W$22+Z$21)))*LookHere!B$11</f>
        <v>15101.249092229482</v>
      </c>
      <c r="AI170" s="3">
        <f t="shared" si="66"/>
        <v>1</v>
      </c>
    </row>
    <row r="171" spans="1:36" x14ac:dyDescent="0.2">
      <c r="A171">
        <f t="shared" si="56"/>
        <v>114</v>
      </c>
      <c r="B171">
        <f>IF(A171&lt;LookHere!$B$9,1,2)</f>
        <v>2</v>
      </c>
      <c r="C171">
        <f>IF(B171&lt;2,LookHere!F$10 - T170,0)</f>
        <v>0</v>
      </c>
      <c r="D171" s="3">
        <f>IF(B171=2,LookHere!$B$12,0)</f>
        <v>48600</v>
      </c>
      <c r="E171" s="3">
        <f>IF(A171&lt;LookHere!B$13,0,IF(A171&lt;LookHere!B$14,LookHere!C$13,LookHere!C$14))</f>
        <v>12000</v>
      </c>
      <c r="F171" s="3">
        <f>IF('SC2'!A171&lt;LookHere!D$15,0,LookHere!B$15)</f>
        <v>9000</v>
      </c>
      <c r="G171" s="3">
        <f>IF('SC2'!A171&lt;LookHere!D$16,0,LookHere!B$16)</f>
        <v>6612</v>
      </c>
      <c r="H171" s="3">
        <f t="shared" si="57"/>
        <v>36089.249092229482</v>
      </c>
      <c r="I171" s="35">
        <f t="shared" si="58"/>
        <v>0</v>
      </c>
      <c r="J171" s="3">
        <f>IF(I170&gt;0,IF(B171&lt;2,IF(C171&gt;5500*LookHere!B$11, 5500*LookHere!B$11, C171), IF(H171&gt;(M171+P170),-(H171-M171-P170),0)),0)</f>
        <v>0</v>
      </c>
      <c r="K171" s="35">
        <f t="shared" si="59"/>
        <v>2.4135118643851802E-67</v>
      </c>
      <c r="L171" s="35">
        <f t="shared" si="60"/>
        <v>1.0606783266065398E-67</v>
      </c>
      <c r="M171" s="35">
        <f t="shared" si="61"/>
        <v>0</v>
      </c>
      <c r="N171" s="35">
        <f t="shared" si="62"/>
        <v>1.8450558500354667E-69</v>
      </c>
      <c r="O171" s="35">
        <f t="shared" si="63"/>
        <v>-1326364.9139648569</v>
      </c>
      <c r="P171" s="3">
        <f t="shared" si="64"/>
        <v>36089.249092229482</v>
      </c>
      <c r="Q171">
        <f t="shared" si="65"/>
        <v>0.2</v>
      </c>
      <c r="R171" s="3">
        <f>IF(B171&lt;2,K171*V$5+L171*0.4*V$6 - IF((C171-J171)&gt;0,IF((C171-J171)&gt;V$12,V$12,C171-J171)),P171+L171*($V$6)*0.4+K171*($V$5)+G171+F171+E171)/LookHere!B$11</f>
        <v>63701.249092229482</v>
      </c>
      <c r="S171" s="3">
        <f>(IF(G171&gt;0,IF(R171&gt;V$15,IF(0.15*(R171-V$15)&lt;G171,0.15*(R171-V$15),G171),0),0))*LookHere!B$11</f>
        <v>0</v>
      </c>
      <c r="T171" s="3">
        <f>(IF(R171&lt;V$16,W$16*R171,IF(R171&lt;V$17,Z$16+W$17*(R171-V$16),IF(R171&lt;V$18,W$18*(R171-V$18)+Z$17,(R171-V$18)*W$19+Z$18)))+S171 + IF(R171&lt;V$20,R171*W$20,IF(R171&lt;V$21,(R171-V$20)*W$21+Z$20,(R171-V$21)*W$22+Z$21)))*LookHere!B$11</f>
        <v>15101.249092229482</v>
      </c>
      <c r="AI171" s="3">
        <f t="shared" si="66"/>
        <v>1</v>
      </c>
    </row>
    <row r="172" spans="1:36" x14ac:dyDescent="0.2">
      <c r="A172">
        <f t="shared" si="56"/>
        <v>115</v>
      </c>
      <c r="B172">
        <f>IF(A172&lt;LookHere!$B$9,1,2)</f>
        <v>2</v>
      </c>
      <c r="C172">
        <f>IF(B172&lt;2,LookHere!F$10 - T171,0)</f>
        <v>0</v>
      </c>
      <c r="D172" s="3">
        <f>IF(B172=2,LookHere!$B$12,0)</f>
        <v>48600</v>
      </c>
      <c r="E172" s="3">
        <f>IF(A172&lt;LookHere!B$13,0,IF(A172&lt;LookHere!B$14,LookHere!C$13,LookHere!C$14))</f>
        <v>12000</v>
      </c>
      <c r="F172" s="3">
        <f>IF('SC2'!A172&lt;LookHere!D$15,0,LookHere!B$15)</f>
        <v>9000</v>
      </c>
      <c r="G172" s="3">
        <f>IF('SC2'!A172&lt;LookHere!D$16,0,LookHere!B$16)</f>
        <v>6612</v>
      </c>
      <c r="H172" s="3">
        <f t="shared" si="57"/>
        <v>36089.249092229482</v>
      </c>
      <c r="I172" s="35">
        <f t="shared" si="58"/>
        <v>0</v>
      </c>
      <c r="J172" s="3">
        <f>IF(I171&gt;0,IF(B172&lt;2,IF(C172&gt;5500*LookHere!B$11, 5500*LookHere!B$11, C172), IF(H172&gt;(M172+P171),-(H172-M172-P171),0)),0)</f>
        <v>0</v>
      </c>
      <c r="K172" s="35">
        <f t="shared" si="59"/>
        <v>2.4096805543045727E-67</v>
      </c>
      <c r="L172" s="35">
        <f t="shared" si="60"/>
        <v>1.058994561291367E-67</v>
      </c>
      <c r="M172" s="35">
        <f t="shared" si="61"/>
        <v>0</v>
      </c>
      <c r="N172" s="35">
        <f t="shared" si="62"/>
        <v>1.8421269309023822E-69</v>
      </c>
      <c r="O172" s="35">
        <f t="shared" si="63"/>
        <v>-1360172.8154050668</v>
      </c>
      <c r="P172" s="3">
        <f t="shared" si="64"/>
        <v>36089.249092229482</v>
      </c>
      <c r="Q172">
        <f t="shared" si="65"/>
        <v>0.2</v>
      </c>
      <c r="R172" s="3">
        <f>IF(B172&lt;2,K172*V$5+L172*0.4*V$6 - IF((C172-J172)&gt;0,IF((C172-J172)&gt;V$12,V$12,C172-J172)),P172+L172*($V$6)*0.4+K172*($V$5)+G172+F172+E172)/LookHere!B$11</f>
        <v>63701.249092229482</v>
      </c>
      <c r="S172" s="3">
        <f>(IF(G172&gt;0,IF(R172&gt;V$15,IF(0.15*(R172-V$15)&lt;G172,0.15*(R172-V$15),G172),0),0))*LookHere!B$11</f>
        <v>0</v>
      </c>
      <c r="T172" s="3">
        <f>(IF(R172&lt;V$16,W$16*R172,IF(R172&lt;V$17,Z$16+W$17*(R172-V$16),IF(R172&lt;V$18,W$18*(R172-V$18)+Z$17,(R172-V$18)*W$19+Z$18)))+S172 + IF(R172&lt;V$20,R172*W$20,IF(R172&lt;V$21,(R172-V$20)*W$21+Z$20,(R172-V$21)*W$22+Z$21)))*LookHere!B$11</f>
        <v>15101.249092229482</v>
      </c>
      <c r="AI172" s="3">
        <f t="shared" si="66"/>
        <v>1</v>
      </c>
      <c r="AJ172">
        <f>MATCH(1,AI92:AI172,0)+3</f>
        <v>44</v>
      </c>
    </row>
    <row r="173" spans="1:36" x14ac:dyDescent="0.2">
      <c r="AI173" s="3">
        <f t="shared" si="66"/>
        <v>0</v>
      </c>
      <c r="AJ173" t="str">
        <f>"A"&amp;AJ172</f>
        <v>A44</v>
      </c>
    </row>
    <row r="174" spans="1:36" x14ac:dyDescent="0.2">
      <c r="AJ174">
        <f ca="1">IF(AI172&gt;0,INDIRECT(AJ173),"past "&amp;A172)</f>
        <v>75</v>
      </c>
    </row>
    <row r="177" spans="1:35" x14ac:dyDescent="0.2">
      <c r="A177" s="66" t="s">
        <v>86</v>
      </c>
      <c r="B177" s="66"/>
      <c r="C177" s="66"/>
      <c r="D177" t="s">
        <v>0</v>
      </c>
    </row>
    <row r="178" spans="1:35" x14ac:dyDescent="0.2">
      <c r="A178" s="66"/>
      <c r="B178" s="66"/>
      <c r="C178" s="66"/>
      <c r="D178" s="1" t="s">
        <v>1</v>
      </c>
      <c r="E178" s="2" t="s">
        <v>2</v>
      </c>
      <c r="K178" t="s">
        <v>3</v>
      </c>
      <c r="L178" t="s">
        <v>3</v>
      </c>
      <c r="T178" t="s">
        <v>4</v>
      </c>
    </row>
    <row r="179" spans="1:35" x14ac:dyDescent="0.2">
      <c r="A179" s="2" t="s">
        <v>5</v>
      </c>
      <c r="B179" s="2" t="s">
        <v>59</v>
      </c>
      <c r="C179" s="2" t="s">
        <v>77</v>
      </c>
      <c r="D179" s="2" t="s">
        <v>6</v>
      </c>
      <c r="E179" t="s">
        <v>7</v>
      </c>
      <c r="F179" t="s">
        <v>8</v>
      </c>
      <c r="G179" t="s">
        <v>9</v>
      </c>
      <c r="H179" t="s">
        <v>10</v>
      </c>
      <c r="I179" t="s">
        <v>15</v>
      </c>
      <c r="J179" t="s">
        <v>76</v>
      </c>
      <c r="K179" t="s">
        <v>11</v>
      </c>
      <c r="L179" t="s">
        <v>12</v>
      </c>
      <c r="M179" t="s">
        <v>79</v>
      </c>
      <c r="N179" t="s">
        <v>81</v>
      </c>
      <c r="O179" t="s">
        <v>13</v>
      </c>
      <c r="P179" t="s">
        <v>14</v>
      </c>
      <c r="R179" t="s">
        <v>16</v>
      </c>
      <c r="S179" t="s">
        <v>60</v>
      </c>
      <c r="T179" t="s">
        <v>17</v>
      </c>
      <c r="W179" s="2" t="s">
        <v>18</v>
      </c>
      <c r="AG179" t="s">
        <v>19</v>
      </c>
      <c r="AI179" t="s">
        <v>25</v>
      </c>
    </row>
    <row r="180" spans="1:35" x14ac:dyDescent="0.2">
      <c r="A180">
        <f>LookHere!B$8</f>
        <v>35</v>
      </c>
      <c r="B180">
        <f>IF(A180&lt;LookHere!$B$9,1,2)</f>
        <v>1</v>
      </c>
      <c r="C180">
        <f>IF(B180&lt;2,LookHere!F$10,0)</f>
        <v>6000</v>
      </c>
      <c r="D180" s="3">
        <f>IF(B180=2,LookHere!$B$12,0)</f>
        <v>0</v>
      </c>
      <c r="E180" s="3">
        <f>IF(A180&lt;LookHere!B$13,0,IF(A180&lt;LookHere!B$14,LookHere!C$13,LookHere!C$14))</f>
        <v>0</v>
      </c>
      <c r="F180" s="3">
        <f>IF('SC2'!A180&lt;LookHere!D$15,0,LookHere!B$15)</f>
        <v>0</v>
      </c>
      <c r="G180" s="3">
        <f>IF('SC2'!A180&lt;LookHere!D$16,0,LookHere!B$16)</f>
        <v>0</v>
      </c>
      <c r="H180" s="3">
        <v>0</v>
      </c>
      <c r="I180" s="3">
        <f>LookHere!B27+J4</f>
        <v>55500</v>
      </c>
      <c r="J180" s="3">
        <f>IF(B180&lt;2,IF(C180&gt;5500*LookHere!B$11, 5500*LookHere!B$11, C180), IF(H180&gt;M180,-(H180-M180),0))</f>
        <v>5500</v>
      </c>
      <c r="K180" s="3">
        <f>LookHere!B$24*V183+IF($C180&gt;($J180+$V$12),$V$183*($C180-$J180-$V$12),0)</f>
        <v>12500</v>
      </c>
      <c r="L180" s="3">
        <f>LookHere!B$24*(1-V183)+IF($C180&gt;($J180+$V$12),(1-$V$183)*($C180-$J180-$V$12),0)</f>
        <v>37500</v>
      </c>
      <c r="M180" s="3"/>
      <c r="N180" s="3"/>
      <c r="O180" s="3">
        <f>LookHere!B$26+IF((C180-J180)&gt;0,IF((C180-J180)&gt;V$12,V$12,C180-J180),0)</f>
        <v>50500</v>
      </c>
      <c r="P180">
        <v>0</v>
      </c>
      <c r="Q180">
        <f>IF(B180&lt;2,0,VLOOKUP(A180,AG$5:AH$90,2))</f>
        <v>0</v>
      </c>
      <c r="R180" s="3">
        <f>IF(B180&lt;2,K180*V$5+L180*0.4*V$6 - IF((C180-J180)&gt;0,IF((C180-J180)&gt;V$12,V$12,C180-J180)),P180+L180*($V$6)*0.4+K180*($V$5)+G180+F180+E180)/LookHere!B$11</f>
        <v>446.45000000000005</v>
      </c>
      <c r="S180" s="3">
        <f>(IF(G180&gt;0,IF(R180&gt;V$15,IF(0.15*(R180-V$15)&lt;G180,0.15*(R180-V$15),G180),0),0))*LookHere!B$11</f>
        <v>0</v>
      </c>
      <c r="T180" s="3">
        <f>(IF(R180&lt;V$16,W$16*R180,IF(R180&lt;V$17,Z$16+W$17*(R180-V$16),IF(R180&lt;V$18,W$18*(R180-V$18)+Z$17,(R180-V$18)*W$19+Z$18)))+S180 + IF(R180&lt;V$20,R180*W$20,IF(R180&lt;V$21,(R180-V$20)*W$21+Z$20,(R180-V$21)*W$22+Z$21)))*LookHere!B$11</f>
        <v>89.29</v>
      </c>
      <c r="V180" s="4">
        <f>LookHere!C$19</f>
        <v>0.03</v>
      </c>
      <c r="W180" t="s">
        <v>63</v>
      </c>
      <c r="AG180">
        <v>60</v>
      </c>
      <c r="AH180" s="37">
        <v>0.04</v>
      </c>
      <c r="AI180" s="3">
        <f>IF(((K180+L180+O180+I180)-H180)&lt;H180,1,0)</f>
        <v>0</v>
      </c>
    </row>
    <row r="181" spans="1:35" x14ac:dyDescent="0.2">
      <c r="A181">
        <f t="shared" ref="A181:A212" si="67">A180+1</f>
        <v>36</v>
      </c>
      <c r="B181">
        <f>IF(A181&lt;LookHere!$B$9,1,2)</f>
        <v>1</v>
      </c>
      <c r="C181">
        <f>IF(B181&lt;2,LookHere!F$10 - T180,0)</f>
        <v>5910.71</v>
      </c>
      <c r="D181" s="3">
        <f>IF(B181=2,LookHere!$B$12,0)</f>
        <v>0</v>
      </c>
      <c r="E181" s="3">
        <f>IF(A181&lt;LookHere!B$13,0,IF(A181&lt;LookHere!B$14,LookHere!C$13,LookHere!C$14))</f>
        <v>0</v>
      </c>
      <c r="F181" s="3">
        <f>IF('SC2'!A181&lt;LookHere!D$15,0,LookHere!B$15)</f>
        <v>0</v>
      </c>
      <c r="G181" s="3">
        <f>IF('SC2'!A181&lt;LookHere!D$16,0,LookHere!B$16)</f>
        <v>0</v>
      </c>
      <c r="H181" s="3">
        <f t="shared" ref="H181:H212" si="68">IF(B181&lt;2,0,D181-E181-F181-G181+T180)</f>
        <v>0</v>
      </c>
      <c r="I181" s="35">
        <f t="shared" ref="I181:I212" si="69">IF(I180&gt;0,IF(B181&lt;2,I180*(1+V$186),I180*(1+V$187)) + J181,0)</f>
        <v>61528.915000000001</v>
      </c>
      <c r="J181" s="3">
        <f>IF(I180&gt;0,IF(B181&lt;2,IF(C181&gt;5500*LookHere!B$11, 5500*LookHere!B$11, C181), IF(H181&gt;(M181+P180),-(H181-M181-P180),0)),0)</f>
        <v>5500</v>
      </c>
      <c r="K181" s="35">
        <f t="shared" ref="K181:K212" si="70">IF(B181&lt;2,K180*(1+$V$5-$V$4)+IF(C181&gt;($J181+$V$12),$V$183*($C181-$J181-$V$12),0), K180*(1+$V$5-$V$4)-$M181*$V$184)+N181</f>
        <v>12384.75</v>
      </c>
      <c r="L181" s="35">
        <f t="shared" ref="L181:L212" si="71">IF(B181&lt;2,L180*(1+$V$6-$V$4)+IF(C181&gt;($J181+$V$12),(1-$V$183)*($C180-$J181-$V$12),0), L180*(1+$V$6-$V$4)-$M181*(1-$V$184))-N181</f>
        <v>38091.75</v>
      </c>
      <c r="M181" s="35">
        <f t="shared" ref="M181:M212" si="72">MIN(H181-P180,(K180+L180))</f>
        <v>0</v>
      </c>
      <c r="N181" s="35">
        <f t="shared" ref="N181:N212" si="73">IF(B181&lt;2, IF(K180/(K180+L180)&lt;V$183, (V$183 - K180/(K180+L180))*(K180+L180),0),  IF(K180/(K180+L180)&lt;V$184, (V$184 - K180/(K180+L180))*(K180+L180),0))</f>
        <v>0</v>
      </c>
      <c r="O181" s="35">
        <f t="shared" ref="O181:O212" si="74">IF(B181&lt;2,O180*(1+V$186) + IF((C181-J181)&gt;0,IF((C181-J181)&gt;V$12,V$12,C181-J181),0), O180*(1+V$187)-P180 )</f>
        <v>51391.974999999999</v>
      </c>
      <c r="P181" s="3">
        <f t="shared" ref="P181:P212" si="75">IF(B181&lt;2, 0, IF(H181&gt;(I181+K181+L181),H181-I181-K181-L181,  O181*Q181))</f>
        <v>0</v>
      </c>
      <c r="Q181">
        <f t="shared" ref="Q181:Q244" si="76">IF(B181&lt;2,0,VLOOKUP(A181,AG$5:AH$90,2))</f>
        <v>0</v>
      </c>
      <c r="R181" s="3">
        <f>IF(B181&lt;2,K181*V$5+L181*0.4*V$6 - IF((C181-J181)&gt;0,IF((C181-J181)&gt;V$12,V$12,C181-J181)),P181+L181*($V$6)*0.4+K181*($V$5)+G181+F181+E181)/LookHere!B$11</f>
        <v>544.18123100000003</v>
      </c>
      <c r="S181" s="3">
        <f>(IF(G181&gt;0,IF(R181&gt;V$15,IF(0.15*(R181-V$15)&lt;G181,0.15*(R181-V$15),G181),0),0))*LookHere!B$11</f>
        <v>0</v>
      </c>
      <c r="T181" s="3">
        <f>(IF(R181&lt;V$16,W$16*R181,IF(R181&lt;V$17,Z$16+W$17*(R181-V$16),IF(R181&lt;V$18,W$18*(R181-V$18)+Z$17,(R181-V$18)*W$19+Z$18)))+S181 + IF(R181&lt;V$20,R181*W$20,IF(R181&lt;V$21,(R181-V$20)*W$21+Z$20,(R181-V$21)*W$22+Z$21)))*LookHere!B$11</f>
        <v>108.83624620000001</v>
      </c>
      <c r="V181" s="4">
        <f>LookHere!C$20-V185</f>
        <v>2.078E-2</v>
      </c>
      <c r="W181" t="s">
        <v>21</v>
      </c>
      <c r="AG181">
        <f t="shared" ref="AG181:AG220" si="77">AG180+1</f>
        <v>61</v>
      </c>
      <c r="AH181" s="37">
        <v>0.04</v>
      </c>
      <c r="AI181" s="3">
        <f>IF(((K181+L181+O181+I181)-H181)&lt;H181,1,0)</f>
        <v>0</v>
      </c>
    </row>
    <row r="182" spans="1:35" x14ac:dyDescent="0.2">
      <c r="A182">
        <f t="shared" si="67"/>
        <v>37</v>
      </c>
      <c r="B182">
        <f>IF(A182&lt;LookHere!$B$9,1,2)</f>
        <v>1</v>
      </c>
      <c r="C182">
        <f>IF(B182&lt;2,LookHere!F$10 - T181,0)</f>
        <v>5891.1637537999995</v>
      </c>
      <c r="D182" s="3">
        <f>IF(B182=2,LookHere!$B$12,0)</f>
        <v>0</v>
      </c>
      <c r="E182" s="3">
        <f>IF(A182&lt;LookHere!B$13,0,IF(A182&lt;LookHere!B$14,LookHere!C$13,LookHere!C$14))</f>
        <v>0</v>
      </c>
      <c r="F182" s="3">
        <f>IF('SC2'!A182&lt;LookHere!D$15,0,LookHere!B$15)</f>
        <v>0</v>
      </c>
      <c r="G182" s="3">
        <f>IF('SC2'!A182&lt;LookHere!D$16,0,LookHere!B$16)</f>
        <v>0</v>
      </c>
      <c r="H182" s="3">
        <f t="shared" si="68"/>
        <v>0</v>
      </c>
      <c r="I182" s="35">
        <f t="shared" si="69"/>
        <v>67615.285559950004</v>
      </c>
      <c r="J182" s="3">
        <f>IF(I181&gt;0,IF(B182&lt;2,IF(C182&gt;5500*LookHere!B$11, 5500*LookHere!B$11, C182), IF(H182&gt;(M182+P181),-(H182-M182-P181),0)),0)</f>
        <v>5500</v>
      </c>
      <c r="K182" s="35">
        <f t="shared" si="70"/>
        <v>12504.937604999999</v>
      </c>
      <c r="L182" s="35">
        <f t="shared" si="71"/>
        <v>38458.462814999999</v>
      </c>
      <c r="M182" s="35">
        <f t="shared" si="72"/>
        <v>0</v>
      </c>
      <c r="N182" s="35">
        <f t="shared" si="73"/>
        <v>234.37499999999932</v>
      </c>
      <c r="O182" s="35">
        <f t="shared" si="74"/>
        <v>52272.904275549998</v>
      </c>
      <c r="P182" s="3">
        <f t="shared" si="75"/>
        <v>0</v>
      </c>
      <c r="Q182">
        <f t="shared" si="76"/>
        <v>0</v>
      </c>
      <c r="R182" s="3">
        <f>IF(B182&lt;2,K182*V$5+L182*0.4*V$6 - IF((C182-J182)&gt;0,IF((C182-J182)&gt;V$12,V$12,C182-J182)),P182+L182*($V$6)*0.4+K182*($V$5)+G182+F182+E182)/LookHere!B$11</f>
        <v>572.94022070018048</v>
      </c>
      <c r="S182" s="3">
        <f>(IF(G182&gt;0,IF(R182&gt;V$15,IF(0.15*(R182-V$15)&lt;G182,0.15*(R182-V$15),G182),0),0))*LookHere!B$11</f>
        <v>0</v>
      </c>
      <c r="T182" s="3">
        <f>(IF(R182&lt;V$16,W$16*R182,IF(R182&lt;V$17,Z$16+W$17*(R182-V$16),IF(R182&lt;V$18,W$18*(R182-V$18)+Z$17,(R182-V$18)*W$19+Z$18)))+S182 + IF(R182&lt;V$20,R182*W$20,IF(R182&lt;V$21,(R182-V$20)*W$21+Z$20,(R182-V$21)*W$22+Z$21)))*LookHere!B$11</f>
        <v>114.5880441400361</v>
      </c>
      <c r="V182" s="4">
        <f>LookHere!C$21-V185</f>
        <v>4.5780000000000001E-2</v>
      </c>
      <c r="W182" t="s">
        <v>22</v>
      </c>
      <c r="AG182">
        <f t="shared" si="77"/>
        <v>62</v>
      </c>
      <c r="AH182" s="37">
        <v>0.04</v>
      </c>
      <c r="AI182" s="3">
        <f>IF(((K182+L182+O182+I182)-H182)&lt;H182,1,0)</f>
        <v>0</v>
      </c>
    </row>
    <row r="183" spans="1:35" x14ac:dyDescent="0.2">
      <c r="A183">
        <f t="shared" si="67"/>
        <v>38</v>
      </c>
      <c r="B183">
        <f>IF(A183&lt;LookHere!$B$9,1,2)</f>
        <v>1</v>
      </c>
      <c r="C183">
        <f>IF(B183&lt;2,LookHere!F$10 - T182,0)</f>
        <v>5885.4119558599641</v>
      </c>
      <c r="D183" s="3">
        <f>IF(B183=2,LookHere!$B$12,0)</f>
        <v>0</v>
      </c>
      <c r="E183" s="3">
        <f>IF(A183&lt;LookHere!B$13,0,IF(A183&lt;LookHere!B$14,LookHere!C$13,LookHere!C$14))</f>
        <v>0</v>
      </c>
      <c r="F183" s="3">
        <f>IF('SC2'!A183&lt;LookHere!D$15,0,LookHere!B$15)</f>
        <v>0</v>
      </c>
      <c r="G183" s="3">
        <f>IF('SC2'!A183&lt;LookHere!D$16,0,LookHere!B$16)</f>
        <v>0</v>
      </c>
      <c r="H183" s="3">
        <f t="shared" si="68"/>
        <v>0</v>
      </c>
      <c r="I183" s="35">
        <f t="shared" si="69"/>
        <v>73759.659231336336</v>
      </c>
      <c r="J183" s="3">
        <f>IF(I182&gt;0,IF(B183&lt;2,IF(C183&gt;5500*LookHere!B$11, 5500*LookHere!B$11, C183), IF(H183&gt;(M183+P182),-(H183-M183-P182),0)),0)</f>
        <v>5500</v>
      </c>
      <c r="K183" s="35">
        <f t="shared" si="70"/>
        <v>12625.5545802819</v>
      </c>
      <c r="L183" s="35">
        <f t="shared" si="71"/>
        <v>38829.4248582207</v>
      </c>
      <c r="M183" s="35">
        <f t="shared" si="72"/>
        <v>0</v>
      </c>
      <c r="N183" s="35">
        <f t="shared" si="73"/>
        <v>235.9125000000007</v>
      </c>
      <c r="O183" s="35">
        <f t="shared" si="74"/>
        <v>53156.477009155955</v>
      </c>
      <c r="P183" s="3">
        <f t="shared" si="75"/>
        <v>0</v>
      </c>
      <c r="Q183">
        <f t="shared" si="76"/>
        <v>0</v>
      </c>
      <c r="R183" s="3">
        <f>IF(B183&lt;2,K183*V$5+L183*0.4*V$6 - IF((C183-J183)&gt;0,IF((C183-J183)&gt;V$12,V$12,C183-J183)),P183+L183*($V$6)*0.4+K183*($V$5)+G183+F183+E183)/LookHere!B$11</f>
        <v>587.99149632203125</v>
      </c>
      <c r="S183" s="3">
        <f>(IF(G183&gt;0,IF(R183&gt;V$15,IF(0.15*(R183-V$15)&lt;G183,0.15*(R183-V$15),G183),0),0))*LookHere!B$11</f>
        <v>0</v>
      </c>
      <c r="T183" s="3">
        <f>(IF(R183&lt;V$16,W$16*R183,IF(R183&lt;V$17,Z$16+W$17*(R183-V$16),IF(R183&lt;V$18,W$18*(R183-V$18)+Z$17,(R183-V$18)*W$19+Z$18)))+S183 + IF(R183&lt;V$20,R183*W$20,IF(R183&lt;V$21,(R183-V$20)*W$21+Z$20,(R183-V$21)*W$22+Z$21)))*LookHere!B$11</f>
        <v>117.59829926440625</v>
      </c>
      <c r="V183" s="4">
        <f>LookHere!F27</f>
        <v>0.25</v>
      </c>
      <c r="W183" t="s">
        <v>71</v>
      </c>
      <c r="AG183">
        <f t="shared" si="77"/>
        <v>63</v>
      </c>
      <c r="AH183" s="37">
        <v>0.04</v>
      </c>
      <c r="AI183" s="3">
        <f>IF(((K183+L183+O183+I183)-H183)&lt;H183,1,0)</f>
        <v>0</v>
      </c>
    </row>
    <row r="184" spans="1:35" x14ac:dyDescent="0.2">
      <c r="A184">
        <f t="shared" si="67"/>
        <v>39</v>
      </c>
      <c r="B184">
        <f>IF(A184&lt;LookHere!$B$9,1,2)</f>
        <v>1</v>
      </c>
      <c r="C184">
        <f>IF(B184&lt;2,LookHere!F$10 - T183,0)</f>
        <v>5882.4017007355942</v>
      </c>
      <c r="D184" s="3">
        <f>IF(B184=2,LookHere!$B$12,0)</f>
        <v>0</v>
      </c>
      <c r="E184" s="3">
        <f>IF(A184&lt;LookHere!B$13,0,IF(A184&lt;LookHere!B$14,LookHere!C$13,LookHere!C$14))</f>
        <v>0</v>
      </c>
      <c r="F184" s="3">
        <f>IF('SC2'!A184&lt;LookHere!D$15,0,LookHere!B$15)</f>
        <v>0</v>
      </c>
      <c r="G184" s="3">
        <f>IF('SC2'!A184&lt;LookHere!D$16,0,LookHere!B$16)</f>
        <v>0</v>
      </c>
      <c r="H184" s="3">
        <f t="shared" si="68"/>
        <v>0</v>
      </c>
      <c r="I184" s="35">
        <f t="shared" si="69"/>
        <v>79962.588783810977</v>
      </c>
      <c r="J184" s="3">
        <f>IF(I183&gt;0,IF(B184&lt;2,IF(C184&gt;5500*LookHere!B$11, 5500*LookHere!B$11, C184), IF(H184&gt;(M184+P183),-(H184-M184-P183),0)),0)</f>
        <v>5500</v>
      </c>
      <c r="K184" s="35">
        <f t="shared" si="70"/>
        <v>12747.337246395451</v>
      </c>
      <c r="L184" s="35">
        <f t="shared" si="71"/>
        <v>39203.962903139662</v>
      </c>
      <c r="M184" s="35">
        <f t="shared" si="72"/>
        <v>0</v>
      </c>
      <c r="N184" s="35">
        <f t="shared" si="73"/>
        <v>238.19027934375154</v>
      </c>
      <c r="O184" s="35">
        <f t="shared" si="74"/>
        <v>54045.459935788807</v>
      </c>
      <c r="P184" s="3">
        <f t="shared" si="75"/>
        <v>0</v>
      </c>
      <c r="Q184">
        <f t="shared" si="76"/>
        <v>0</v>
      </c>
      <c r="R184" s="3">
        <f>IF(B184&lt;2,K184*V$5+L184*0.4*V$6 - IF((C184-J184)&gt;0,IF((C184-J184)&gt;V$12,V$12,C184-J184)),P184+L184*($V$6)*0.4+K184*($V$5)+G184+F184+E184)/LookHere!B$11</f>
        <v>600.39093592679683</v>
      </c>
      <c r="S184" s="3">
        <f>(IF(G184&gt;0,IF(R184&gt;V$15,IF(0.15*(R184-V$15)&lt;G184,0.15*(R184-V$15),G184),0),0))*LookHere!B$11</f>
        <v>0</v>
      </c>
      <c r="T184" s="3">
        <f>(IF(R184&lt;V$16,W$16*R184,IF(R184&lt;V$17,Z$16+W$17*(R184-V$16),IF(R184&lt;V$18,W$18*(R184-V$18)+Z$17,(R184-V$18)*W$19+Z$18)))+S184 + IF(R184&lt;V$20,R184*W$20,IF(R184&lt;V$21,(R184-V$20)*W$21+Z$20,(R184-V$21)*W$22+Z$21)))*LookHere!B$11</f>
        <v>120.07818718535935</v>
      </c>
      <c r="V184" s="4">
        <f>LookHere!G27</f>
        <v>0.7</v>
      </c>
      <c r="W184" t="s">
        <v>72</v>
      </c>
      <c r="AG184">
        <f t="shared" si="77"/>
        <v>64</v>
      </c>
      <c r="AH184" s="37">
        <v>0.04</v>
      </c>
      <c r="AI184" s="3">
        <f>IF(((X207+Y207+O184+W207)-H184)&lt;H184,1,0)</f>
        <v>0</v>
      </c>
    </row>
    <row r="185" spans="1:35" x14ac:dyDescent="0.2">
      <c r="A185">
        <f t="shared" si="67"/>
        <v>40</v>
      </c>
      <c r="B185">
        <f>IF(A185&lt;LookHere!$B$9,1,2)</f>
        <v>1</v>
      </c>
      <c r="C185">
        <f>IF(B185&lt;2,LookHere!F$10 - T184,0)</f>
        <v>5879.9218128146404</v>
      </c>
      <c r="D185" s="3">
        <f>IF(B185=2,LookHere!$B$12,0)</f>
        <v>0</v>
      </c>
      <c r="E185" s="3">
        <f>IF(A185&lt;LookHere!B$13,0,IF(A185&lt;LookHere!B$14,LookHere!C$13,LookHere!C$14))</f>
        <v>0</v>
      </c>
      <c r="F185" s="3">
        <f>IF('SC2'!A185&lt;LookHere!D$15,0,LookHere!B$15)</f>
        <v>0</v>
      </c>
      <c r="G185" s="3">
        <f>IF('SC2'!A185&lt;LookHere!D$16,0,LookHere!B$16)</f>
        <v>0</v>
      </c>
      <c r="H185" s="3">
        <f t="shared" si="68"/>
        <v>0</v>
      </c>
      <c r="I185" s="35">
        <f t="shared" si="69"/>
        <v>86224.632254920696</v>
      </c>
      <c r="J185" s="3">
        <f>IF(I184&gt;0,IF(B185&lt;2,IF(C185&gt;5500*LookHere!B$11, 5500*LookHere!B$11, C185), IF(H185&gt;(M185+P184),-(H185-M185-P184),0)),0)</f>
        <v>5500</v>
      </c>
      <c r="K185" s="35">
        <f t="shared" si="70"/>
        <v>12870.294587972012</v>
      </c>
      <c r="L185" s="35">
        <f t="shared" si="71"/>
        <v>39582.113646762875</v>
      </c>
      <c r="M185" s="35">
        <f t="shared" si="72"/>
        <v>0</v>
      </c>
      <c r="N185" s="35">
        <f t="shared" si="73"/>
        <v>240.48779098832742</v>
      </c>
      <c r="O185" s="35">
        <f t="shared" si="74"/>
        <v>54940.434981791514</v>
      </c>
      <c r="P185" s="3">
        <f t="shared" si="75"/>
        <v>0</v>
      </c>
      <c r="Q185">
        <f t="shared" si="76"/>
        <v>0</v>
      </c>
      <c r="R185" s="3">
        <f>IF(B185&lt;2,K185*V$5+L185*0.4*V$6 - IF((C185-J185)&gt;0,IF((C185-J185)&gt;V$12,V$12,C185-J185)),P185+L185*($V$6)*0.4+K185*($V$5)+G185+F185+E185)/LookHere!B$11</f>
        <v>612.35057382293985</v>
      </c>
      <c r="S185" s="3">
        <f>(IF(G185&gt;0,IF(R185&gt;V$15,IF(0.15*(R185-V$15)&lt;G185,0.15*(R185-V$15),G185),0),0))*LookHere!B$11</f>
        <v>0</v>
      </c>
      <c r="T185" s="3">
        <f>(IF(R185&lt;V$16,W$16*R185,IF(R185&lt;V$17,Z$16+W$17*(R185-V$16),IF(R185&lt;V$18,W$18*(R185-V$18)+Z$17,(R185-V$18)*W$19+Z$18)))+S185 + IF(R185&lt;V$20,R185*W$20,IF(R185&lt;V$21,(R185-V$20)*W$21+Z$20,(R185-V$21)*W$22+Z$21)))*LookHere!B$11</f>
        <v>122.47011476458798</v>
      </c>
      <c r="V185" s="38">
        <f>LookHere!B$28</f>
        <v>4.2199999999999998E-3</v>
      </c>
      <c r="W185" t="s">
        <v>73</v>
      </c>
      <c r="AG185">
        <f t="shared" si="77"/>
        <v>65</v>
      </c>
      <c r="AH185" s="37">
        <v>0.04</v>
      </c>
      <c r="AI185" s="3">
        <f>IF(((X208+Y208+O185+W208)-H185)&lt;H185,1,0)</f>
        <v>0</v>
      </c>
    </row>
    <row r="186" spans="1:35" x14ac:dyDescent="0.2">
      <c r="A186">
        <f t="shared" si="67"/>
        <v>41</v>
      </c>
      <c r="B186">
        <f>IF(A186&lt;LookHere!$B$9,1,2)</f>
        <v>1</v>
      </c>
      <c r="C186">
        <f>IF(B186&lt;2,LookHere!F$10 - T185,0)</f>
        <v>5877.5298852354117</v>
      </c>
      <c r="D186" s="3">
        <f>IF(B186=2,LookHere!$B$12,0)</f>
        <v>0</v>
      </c>
      <c r="E186" s="3">
        <f>IF(A186&lt;LookHere!B$13,0,IF(A186&lt;LookHere!B$14,LookHere!C$13,LookHere!C$14))</f>
        <v>0</v>
      </c>
      <c r="F186" s="3">
        <f>IF('SC2'!A186&lt;LookHere!D$15,0,LookHere!B$15)</f>
        <v>0</v>
      </c>
      <c r="G186" s="3">
        <f>IF('SC2'!A186&lt;LookHere!D$16,0,LookHere!B$16)</f>
        <v>0</v>
      </c>
      <c r="H186" s="3">
        <f t="shared" si="68"/>
        <v>0</v>
      </c>
      <c r="I186" s="35">
        <f t="shared" si="69"/>
        <v>92546.35300031009</v>
      </c>
      <c r="J186" s="3">
        <f>IF(I185&gt;0,IF(B186&lt;2,IF(C186&gt;5500*LookHere!B$11, 5500*LookHere!B$11, C186), IF(H186&gt;(M186+P185),-(H186-M186-P185),0)),0)</f>
        <v>5500</v>
      </c>
      <c r="K186" s="35">
        <f t="shared" si="70"/>
        <v>12994.437942582621</v>
      </c>
      <c r="L186" s="35">
        <f t="shared" si="71"/>
        <v>39963.91192939708</v>
      </c>
      <c r="M186" s="35">
        <f t="shared" si="72"/>
        <v>0</v>
      </c>
      <c r="N186" s="35">
        <f t="shared" si="73"/>
        <v>242.80747071171027</v>
      </c>
      <c r="O186" s="35">
        <f t="shared" si="74"/>
        <v>55841.547212403399</v>
      </c>
      <c r="P186" s="3">
        <f t="shared" si="75"/>
        <v>0</v>
      </c>
      <c r="Q186">
        <f t="shared" si="76"/>
        <v>0</v>
      </c>
      <c r="R186" s="3">
        <f>IF(B186&lt;2,K186*V$5+L186*0.4*V$6 - IF((C186-J186)&gt;0,IF((C186-J186)&gt;V$12,V$12,C186-J186)),P186+L186*($V$6)*0.4+K186*($V$5)+G186+F186+E186)/LookHere!B$11</f>
        <v>624.31369046257453</v>
      </c>
      <c r="S186" s="3">
        <f>(IF(G186&gt;0,IF(R186&gt;V$15,IF(0.15*(R186-V$15)&lt;G186,0.15*(R186-V$15),G186),0),0))*LookHere!B$11</f>
        <v>0</v>
      </c>
      <c r="T186" s="3">
        <f>(IF(R186&lt;V$16,W$16*R186,IF(R186&lt;V$17,Z$16+W$17*(R186-V$16),IF(R186&lt;V$18,W$18*(R186-V$18)+Z$17,(R186-V$18)*W$19+Z$18)))+S186 + IF(R186&lt;V$20,R186*W$20,IF(R186&lt;V$21,(R186-V$20)*W$21+Z$20,(R186-V$21)*W$22+Z$21)))*LookHere!B$11</f>
        <v>124.8627380925149</v>
      </c>
      <c r="V186" s="39">
        <f>V183*(V181-V180)+(1-V183)*(V182-V180)</f>
        <v>9.530000000000002E-3</v>
      </c>
      <c r="W186" t="s">
        <v>74</v>
      </c>
      <c r="AG186">
        <f t="shared" si="77"/>
        <v>66</v>
      </c>
      <c r="AH186" s="37">
        <v>4.2000000000000003E-2</v>
      </c>
      <c r="AI186" s="3">
        <f>IF(((X209+Y209+O186+W209)-H186)&lt;H186,1,0)</f>
        <v>0</v>
      </c>
    </row>
    <row r="187" spans="1:35" x14ac:dyDescent="0.2">
      <c r="A187">
        <f t="shared" si="67"/>
        <v>42</v>
      </c>
      <c r="B187">
        <f>IF(A187&lt;LookHere!$B$9,1,2)</f>
        <v>1</v>
      </c>
      <c r="C187">
        <f>IF(B187&lt;2,LookHere!F$10 - T186,0)</f>
        <v>5875.1372619074855</v>
      </c>
      <c r="D187" s="3">
        <f>IF(B187=2,LookHere!$B$12,0)</f>
        <v>0</v>
      </c>
      <c r="E187" s="3">
        <f>IF(A187&lt;LookHere!B$13,0,IF(A187&lt;LookHere!B$14,LookHere!C$13,LookHere!C$14))</f>
        <v>0</v>
      </c>
      <c r="F187" s="3">
        <f>IF('SC2'!A187&lt;LookHere!D$15,0,LookHere!B$15)</f>
        <v>0</v>
      </c>
      <c r="G187" s="3">
        <f>IF('SC2'!A187&lt;LookHere!D$16,0,LookHere!B$16)</f>
        <v>0</v>
      </c>
      <c r="H187" s="3">
        <f t="shared" si="68"/>
        <v>0</v>
      </c>
      <c r="I187" s="35">
        <f t="shared" si="69"/>
        <v>98928.319744403052</v>
      </c>
      <c r="J187" s="3">
        <f>IF(I186&gt;0,IF(B187&lt;2,IF(C187&gt;5500*LookHere!B$11, 5500*LookHere!B$11, C187), IF(H187&gt;(M187+P186),-(H187-M187-P186),0)),0)</f>
        <v>5500</v>
      </c>
      <c r="K187" s="35">
        <f t="shared" si="70"/>
        <v>13119.778750164312</v>
      </c>
      <c r="L187" s="35">
        <f t="shared" si="71"/>
        <v>40349.392934230658</v>
      </c>
      <c r="M187" s="35">
        <f t="shared" si="72"/>
        <v>0</v>
      </c>
      <c r="N187" s="35">
        <f t="shared" si="73"/>
        <v>245.14952541230372</v>
      </c>
      <c r="O187" s="35">
        <f t="shared" si="74"/>
        <v>56748.854419245086</v>
      </c>
      <c r="P187" s="3">
        <f t="shared" si="75"/>
        <v>0</v>
      </c>
      <c r="Q187">
        <f t="shared" si="76"/>
        <v>0</v>
      </c>
      <c r="R187" s="3">
        <f>IF(B187&lt;2,K187*V$5+L187*0.4*V$6 - IF((C187-J187)&gt;0,IF((C187-J187)&gt;V$12,V$12,C187-J187)),P187+L187*($V$6)*0.4+K187*($V$5)+G187+F187+E187)/LookHere!B$11</f>
        <v>636.36982393256085</v>
      </c>
      <c r="S187" s="3">
        <f>(IF(G187&gt;0,IF(R187&gt;V$15,IF(0.15*(R187-V$15)&lt;G187,0.15*(R187-V$15),G187),0),0))*LookHere!B$11</f>
        <v>0</v>
      </c>
      <c r="T187" s="3">
        <f>(IF(R187&lt;V$16,W$16*R187,IF(R187&lt;V$17,Z$16+W$17*(R187-V$16),IF(R187&lt;V$18,W$18*(R187-V$18)+Z$17,(R187-V$18)*W$19+Z$18)))+S187 + IF(R187&lt;V$20,R187*W$20,IF(R187&lt;V$21,(R187-V$20)*W$21+Z$20,(R187-V$21)*W$22+Z$21)))*LookHere!B$11</f>
        <v>127.27396478651217</v>
      </c>
      <c r="V187" s="39">
        <f>V184*(V181-V180)+(1-V184)*(V182-V180)</f>
        <v>-1.7199999999999976E-3</v>
      </c>
      <c r="W187" t="s">
        <v>75</v>
      </c>
      <c r="AG187">
        <f t="shared" si="77"/>
        <v>67</v>
      </c>
      <c r="AH187" s="37">
        <v>4.3999999999999997E-2</v>
      </c>
      <c r="AI187" s="3">
        <f>IF(((X210+Y210+O187+W210)-H187)&lt;H187,1,0)</f>
        <v>0</v>
      </c>
    </row>
    <row r="188" spans="1:35" x14ac:dyDescent="0.2">
      <c r="A188">
        <f t="shared" si="67"/>
        <v>43</v>
      </c>
      <c r="B188">
        <f>IF(A188&lt;LookHere!$B$9,1,2)</f>
        <v>1</v>
      </c>
      <c r="C188">
        <f>IF(B188&lt;2,LookHere!F$10 - T187,0)</f>
        <v>5872.7260352134881</v>
      </c>
      <c r="D188" s="3">
        <f>IF(B188=2,LookHere!$B$12,0)</f>
        <v>0</v>
      </c>
      <c r="E188" s="3">
        <f>IF(A188&lt;LookHere!B$13,0,IF(A188&lt;LookHere!B$14,LookHere!C$13,LookHere!C$14))</f>
        <v>0</v>
      </c>
      <c r="F188" s="3">
        <f>IF('SC2'!A188&lt;LookHere!D$15,0,LookHere!B$15)</f>
        <v>0</v>
      </c>
      <c r="G188" s="3">
        <f>IF('SC2'!A188&lt;LookHere!D$16,0,LookHere!B$16)</f>
        <v>0</v>
      </c>
      <c r="H188" s="3">
        <f t="shared" si="68"/>
        <v>0</v>
      </c>
      <c r="I188" s="35">
        <f t="shared" si="69"/>
        <v>105371.10663156722</v>
      </c>
      <c r="J188" s="3">
        <f>IF(I187&gt;0,IF(B188&lt;2,IF(C188&gt;5500*LookHere!B$11, 5500*LookHere!B$11, C188), IF(H188&gt;(M188+P187),-(H188-M188-P187),0)),0)</f>
        <v>5500</v>
      </c>
      <c r="K188" s="35">
        <f t="shared" si="70"/>
        <v>13246.328561022226</v>
      </c>
      <c r="L188" s="35">
        <f t="shared" si="71"/>
        <v>40738.592183798384</v>
      </c>
      <c r="M188" s="35">
        <f t="shared" si="72"/>
        <v>0</v>
      </c>
      <c r="N188" s="35">
        <f t="shared" si="73"/>
        <v>247.51417093442925</v>
      </c>
      <c r="O188" s="35">
        <f t="shared" si="74"/>
        <v>57662.397037073984</v>
      </c>
      <c r="P188" s="3">
        <f t="shared" si="75"/>
        <v>0</v>
      </c>
      <c r="Q188">
        <f t="shared" si="76"/>
        <v>0</v>
      </c>
      <c r="R188" s="3">
        <f>IF(B188&lt;2,K188*V$5+L188*0.4*V$6 - IF((C188-J188)&gt;0,IF((C188-J188)&gt;V$12,V$12,C188-J188)),P188+L188*($V$6)*0.4+K188*($V$5)+G188+F188+E188)/LookHere!B$11</f>
        <v>648.5377723542698</v>
      </c>
      <c r="S188" s="3">
        <f>(IF(G188&gt;0,IF(R188&gt;V$15,IF(0.15*(R188-V$15)&lt;G188,0.15*(R188-V$15),G188),0),0))*LookHere!B$11</f>
        <v>0</v>
      </c>
      <c r="T188" s="3">
        <f>(IF(R188&lt;V$16,W$16*R188,IF(R188&lt;V$17,Z$16+W$17*(R188-V$16),IF(R188&lt;V$18,W$18*(R188-V$18)+Z$17,(R188-V$18)*W$19+Z$18)))+S188 + IF(R188&lt;V$20,R188*W$20,IF(R188&lt;V$21,(R188-V$20)*W$21+Z$20,(R188-V$21)*W$22+Z$21)))*LookHere!B$11</f>
        <v>129.70755447085395</v>
      </c>
      <c r="V188" s="23">
        <f>LookHere!F$8*0.15</f>
        <v>9000</v>
      </c>
      <c r="W188" t="s">
        <v>78</v>
      </c>
      <c r="AG188">
        <f t="shared" si="77"/>
        <v>68</v>
      </c>
      <c r="AH188" s="37">
        <v>4.5999999999999999E-2</v>
      </c>
      <c r="AI188" s="3">
        <f t="shared" ref="AI188:AI219" si="78">IF(((K188+L188+O188+I188)-H188)&lt;H188,1,0)</f>
        <v>0</v>
      </c>
    </row>
    <row r="189" spans="1:35" x14ac:dyDescent="0.2">
      <c r="A189">
        <f t="shared" si="67"/>
        <v>44</v>
      </c>
      <c r="B189">
        <f>IF(A189&lt;LookHere!$B$9,1,2)</f>
        <v>1</v>
      </c>
      <c r="C189">
        <f>IF(B189&lt;2,LookHere!F$10 - T188,0)</f>
        <v>5870.2924455291459</v>
      </c>
      <c r="D189" s="3">
        <f>IF(B189=2,LookHere!$B$12,0)</f>
        <v>0</v>
      </c>
      <c r="E189" s="3">
        <f>IF(A189&lt;LookHere!B$13,0,IF(A189&lt;LookHere!B$14,LookHere!C$13,LookHere!C$14))</f>
        <v>0</v>
      </c>
      <c r="F189" s="3">
        <f>IF('SC2'!A189&lt;LookHere!D$15,0,LookHere!B$15)</f>
        <v>0</v>
      </c>
      <c r="G189" s="3">
        <f>IF('SC2'!A189&lt;LookHere!D$16,0,LookHere!B$16)</f>
        <v>0</v>
      </c>
      <c r="H189" s="3">
        <f t="shared" si="68"/>
        <v>0</v>
      </c>
      <c r="I189" s="35">
        <f t="shared" si="69"/>
        <v>111875.29327776606</v>
      </c>
      <c r="J189" s="3">
        <f>IF(I188&gt;0,IF(B189&lt;2,IF(C189&gt;5500*LookHere!B$11, 5500*LookHere!B$11, C189), IF(H189&gt;(M189+P188),-(H189-M189-P188),0)),0)</f>
        <v>5500</v>
      </c>
      <c r="K189" s="35">
        <f t="shared" si="70"/>
        <v>13374.099036872529</v>
      </c>
      <c r="L189" s="35">
        <f t="shared" si="71"/>
        <v>41131.545543275795</v>
      </c>
      <c r="M189" s="35">
        <f t="shared" si="72"/>
        <v>0</v>
      </c>
      <c r="N189" s="35">
        <f t="shared" si="73"/>
        <v>249.90162518292664</v>
      </c>
      <c r="O189" s="35">
        <f t="shared" si="74"/>
        <v>58582.212126366445</v>
      </c>
      <c r="P189" s="3">
        <f t="shared" si="75"/>
        <v>0</v>
      </c>
      <c r="Q189">
        <f t="shared" si="76"/>
        <v>0</v>
      </c>
      <c r="R189" s="3">
        <f>IF(B189&lt;2,K189*V$5+L189*0.4*V$6 - IF((C189-J189)&gt;0,IF((C189-J189)&gt;V$12,V$12,C189-J189)),P189+L189*($V$6)*0.4+K189*($V$5)+G189+F189+E189)/LookHere!B$11</f>
        <v>660.82219444553175</v>
      </c>
      <c r="S189" s="3">
        <f>(IF(G189&gt;0,IF(R189&gt;V$15,IF(0.15*(R189-V$15)&lt;G189,0.15*(R189-V$15),G189),0),0))*LookHere!B$11</f>
        <v>0</v>
      </c>
      <c r="T189" s="3">
        <f>(IF(R189&lt;V$16,W$16*R189,IF(R189&lt;V$17,Z$16+W$17*(R189-V$16),IF(R189&lt;V$18,W$18*(R189-V$18)+Z$17,(R189-V$18)*W$19+Z$18)))+S189 + IF(R189&lt;V$20,R189*W$20,IF(R189&lt;V$21,(R189-V$20)*W$21+Z$20,(R189-V$21)*W$22+Z$21)))*LookHere!B$11</f>
        <v>132.16443888910635</v>
      </c>
      <c r="W189" t="s">
        <v>20</v>
      </c>
      <c r="AG189">
        <f t="shared" si="77"/>
        <v>69</v>
      </c>
      <c r="AH189" s="37">
        <v>4.8000000000000001E-2</v>
      </c>
      <c r="AI189" s="3">
        <f t="shared" si="78"/>
        <v>0</v>
      </c>
    </row>
    <row r="190" spans="1:35" x14ac:dyDescent="0.2">
      <c r="A190">
        <f t="shared" si="67"/>
        <v>45</v>
      </c>
      <c r="B190">
        <f>IF(A190&lt;LookHere!$B$9,1,2)</f>
        <v>1</v>
      </c>
      <c r="C190">
        <f>IF(B190&lt;2,LookHere!F$10 - T189,0)</f>
        <v>5867.8355611108937</v>
      </c>
      <c r="D190" s="3">
        <f>IF(B190=2,LookHere!$B$12,0)</f>
        <v>0</v>
      </c>
      <c r="E190" s="3">
        <f>IF(A190&lt;LookHere!B$13,0,IF(A190&lt;LookHere!B$14,LookHere!C$13,LookHere!C$14))</f>
        <v>0</v>
      </c>
      <c r="F190" s="3">
        <f>IF('SC2'!A190&lt;LookHere!D$15,0,LookHere!B$15)</f>
        <v>0</v>
      </c>
      <c r="G190" s="3">
        <f>IF('SC2'!A190&lt;LookHere!D$16,0,LookHere!B$16)</f>
        <v>0</v>
      </c>
      <c r="H190" s="3">
        <f t="shared" si="68"/>
        <v>0</v>
      </c>
      <c r="I190" s="35">
        <f t="shared" si="69"/>
        <v>118441.46482270317</v>
      </c>
      <c r="J190" s="3">
        <f>IF(I189&gt;0,IF(B190&lt;2,IF(C190&gt;5500*LookHere!B$11, 5500*LookHere!B$11, C190), IF(H190&gt;(M190+P189),-(H190-M190-P189),0)),0)</f>
        <v>5500</v>
      </c>
      <c r="K190" s="35">
        <f t="shared" si="70"/>
        <v>13503.101951917115</v>
      </c>
      <c r="L190" s="35">
        <f t="shared" si="71"/>
        <v>41528.28922378413</v>
      </c>
      <c r="M190" s="35">
        <f t="shared" si="72"/>
        <v>0</v>
      </c>
      <c r="N190" s="35">
        <f t="shared" si="73"/>
        <v>252.31210816455075</v>
      </c>
      <c r="O190" s="35">
        <f t="shared" si="74"/>
        <v>59508.336169041613</v>
      </c>
      <c r="P190" s="3">
        <f t="shared" si="75"/>
        <v>0</v>
      </c>
      <c r="Q190">
        <f t="shared" si="76"/>
        <v>0</v>
      </c>
      <c r="R190" s="3">
        <f>IF(B190&lt;2,K190*V$5+L190*0.4*V$6 - IF((C190-J190)&gt;0,IF((C190-J190)&gt;V$12,V$12,C190-J190)),P190+L190*($V$6)*0.4+K190*($V$5)+G190+F190+E190)/LookHere!B$11</f>
        <v>673.22492971587917</v>
      </c>
      <c r="S190" s="3">
        <f>(IF(G190&gt;0,IF(R190&gt;V$15,IF(0.15*(R190-V$15)&lt;G190,0.15*(R190-V$15),G190),0),0))*LookHere!B$11</f>
        <v>0</v>
      </c>
      <c r="T190" s="3">
        <f>(IF(R190&lt;V$16,W$16*R190,IF(R190&lt;V$17,Z$16+W$17*(R190-V$16),IF(R190&lt;V$18,W$18*(R190-V$18)+Z$17,(R190-V$18)*W$19+Z$18)))+S190 + IF(R190&lt;V$20,R190*W$20,IF(R190&lt;V$21,(R190-V$20)*W$21+Z$20,(R190-V$21)*W$22+Z$21)))*LookHere!B$11</f>
        <v>134.64498594317584</v>
      </c>
      <c r="AG190">
        <f t="shared" si="77"/>
        <v>70</v>
      </c>
      <c r="AH190" s="37">
        <v>0.05</v>
      </c>
      <c r="AI190" s="3">
        <f t="shared" si="78"/>
        <v>0</v>
      </c>
    </row>
    <row r="191" spans="1:35" x14ac:dyDescent="0.2">
      <c r="A191">
        <f t="shared" si="67"/>
        <v>46</v>
      </c>
      <c r="B191">
        <f>IF(A191&lt;LookHere!$B$9,1,2)</f>
        <v>1</v>
      </c>
      <c r="C191">
        <f>IF(B191&lt;2,LookHere!F$10 - T190,0)</f>
        <v>5865.3550140568241</v>
      </c>
      <c r="D191" s="3">
        <f>IF(B191=2,LookHere!$B$12,0)</f>
        <v>0</v>
      </c>
      <c r="E191" s="3">
        <f>IF(A191&lt;LookHere!B$13,0,IF(A191&lt;LookHere!B$14,LookHere!C$13,LookHere!C$14))</f>
        <v>0</v>
      </c>
      <c r="F191" s="3">
        <f>IF('SC2'!A191&lt;LookHere!D$15,0,LookHere!B$15)</f>
        <v>0</v>
      </c>
      <c r="G191" s="3">
        <f>IF('SC2'!A191&lt;LookHere!D$16,0,LookHere!B$16)</f>
        <v>0</v>
      </c>
      <c r="H191" s="3">
        <f t="shared" si="68"/>
        <v>0</v>
      </c>
      <c r="I191" s="35">
        <f t="shared" si="69"/>
        <v>125070.21198246354</v>
      </c>
      <c r="J191" s="3">
        <f>IF(I190&gt;0,IF(B191&lt;2,IF(C191&gt;5500*LookHere!B$11, 5500*LookHere!B$11, C191), IF(H191&gt;(M191+P190),-(H191-M191-P190),0)),0)</f>
        <v>5500</v>
      </c>
      <c r="K191" s="35">
        <f t="shared" si="70"/>
        <v>13633.349193928636</v>
      </c>
      <c r="L191" s="35">
        <f t="shared" si="71"/>
        <v>41928.85978572724</v>
      </c>
      <c r="M191" s="35">
        <f t="shared" si="72"/>
        <v>0</v>
      </c>
      <c r="N191" s="35">
        <f t="shared" si="73"/>
        <v>254.745842008197</v>
      </c>
      <c r="O191" s="35">
        <f t="shared" si="74"/>
        <v>60440.805626789406</v>
      </c>
      <c r="P191" s="3">
        <f t="shared" si="75"/>
        <v>0</v>
      </c>
      <c r="Q191">
        <f t="shared" si="76"/>
        <v>0</v>
      </c>
      <c r="R191" s="3">
        <f>IF(B191&lt;2,K191*V$5+L191*0.4*V$6 - IF((C191-J191)&gt;0,IF((C191-J191)&gt;V$12,V$12,C191-J191)),P191+L191*($V$6)*0.4+K191*($V$5)+G191+F191+E191)/LookHere!B$11</f>
        <v>685.74726258925034</v>
      </c>
      <c r="S191" s="3">
        <f>(IF(G191&gt;0,IF(R191&gt;V$15,IF(0.15*(R191-V$15)&lt;G191,0.15*(R191-V$15),G191),0),0))*LookHere!B$11</f>
        <v>0</v>
      </c>
      <c r="T191" s="3">
        <f>(IF(R191&lt;V$16,W$16*R191,IF(R191&lt;V$17,Z$16+W$17*(R191-V$16),IF(R191&lt;V$18,W$18*(R191-V$18)+Z$17,(R191-V$18)*W$19+Z$18)))+S191 + IF(R191&lt;V$20,R191*W$20,IF(R191&lt;V$21,(R191-V$20)*W$21+Z$20,(R191-V$21)*W$22+Z$21)))*LookHere!B$11</f>
        <v>137.14945251785008</v>
      </c>
      <c r="V191" s="40">
        <v>71592</v>
      </c>
      <c r="W191" t="s">
        <v>61</v>
      </c>
      <c r="AG191">
        <f t="shared" si="77"/>
        <v>71</v>
      </c>
      <c r="AH191" s="37">
        <v>7.3999999999999996E-2</v>
      </c>
      <c r="AI191" s="3">
        <f t="shared" si="78"/>
        <v>0</v>
      </c>
    </row>
    <row r="192" spans="1:35" x14ac:dyDescent="0.2">
      <c r="A192">
        <f t="shared" si="67"/>
        <v>47</v>
      </c>
      <c r="B192">
        <f>IF(A192&lt;LookHere!$B$9,1,2)</f>
        <v>1</v>
      </c>
      <c r="C192">
        <f>IF(B192&lt;2,LookHere!F$10 - T191,0)</f>
        <v>5862.8505474821495</v>
      </c>
      <c r="D192" s="3">
        <f>IF(B192=2,LookHere!$B$12,0)</f>
        <v>0</v>
      </c>
      <c r="E192" s="3">
        <f>IF(A192&lt;LookHere!B$13,0,IF(A192&lt;LookHere!B$14,LookHere!C$13,LookHere!C$14))</f>
        <v>0</v>
      </c>
      <c r="F192" s="3">
        <f>IF('SC2'!A192&lt;LookHere!D$15,0,LookHere!B$15)</f>
        <v>0</v>
      </c>
      <c r="G192" s="3">
        <f>IF('SC2'!A192&lt;LookHere!D$16,0,LookHere!B$16)</f>
        <v>0</v>
      </c>
      <c r="H192" s="3">
        <f t="shared" si="68"/>
        <v>0</v>
      </c>
      <c r="I192" s="35">
        <f t="shared" si="69"/>
        <v>131762.13110265642</v>
      </c>
      <c r="J192" s="3">
        <f>IF(I191&gt;0,IF(B192&lt;2,IF(C192&gt;5500*LookHere!B$11, 5500*LookHere!B$11, C192), IF(H192&gt;(M192+P191),-(H192-M192-P191),0)),0)</f>
        <v>5500</v>
      </c>
      <c r="K192" s="35">
        <f t="shared" si="70"/>
        <v>13764.852765345946</v>
      </c>
      <c r="L192" s="35">
        <f t="shared" si="71"/>
        <v>42333.294142160674</v>
      </c>
      <c r="M192" s="35">
        <f t="shared" si="72"/>
        <v>0</v>
      </c>
      <c r="N192" s="35">
        <f t="shared" si="73"/>
        <v>257.2030509853326</v>
      </c>
      <c r="O192" s="35">
        <f t="shared" si="74"/>
        <v>61379.657051894865</v>
      </c>
      <c r="P192" s="3">
        <f t="shared" si="75"/>
        <v>0</v>
      </c>
      <c r="Q192">
        <f t="shared" si="76"/>
        <v>0</v>
      </c>
      <c r="R192" s="3">
        <f>IF(B192&lt;2,K192*V$5+L192*0.4*V$6 - IF((C192-J192)&gt;0,IF((C192-J192)&gt;V$12,V$12,C192-J192)),P192+L192*($V$6)*0.4+K192*($V$5)+G192+F192+E192)/LookHere!B$11</f>
        <v>698.3903753129855</v>
      </c>
      <c r="S192" s="3">
        <f>(IF(G192&gt;0,IF(R192&gt;V$15,IF(0.15*(R192-V$15)&lt;G192,0.15*(R192-V$15),G192),0),0))*LookHere!B$11</f>
        <v>0</v>
      </c>
      <c r="T192" s="3">
        <f>(IF(R192&lt;V$16,W$16*R192,IF(R192&lt;V$17,Z$16+W$17*(R192-V$16),IF(R192&lt;V$18,W$18*(R192-V$18)+Z$17,(R192-V$18)*W$19+Z$18)))+S192 + IF(R192&lt;V$20,R192*W$20,IF(R192&lt;V$21,(R192-V$20)*W$21+Z$20,(R192-V$21)*W$22+Z$21)))*LookHere!B$11</f>
        <v>139.67807506259709</v>
      </c>
      <c r="V192" s="40">
        <v>43953</v>
      </c>
      <c r="W192">
        <v>0.15</v>
      </c>
      <c r="X192" t="s">
        <v>64</v>
      </c>
      <c r="Z192" s="40">
        <f>V192*W192</f>
        <v>6592.95</v>
      </c>
      <c r="AG192">
        <f t="shared" si="77"/>
        <v>72</v>
      </c>
      <c r="AH192" s="37">
        <v>7.4999999999999997E-2</v>
      </c>
      <c r="AI192" s="3">
        <f t="shared" si="78"/>
        <v>0</v>
      </c>
    </row>
    <row r="193" spans="1:35" x14ac:dyDescent="0.2">
      <c r="A193">
        <f t="shared" si="67"/>
        <v>48</v>
      </c>
      <c r="B193">
        <f>IF(A193&lt;LookHere!$B$9,1,2)</f>
        <v>1</v>
      </c>
      <c r="C193">
        <f>IF(B193&lt;2,LookHere!F$10 - T192,0)</f>
        <v>5860.3219249374033</v>
      </c>
      <c r="D193" s="3">
        <f>IF(B193=2,LookHere!$B$12,0)</f>
        <v>0</v>
      </c>
      <c r="E193" s="3">
        <f>IF(A193&lt;LookHere!B$13,0,IF(A193&lt;LookHere!B$14,LookHere!C$13,LookHere!C$14))</f>
        <v>0</v>
      </c>
      <c r="F193" s="3">
        <f>IF('SC2'!A193&lt;LookHere!D$15,0,LookHere!B$15)</f>
        <v>0</v>
      </c>
      <c r="G193" s="3">
        <f>IF('SC2'!A193&lt;LookHere!D$16,0,LookHere!B$16)</f>
        <v>0</v>
      </c>
      <c r="H193" s="3">
        <f t="shared" si="68"/>
        <v>0</v>
      </c>
      <c r="I193" s="35">
        <f t="shared" si="69"/>
        <v>138517.82421206473</v>
      </c>
      <c r="J193" s="3">
        <f>IF(I192&gt;0,IF(B193&lt;2,IF(C193&gt;5500*LookHere!B$11, 5500*LookHere!B$11, C193), IF(H193&gt;(M193+P192),-(H193-M193-P192),0)),0)</f>
        <v>5500</v>
      </c>
      <c r="K193" s="35">
        <f t="shared" si="70"/>
        <v>13897.624784380165</v>
      </c>
      <c r="L193" s="35">
        <f t="shared" si="71"/>
        <v>42741.629562193251</v>
      </c>
      <c r="M193" s="35">
        <f t="shared" si="72"/>
        <v>0</v>
      </c>
      <c r="N193" s="35">
        <f t="shared" si="73"/>
        <v>259.68396153070938</v>
      </c>
      <c r="O193" s="35">
        <f t="shared" si="74"/>
        <v>62324.927108536824</v>
      </c>
      <c r="P193" s="3">
        <f t="shared" si="75"/>
        <v>0</v>
      </c>
      <c r="Q193">
        <f t="shared" si="76"/>
        <v>0</v>
      </c>
      <c r="R193" s="3">
        <f>IF(B193&lt;2,K193*V$5+L193*0.4*V$6 - IF((C193-J193)&gt;0,IF((C193-J193)&gt;V$12,V$12,C193-J193)),P193+L193*($V$6)*0.4+K193*($V$5)+G193+F193+E193)/LookHere!B$11</f>
        <v>711.15543862489949</v>
      </c>
      <c r="S193" s="3">
        <f>(IF(G193&gt;0,IF(R193&gt;V$15,IF(0.15*(R193-V$15)&lt;G193,0.15*(R193-V$15),G193),0),0))*LookHere!B$11</f>
        <v>0</v>
      </c>
      <c r="T193" s="3">
        <f>(IF(R193&lt;V$16,W$16*R193,IF(R193&lt;V$17,Z$16+W$17*(R193-V$16),IF(R193&lt;V$18,W$18*(R193-V$18)+Z$17,(R193-V$18)*W$19+Z$18)))+S193 + IF(R193&lt;V$20,R193*W$20,IF(R193&lt;V$21,(R193-V$20)*W$21+Z$20,(R193-V$21)*W$22+Z$21)))*LookHere!B$11</f>
        <v>142.23108772497989</v>
      </c>
      <c r="V193" s="40">
        <v>87907</v>
      </c>
      <c r="W193">
        <v>0.22</v>
      </c>
      <c r="X193" t="s">
        <v>65</v>
      </c>
      <c r="Z193" s="40">
        <f>(V193-V192)*W193+Z192</f>
        <v>16262.829999999998</v>
      </c>
      <c r="AG193">
        <f t="shared" si="77"/>
        <v>73</v>
      </c>
      <c r="AH193" s="37">
        <v>7.5999999999999998E-2</v>
      </c>
      <c r="AI193" s="3">
        <f t="shared" si="78"/>
        <v>0</v>
      </c>
    </row>
    <row r="194" spans="1:35" x14ac:dyDescent="0.2">
      <c r="A194">
        <f t="shared" si="67"/>
        <v>49</v>
      </c>
      <c r="B194">
        <f>IF(A194&lt;LookHere!$B$9,1,2)</f>
        <v>1</v>
      </c>
      <c r="C194">
        <f>IF(B194&lt;2,LookHere!F$10 - T193,0)</f>
        <v>5857.7689122750198</v>
      </c>
      <c r="D194" s="3">
        <f>IF(B194=2,LookHere!$B$12,0)</f>
        <v>0</v>
      </c>
      <c r="E194" s="3">
        <f>IF(A194&lt;LookHere!B$13,0,IF(A194&lt;LookHere!B$14,LookHere!C$13,LookHere!C$14))</f>
        <v>0</v>
      </c>
      <c r="F194" s="3">
        <f>IF('SC2'!A194&lt;LookHere!D$15,0,LookHere!B$15)</f>
        <v>0</v>
      </c>
      <c r="G194" s="3">
        <f>IF('SC2'!A194&lt;LookHere!D$16,0,LookHere!B$16)</f>
        <v>0</v>
      </c>
      <c r="H194" s="3">
        <f t="shared" si="68"/>
        <v>0</v>
      </c>
      <c r="I194" s="35">
        <f t="shared" si="69"/>
        <v>145337.89907680571</v>
      </c>
      <c r="J194" s="3">
        <f>IF(I193&gt;0,IF(B194&lt;2,IF(C194&gt;5500*LookHere!B$11, 5500*LookHere!B$11, C194), IF(H194&gt;(M194+P193),-(H194-M194-P193),0)),0)</f>
        <v>5500</v>
      </c>
      <c r="K194" s="35">
        <f t="shared" si="70"/>
        <v>14031.67748613137</v>
      </c>
      <c r="L194" s="35">
        <f t="shared" si="71"/>
        <v>43153.903674421468</v>
      </c>
      <c r="M194" s="35">
        <f t="shared" si="72"/>
        <v>0</v>
      </c>
      <c r="N194" s="35">
        <f t="shared" si="73"/>
        <v>262.18880226318998</v>
      </c>
      <c r="O194" s="35">
        <f t="shared" si="74"/>
        <v>63276.652576156208</v>
      </c>
      <c r="P194" s="3">
        <f t="shared" si="75"/>
        <v>0</v>
      </c>
      <c r="Q194">
        <f t="shared" si="76"/>
        <v>0</v>
      </c>
      <c r="R194" s="3">
        <f>IF(B194&lt;2,K194*V$5+L194*0.4*V$6 - IF((C194-J194)&gt;0,IF((C194-J194)&gt;V$12,V$12,C194-J194)),P194+L194*($V$6)*0.4+K194*($V$5)+G194+F194+E194)/LookHere!B$11</f>
        <v>724.043629972796</v>
      </c>
      <c r="S194" s="3">
        <f>(IF(G194&gt;0,IF(R194&gt;V$15,IF(0.15*(R194-V$15)&lt;G194,0.15*(R194-V$15),G194),0),0))*LookHere!B$11</f>
        <v>0</v>
      </c>
      <c r="T194" s="3">
        <f>(IF(R194&lt;V$16,W$16*R194,IF(R194&lt;V$17,Z$16+W$17*(R194-V$16),IF(R194&lt;V$18,W$18*(R194-V$18)+Z$17,(R194-V$18)*W$19+Z$18)))+S194 + IF(R194&lt;V$20,R194*W$20,IF(R194&lt;V$21,(R194-V$20)*W$21+Z$20,(R194-V$21)*W$22+Z$21)))*LookHere!B$11</f>
        <v>144.80872599455921</v>
      </c>
      <c r="V194" s="40">
        <v>136270</v>
      </c>
      <c r="W194">
        <v>0.26</v>
      </c>
      <c r="X194" t="s">
        <v>66</v>
      </c>
      <c r="Z194" s="40">
        <f>(V194-V193)*W194+Z193</f>
        <v>28837.21</v>
      </c>
      <c r="AG194">
        <f t="shared" si="77"/>
        <v>74</v>
      </c>
      <c r="AH194" s="37">
        <v>7.6999999999999999E-2</v>
      </c>
      <c r="AI194" s="3">
        <f t="shared" si="78"/>
        <v>0</v>
      </c>
    </row>
    <row r="195" spans="1:35" x14ac:dyDescent="0.2">
      <c r="A195">
        <f t="shared" si="67"/>
        <v>50</v>
      </c>
      <c r="B195">
        <f>IF(A195&lt;LookHere!$B$9,1,2)</f>
        <v>1</v>
      </c>
      <c r="C195">
        <f>IF(B195&lt;2,LookHere!F$10 - T194,0)</f>
        <v>5855.1912740054404</v>
      </c>
      <c r="D195" s="3">
        <f>IF(B195=2,LookHere!$B$12,0)</f>
        <v>0</v>
      </c>
      <c r="E195" s="3">
        <f>IF(A195&lt;LookHere!B$13,0,IF(A195&lt;LookHere!B$14,LookHere!C$13,LookHere!C$14))</f>
        <v>0</v>
      </c>
      <c r="F195" s="3">
        <f>IF('SC2'!A195&lt;LookHere!D$15,0,LookHere!B$15)</f>
        <v>0</v>
      </c>
      <c r="G195" s="3">
        <f>IF('SC2'!A195&lt;LookHere!D$16,0,LookHere!B$16)</f>
        <v>0</v>
      </c>
      <c r="H195" s="3">
        <f t="shared" si="68"/>
        <v>0</v>
      </c>
      <c r="I195" s="35">
        <f t="shared" si="69"/>
        <v>152222.96925500769</v>
      </c>
      <c r="J195" s="3">
        <f>IF(I194&gt;0,IF(B195&lt;2,IF(C195&gt;5500*LookHere!B$11, 5500*LookHere!B$11, C195), IF(H195&gt;(M195+P194),-(H195-M195-P194),0)),0)</f>
        <v>5500</v>
      </c>
      <c r="K195" s="35">
        <f t="shared" si="70"/>
        <v>14167.023223716078</v>
      </c>
      <c r="L195" s="35">
        <f t="shared" si="71"/>
        <v>43570.154470396992</v>
      </c>
      <c r="M195" s="35">
        <f t="shared" si="72"/>
        <v>0</v>
      </c>
      <c r="N195" s="35">
        <f t="shared" si="73"/>
        <v>264.71780400683849</v>
      </c>
      <c r="O195" s="35">
        <f t="shared" si="74"/>
        <v>64234.870349212419</v>
      </c>
      <c r="P195" s="3">
        <f t="shared" si="75"/>
        <v>0</v>
      </c>
      <c r="Q195">
        <f t="shared" si="76"/>
        <v>0</v>
      </c>
      <c r="R195" s="3">
        <f>IF(B195&lt;2,K195*V$5+L195*0.4*V$6 - IF((C195-J195)&gt;0,IF((C195-J195)&gt;V$12,V$12,C195-J195)),P195+L195*($V$6)*0.4+K195*($V$5)+G195+F195+E195)/LookHere!B$11</f>
        <v>737.05613724528939</v>
      </c>
      <c r="S195" s="3">
        <f>(IF(G195&gt;0,IF(R195&gt;V$15,IF(0.15*(R195-V$15)&lt;G195,0.15*(R195-V$15),G195),0),0))*LookHere!B$11</f>
        <v>0</v>
      </c>
      <c r="T195" s="3">
        <f>(IF(R195&lt;V$16,W$16*R195,IF(R195&lt;V$17,Z$16+W$17*(R195-V$16),IF(R195&lt;V$18,W$18*(R195-V$18)+Z$17,(R195-V$18)*W$19+Z$18)))+S195 + IF(R195&lt;V$20,R195*W$20,IF(R195&lt;V$21,(R195-V$20)*W$21+Z$20,(R195-V$21)*W$22+Z$21)))*LookHere!B$11</f>
        <v>147.41122744905789</v>
      </c>
      <c r="V195" s="40"/>
      <c r="W195">
        <v>0.28999999999999998</v>
      </c>
      <c r="X195" t="s">
        <v>67</v>
      </c>
      <c r="Z195" s="40"/>
      <c r="AG195">
        <f t="shared" si="77"/>
        <v>75</v>
      </c>
      <c r="AH195" s="37">
        <v>7.9000000000000001E-2</v>
      </c>
      <c r="AI195" s="3">
        <f t="shared" si="78"/>
        <v>0</v>
      </c>
    </row>
    <row r="196" spans="1:35" x14ac:dyDescent="0.2">
      <c r="A196">
        <f t="shared" si="67"/>
        <v>51</v>
      </c>
      <c r="B196">
        <f>IF(A196&lt;LookHere!$B$9,1,2)</f>
        <v>1</v>
      </c>
      <c r="C196">
        <f>IF(B196&lt;2,LookHere!F$10 - T195,0)</f>
        <v>5852.5887725509419</v>
      </c>
      <c r="D196" s="3">
        <f>IF(B196=2,LookHere!$B$12,0)</f>
        <v>0</v>
      </c>
      <c r="E196" s="3">
        <f>IF(A196&lt;LookHere!B$13,0,IF(A196&lt;LookHere!B$14,LookHere!C$13,LookHere!C$14))</f>
        <v>0</v>
      </c>
      <c r="F196" s="3">
        <f>IF('SC2'!A196&lt;LookHere!D$15,0,LookHere!B$15)</f>
        <v>0</v>
      </c>
      <c r="G196" s="3">
        <f>IF('SC2'!A196&lt;LookHere!D$16,0,LookHere!B$16)</f>
        <v>0</v>
      </c>
      <c r="H196" s="3">
        <f t="shared" si="68"/>
        <v>0</v>
      </c>
      <c r="I196" s="35">
        <f t="shared" si="69"/>
        <v>159173.65415200792</v>
      </c>
      <c r="J196" s="3">
        <f>IF(I195&gt;0,IF(B196&lt;2,IF(C196&gt;5500*LookHere!B$11, 5500*LookHere!B$11, C196), IF(H196&gt;(M196+P195),-(H196-M196-P195),0)),0)</f>
        <v>5500</v>
      </c>
      <c r="K196" s="35">
        <f t="shared" si="70"/>
        <v>14303.674469405605</v>
      </c>
      <c r="L196" s="35">
        <f t="shared" si="71"/>
        <v>43990.420308127665</v>
      </c>
      <c r="M196" s="35">
        <f t="shared" si="72"/>
        <v>0</v>
      </c>
      <c r="N196" s="35">
        <f t="shared" si="73"/>
        <v>267.27119981218834</v>
      </c>
      <c r="O196" s="35">
        <f t="shared" si="74"/>
        <v>65199.617436191358</v>
      </c>
      <c r="P196" s="3">
        <f t="shared" si="75"/>
        <v>0</v>
      </c>
      <c r="Q196">
        <f t="shared" si="76"/>
        <v>0</v>
      </c>
      <c r="R196" s="3">
        <f>IF(B196&lt;2,K196*V$5+L196*0.4*V$6 - IF((C196-J196)&gt;0,IF((C196-J196)&gt;V$12,V$12,C196-J196)),P196+L196*($V$6)*0.4+K196*($V$5)+G196+F196+E196)/LookHere!B$11</f>
        <v>750.19415960574042</v>
      </c>
      <c r="S196" s="3">
        <f>(IF(G196&gt;0,IF(R196&gt;V$15,IF(0.15*(R196-V$15)&lt;G196,0.15*(R196-V$15),G196),0),0))*LookHere!B$11</f>
        <v>0</v>
      </c>
      <c r="T196" s="3">
        <f>(IF(R196&lt;V$16,W$16*R196,IF(R196&lt;V$17,Z$16+W$17*(R196-V$16),IF(R196&lt;V$18,W$18*(R196-V$18)+Z$17,(R196-V$18)*W$19+Z$18)))+S196 + IF(R196&lt;V$20,R196*W$20,IF(R196&lt;V$21,(R196-V$20)*W$21+Z$20,(R196-V$21)*W$22+Z$21)))*LookHere!B$11</f>
        <v>150.03883192114807</v>
      </c>
      <c r="V196" s="40">
        <v>40120</v>
      </c>
      <c r="W196">
        <v>0.05</v>
      </c>
      <c r="X196" t="s">
        <v>68</v>
      </c>
      <c r="Z196" s="40">
        <f>V196*W196</f>
        <v>2006</v>
      </c>
      <c r="AG196">
        <f t="shared" si="77"/>
        <v>76</v>
      </c>
      <c r="AH196" s="37">
        <v>0.08</v>
      </c>
      <c r="AI196" s="3">
        <f t="shared" si="78"/>
        <v>0</v>
      </c>
    </row>
    <row r="197" spans="1:35" x14ac:dyDescent="0.2">
      <c r="A197">
        <f t="shared" si="67"/>
        <v>52</v>
      </c>
      <c r="B197">
        <f>IF(A197&lt;LookHere!$B$9,1,2)</f>
        <v>1</v>
      </c>
      <c r="C197">
        <f>IF(B197&lt;2,LookHere!F$10 - T196,0)</f>
        <v>5849.9611680788521</v>
      </c>
      <c r="D197" s="3">
        <f>IF(B197=2,LookHere!$B$12,0)</f>
        <v>0</v>
      </c>
      <c r="E197" s="3">
        <f>IF(A197&lt;LookHere!B$13,0,IF(A197&lt;LookHere!B$14,LookHere!C$13,LookHere!C$14))</f>
        <v>0</v>
      </c>
      <c r="F197" s="3">
        <f>IF('SC2'!A197&lt;LookHere!D$15,0,LookHere!B$15)</f>
        <v>0</v>
      </c>
      <c r="G197" s="3">
        <f>IF('SC2'!A197&lt;LookHere!D$16,0,LookHere!B$16)</f>
        <v>0</v>
      </c>
      <c r="H197" s="3">
        <f t="shared" si="68"/>
        <v>0</v>
      </c>
      <c r="I197" s="35">
        <f t="shared" si="69"/>
        <v>166190.57907607657</v>
      </c>
      <c r="J197" s="3">
        <f>IF(I196&gt;0,IF(B197&lt;2,IF(C197&gt;5500*LookHere!B$11, 5500*LookHere!B$11, C197), IF(H197&gt;(M197+P196),-(H197-M197-P196),0)),0)</f>
        <v>5500</v>
      </c>
      <c r="K197" s="35">
        <f t="shared" si="70"/>
        <v>14441.643815775396</v>
      </c>
      <c r="L197" s="35">
        <f t="shared" si="71"/>
        <v>44414.739915612205</v>
      </c>
      <c r="M197" s="35">
        <f t="shared" si="72"/>
        <v>0</v>
      </c>
      <c r="N197" s="35">
        <f t="shared" si="73"/>
        <v>269.84922497771169</v>
      </c>
      <c r="O197" s="35">
        <f t="shared" si="74"/>
        <v>66170.930958437122</v>
      </c>
      <c r="P197" s="3">
        <f t="shared" si="75"/>
        <v>0</v>
      </c>
      <c r="Q197">
        <f t="shared" si="76"/>
        <v>0</v>
      </c>
      <c r="R197" s="3">
        <f>IF(B197&lt;2,K197*V$5+L197*0.4*V$6 - IF((C197-J197)&gt;0,IF((C197-J197)&gt;V$12,V$12,C197-J197)),P197+L197*($V$6)*0.4+K197*($V$5)+G197+F197+E197)/LookHere!B$11</f>
        <v>763.45890774765144</v>
      </c>
      <c r="S197" s="3">
        <f>(IF(G197&gt;0,IF(R197&gt;V$15,IF(0.15*(R197-V$15)&lt;G197,0.15*(R197-V$15),G197),0),0))*LookHere!B$11</f>
        <v>0</v>
      </c>
      <c r="T197" s="3">
        <f>(IF(R197&lt;V$16,W$16*R197,IF(R197&lt;V$17,Z$16+W$17*(R197-V$16),IF(R197&lt;V$18,W$18*(R197-V$18)+Z$17,(R197-V$18)*W$19+Z$18)))+S197 + IF(R197&lt;V$20,R197*W$20,IF(R197&lt;V$21,(R197-V$20)*W$21+Z$20,(R197-V$21)*W$22+Z$21)))*LookHere!B$11</f>
        <v>152.69178154953028</v>
      </c>
      <c r="V197" s="40">
        <v>80242</v>
      </c>
      <c r="W197">
        <v>9.1499999999999998E-2</v>
      </c>
      <c r="X197" t="s">
        <v>69</v>
      </c>
      <c r="Z197" s="40">
        <f>(V197-V196)*W197+Z196</f>
        <v>5677.1630000000005</v>
      </c>
      <c r="AG197">
        <f t="shared" si="77"/>
        <v>77</v>
      </c>
      <c r="AH197" s="37">
        <v>8.2000000000000003E-2</v>
      </c>
      <c r="AI197" s="3">
        <f t="shared" si="78"/>
        <v>0</v>
      </c>
    </row>
    <row r="198" spans="1:35" x14ac:dyDescent="0.2">
      <c r="A198">
        <f t="shared" si="67"/>
        <v>53</v>
      </c>
      <c r="B198">
        <f>IF(A198&lt;LookHere!$B$9,1,2)</f>
        <v>1</v>
      </c>
      <c r="C198">
        <f>IF(B198&lt;2,LookHere!F$10 - T197,0)</f>
        <v>5847.3082184504701</v>
      </c>
      <c r="D198" s="3">
        <f>IF(B198=2,LookHere!$B$12,0)</f>
        <v>0</v>
      </c>
      <c r="E198" s="3">
        <f>IF(A198&lt;LookHere!B$13,0,IF(A198&lt;LookHere!B$14,LookHere!C$13,LookHere!C$14))</f>
        <v>0</v>
      </c>
      <c r="F198" s="3">
        <f>IF('SC2'!A198&lt;LookHere!D$15,0,LookHere!B$15)</f>
        <v>0</v>
      </c>
      <c r="G198" s="3">
        <f>IF('SC2'!A198&lt;LookHere!D$16,0,LookHere!B$16)</f>
        <v>0</v>
      </c>
      <c r="H198" s="3">
        <f t="shared" si="68"/>
        <v>0</v>
      </c>
      <c r="I198" s="35">
        <f t="shared" si="69"/>
        <v>173274.37529467157</v>
      </c>
      <c r="J198" s="3">
        <f>IF(I197&gt;0,IF(B198&lt;2,IF(C198&gt;5500*LookHere!B$11, 5500*LookHere!B$11, C198), IF(H198&gt;(M198+P197),-(H198-M198-P197),0)),0)</f>
        <v>5500</v>
      </c>
      <c r="K198" s="35">
        <f t="shared" si="70"/>
        <v>14580.94397686545</v>
      </c>
      <c r="L198" s="35">
        <f t="shared" si="71"/>
        <v>44843.152394409059</v>
      </c>
      <c r="M198" s="35">
        <f t="shared" si="72"/>
        <v>0</v>
      </c>
      <c r="N198" s="35">
        <f t="shared" si="73"/>
        <v>272.45211707150389</v>
      </c>
      <c r="O198" s="35">
        <f t="shared" si="74"/>
        <v>67148.848148921505</v>
      </c>
      <c r="P198" s="3">
        <f t="shared" si="75"/>
        <v>0</v>
      </c>
      <c r="Q198">
        <f t="shared" si="76"/>
        <v>0</v>
      </c>
      <c r="R198" s="3">
        <f>IF(B198&lt;2,K198*V$5+L198*0.4*V$6 - IF((C198-J198)&gt;0,IF((C198-J198)&gt;V$12,V$12,C198-J198)),P198+L198*($V$6)*0.4+K198*($V$5)+G198+F198+E198)/LookHere!B$11</f>
        <v>776.85160403521263</v>
      </c>
      <c r="S198" s="3">
        <f>(IF(G198&gt;0,IF(R198&gt;V$15,IF(0.15*(R198-V$15)&lt;G198,0.15*(R198-V$15),G198),0),0))*LookHere!B$11</f>
        <v>0</v>
      </c>
      <c r="T198" s="3">
        <f>(IF(R198&lt;V$16,W$16*R198,IF(R198&lt;V$17,Z$16+W$17*(R198-V$16),IF(R198&lt;V$18,W$18*(R198-V$18)+Z$17,(R198-V$18)*W$19+Z$18)))+S198 + IF(R198&lt;V$20,R198*W$20,IF(R198&lt;V$21,(R198-V$20)*W$21+Z$20,(R198-V$21)*W$22+Z$21)))*LookHere!B$11</f>
        <v>155.37032080704253</v>
      </c>
      <c r="V198" s="40"/>
      <c r="W198">
        <v>0.1116</v>
      </c>
      <c r="X198" t="s">
        <v>70</v>
      </c>
      <c r="Z198" s="40"/>
      <c r="AG198">
        <f t="shared" si="77"/>
        <v>78</v>
      </c>
      <c r="AH198" s="37">
        <v>8.3000000000000004E-2</v>
      </c>
      <c r="AI198" s="3">
        <f t="shared" si="78"/>
        <v>0</v>
      </c>
    </row>
    <row r="199" spans="1:35" x14ac:dyDescent="0.2">
      <c r="A199">
        <f t="shared" si="67"/>
        <v>54</v>
      </c>
      <c r="B199">
        <f>IF(A199&lt;LookHere!$B$9,1,2)</f>
        <v>1</v>
      </c>
      <c r="C199">
        <f>IF(B199&lt;2,LookHere!F$10 - T198,0)</f>
        <v>5844.6296791929572</v>
      </c>
      <c r="D199" s="3">
        <f>IF(B199=2,LookHere!$B$12,0)</f>
        <v>0</v>
      </c>
      <c r="E199" s="3">
        <f>IF(A199&lt;LookHere!B$13,0,IF(A199&lt;LookHere!B$14,LookHere!C$13,LookHere!C$14))</f>
        <v>0</v>
      </c>
      <c r="F199" s="3">
        <f>IF('SC2'!A199&lt;LookHere!D$15,0,LookHere!B$15)</f>
        <v>0</v>
      </c>
      <c r="G199" s="3">
        <f>IF('SC2'!A199&lt;LookHere!D$16,0,LookHere!B$16)</f>
        <v>0</v>
      </c>
      <c r="H199" s="3">
        <f t="shared" si="68"/>
        <v>0</v>
      </c>
      <c r="I199" s="35">
        <f t="shared" si="69"/>
        <v>180425.68009122979</v>
      </c>
      <c r="J199" s="3">
        <f>IF(I198&gt;0,IF(B199&lt;2,IF(C199&gt;5500*LookHere!B$11, 5500*LookHere!B$11, C199), IF(H199&gt;(M199+P198),-(H199-M199-P198),0)),0)</f>
        <v>5500</v>
      </c>
      <c r="K199" s="35">
        <f t="shared" si="70"/>
        <v>14721.587789351926</v>
      </c>
      <c r="L199" s="35">
        <f t="shared" si="71"/>
        <v>45275.697223239651</v>
      </c>
      <c r="M199" s="35">
        <f t="shared" si="72"/>
        <v>0</v>
      </c>
      <c r="N199" s="35">
        <f t="shared" si="73"/>
        <v>275.08011595317583</v>
      </c>
      <c r="O199" s="35">
        <f t="shared" si="74"/>
        <v>68133.406350973688</v>
      </c>
      <c r="P199" s="3">
        <f t="shared" si="75"/>
        <v>0</v>
      </c>
      <c r="Q199">
        <f t="shared" si="76"/>
        <v>0</v>
      </c>
      <c r="R199" s="3">
        <f>IF(B199&lt;2,K199*V$5+L199*0.4*V$6 - IF((C199-J199)&gt;0,IF((C199-J199)&gt;V$12,V$12,C199-J199)),P199+L199*($V$6)*0.4+K199*($V$5)+G199+F199+E199)/LookHere!B$11</f>
        <v>790.37348262174032</v>
      </c>
      <c r="S199" s="3">
        <f>(IF(G199&gt;0,IF(R199&gt;V$15,IF(0.15*(R199-V$15)&lt;G199,0.15*(R199-V$15),G199),0),0))*LookHere!B$11</f>
        <v>0</v>
      </c>
      <c r="T199" s="3">
        <f>(IF(R199&lt;V$16,W$16*R199,IF(R199&lt;V$17,Z$16+W$17*(R199-V$16),IF(R199&lt;V$18,W$18*(R199-V$18)+Z$17,(R199-V$18)*W$19+Z$18)))+S199 + IF(R199&lt;V$20,R199*W$20,IF(R199&lt;V$21,(R199-V$20)*W$21+Z$20,(R199-V$21)*W$22+Z$21)))*LookHere!B$11</f>
        <v>158.07469652434807</v>
      </c>
      <c r="V199" s="40"/>
      <c r="AG199">
        <f t="shared" si="77"/>
        <v>79</v>
      </c>
      <c r="AH199" s="37">
        <v>8.5000000000000006E-2</v>
      </c>
      <c r="AI199" s="3">
        <f t="shared" si="78"/>
        <v>0</v>
      </c>
    </row>
    <row r="200" spans="1:35" x14ac:dyDescent="0.2">
      <c r="A200">
        <f t="shared" si="67"/>
        <v>55</v>
      </c>
      <c r="B200">
        <f>IF(A200&lt;LookHere!$B$9,1,2)</f>
        <v>1</v>
      </c>
      <c r="C200">
        <f>IF(B200&lt;2,LookHere!F$10 - T199,0)</f>
        <v>5841.9253034756521</v>
      </c>
      <c r="D200" s="3">
        <f>IF(B200=2,LookHere!$B$12,0)</f>
        <v>0</v>
      </c>
      <c r="E200" s="3">
        <f>IF(A200&lt;LookHere!B$13,0,IF(A200&lt;LookHere!B$14,LookHere!C$13,LookHere!C$14))</f>
        <v>0</v>
      </c>
      <c r="F200" s="3">
        <f>IF('SC2'!A200&lt;LookHere!D$15,0,LookHere!B$15)</f>
        <v>0</v>
      </c>
      <c r="G200" s="3">
        <f>IF('SC2'!A200&lt;LookHere!D$16,0,LookHere!B$16)</f>
        <v>0</v>
      </c>
      <c r="H200" s="3">
        <f t="shared" si="68"/>
        <v>0</v>
      </c>
      <c r="I200" s="35">
        <f t="shared" si="69"/>
        <v>187645.13682249922</v>
      </c>
      <c r="J200" s="3">
        <f>IF(I199&gt;0,IF(B200&lt;2,IF(C200&gt;5500*LookHere!B$11, 5500*LookHere!B$11, C200), IF(H200&gt;(M200+P199),-(H200-M200-P199),0)),0)</f>
        <v>5500</v>
      </c>
      <c r="K200" s="35">
        <f t="shared" si="70"/>
        <v>14863.58821373007</v>
      </c>
      <c r="L200" s="35">
        <f t="shared" si="71"/>
        <v>45712.4142616264</v>
      </c>
      <c r="M200" s="35">
        <f t="shared" si="72"/>
        <v>0</v>
      </c>
      <c r="N200" s="35">
        <f t="shared" si="73"/>
        <v>277.73346379596882</v>
      </c>
      <c r="O200" s="35">
        <f t="shared" si="74"/>
        <v>69124.643016974122</v>
      </c>
      <c r="P200" s="3">
        <f t="shared" si="75"/>
        <v>0</v>
      </c>
      <c r="Q200">
        <f t="shared" si="76"/>
        <v>0</v>
      </c>
      <c r="R200" s="3">
        <f>IF(B200&lt;2,K200*V$5+L200*0.4*V$6 - IF((C200-J200)&gt;0,IF((C200-J200)&gt;V$12,V$12,C200-J200)),P200+L200*($V$6)*0.4+K200*($V$5)+G200+F200+E200)/LookHere!B$11</f>
        <v>804.02578956456136</v>
      </c>
      <c r="S200" s="3">
        <f>(IF(G200&gt;0,IF(R200&gt;V$15,IF(0.15*(R200-V$15)&lt;G200,0.15*(R200-V$15),G200),0),0))*LookHere!B$11</f>
        <v>0</v>
      </c>
      <c r="T200" s="3">
        <f>(IF(R200&lt;V$16,W$16*R200,IF(R200&lt;V$17,Z$16+W$17*(R200-V$16),IF(R200&lt;V$18,W$18*(R200-V$18)+Z$17,(R200-V$18)*W$19+Z$18)))+S200 + IF(R200&lt;V$20,R200*W$20,IF(R200&lt;V$21,(R200-V$20)*W$21+Z$20,(R200-V$21)*W$22+Z$21)))*LookHere!B$11</f>
        <v>160.80515791291228</v>
      </c>
      <c r="AG200">
        <f t="shared" si="77"/>
        <v>80</v>
      </c>
      <c r="AH200" s="36">
        <v>8.7999999999999995E-2</v>
      </c>
      <c r="AI200" s="3">
        <f t="shared" si="78"/>
        <v>0</v>
      </c>
    </row>
    <row r="201" spans="1:35" x14ac:dyDescent="0.2">
      <c r="A201">
        <f t="shared" si="67"/>
        <v>56</v>
      </c>
      <c r="B201">
        <f>IF(A201&lt;LookHere!$B$9,1,2)</f>
        <v>1</v>
      </c>
      <c r="C201">
        <f>IF(B201&lt;2,LookHere!F$10 - T200,0)</f>
        <v>5839.1948420870876</v>
      </c>
      <c r="D201" s="3">
        <f>IF(B201=2,LookHere!$B$12,0)</f>
        <v>0</v>
      </c>
      <c r="E201" s="3">
        <f>IF(A201&lt;LookHere!B$13,0,IF(A201&lt;LookHere!B$14,LookHere!C$13,LookHere!C$14))</f>
        <v>0</v>
      </c>
      <c r="F201" s="3">
        <f>IF('SC2'!A201&lt;LookHere!D$15,0,LookHere!B$15)</f>
        <v>0</v>
      </c>
      <c r="G201" s="3">
        <f>IF('SC2'!A201&lt;LookHere!D$16,0,LookHere!B$16)</f>
        <v>0</v>
      </c>
      <c r="H201" s="3">
        <f t="shared" si="68"/>
        <v>0</v>
      </c>
      <c r="I201" s="35">
        <f t="shared" si="69"/>
        <v>194933.39497641765</v>
      </c>
      <c r="J201" s="3">
        <f>IF(I200&gt;0,IF(B201&lt;2,IF(C201&gt;5500*LookHere!B$11, 5500*LookHere!B$11, C201), IF(H201&gt;(M201+P200),-(H201-M201-P200),0)),0)</f>
        <v>5500</v>
      </c>
      <c r="K201" s="35">
        <f t="shared" si="70"/>
        <v>15006.958335508527</v>
      </c>
      <c r="L201" s="35">
        <f t="shared" si="71"/>
        <v>46153.343753565816</v>
      </c>
      <c r="M201" s="35">
        <f t="shared" si="72"/>
        <v>0</v>
      </c>
      <c r="N201" s="35">
        <f t="shared" si="73"/>
        <v>280.41240510904782</v>
      </c>
      <c r="O201" s="35">
        <f t="shared" si="74"/>
        <v>70122.595707012981</v>
      </c>
      <c r="P201" s="3">
        <f t="shared" si="75"/>
        <v>0</v>
      </c>
      <c r="Q201">
        <f t="shared" si="76"/>
        <v>0</v>
      </c>
      <c r="R201" s="3">
        <f>IF(B201&lt;2,K201*V$5+L201*0.4*V$6 - IF((C201-J201)&gt;0,IF((C201-J201)&gt;V$12,V$12,C201-J201)),P201+L201*($V$6)*0.4+K201*($V$5)+G201+F201+E201)/LookHere!B$11</f>
        <v>817.80978294007673</v>
      </c>
      <c r="S201" s="3">
        <f>(IF(G201&gt;0,IF(R201&gt;V$15,IF(0.15*(R201-V$15)&lt;G201,0.15*(R201-V$15),G201),0),0))*LookHere!B$11</f>
        <v>0</v>
      </c>
      <c r="T201" s="3">
        <f>(IF(R201&lt;V$16,W$16*R201,IF(R201&lt;V$17,Z$16+W$17*(R201-V$16),IF(R201&lt;V$18,W$18*(R201-V$18)+Z$17,(R201-V$18)*W$19+Z$18)))+S201 + IF(R201&lt;V$20,R201*W$20,IF(R201&lt;V$21,(R201-V$20)*W$21+Z$20,(R201-V$21)*W$22+Z$21)))*LookHere!B$11</f>
        <v>163.56195658801533</v>
      </c>
      <c r="AG201">
        <f t="shared" si="77"/>
        <v>81</v>
      </c>
      <c r="AH201" s="36">
        <v>0.09</v>
      </c>
      <c r="AI201" s="3">
        <f t="shared" si="78"/>
        <v>0</v>
      </c>
    </row>
    <row r="202" spans="1:35" x14ac:dyDescent="0.2">
      <c r="A202">
        <f t="shared" si="67"/>
        <v>57</v>
      </c>
      <c r="B202">
        <f>IF(A202&lt;LookHere!$B$9,1,2)</f>
        <v>1</v>
      </c>
      <c r="C202">
        <f>IF(B202&lt;2,LookHere!F$10 - T201,0)</f>
        <v>5836.4380434119848</v>
      </c>
      <c r="D202" s="3">
        <f>IF(B202=2,LookHere!$B$12,0)</f>
        <v>0</v>
      </c>
      <c r="E202" s="3">
        <f>IF(A202&lt;LookHere!B$13,0,IF(A202&lt;LookHere!B$14,LookHere!C$13,LookHere!C$14))</f>
        <v>0</v>
      </c>
      <c r="F202" s="3">
        <f>IF('SC2'!A202&lt;LookHere!D$15,0,LookHere!B$15)</f>
        <v>0</v>
      </c>
      <c r="G202" s="3">
        <f>IF('SC2'!A202&lt;LookHere!D$16,0,LookHere!B$16)</f>
        <v>0</v>
      </c>
      <c r="H202" s="3">
        <f t="shared" si="68"/>
        <v>0</v>
      </c>
      <c r="I202" s="35">
        <f t="shared" si="69"/>
        <v>202291.11023054292</v>
      </c>
      <c r="J202" s="3">
        <f>IF(I201&gt;0,IF(B202&lt;2,IF(C202&gt;5500*LookHere!B$11, 5500*LookHere!B$11, C202), IF(H202&gt;(M202+P201),-(H202-M202-P201),0)),0)</f>
        <v>5500</v>
      </c>
      <c r="K202" s="35">
        <f t="shared" si="70"/>
        <v>15151.711366415197</v>
      </c>
      <c r="L202" s="35">
        <f t="shared" si="71"/>
        <v>46598.526331237023</v>
      </c>
      <c r="M202" s="35">
        <f t="shared" si="72"/>
        <v>0</v>
      </c>
      <c r="N202" s="35">
        <f t="shared" si="73"/>
        <v>283.11718676005842</v>
      </c>
      <c r="O202" s="35">
        <f t="shared" si="74"/>
        <v>71127.302087512799</v>
      </c>
      <c r="P202" s="3">
        <f t="shared" si="75"/>
        <v>0</v>
      </c>
      <c r="Q202">
        <f t="shared" si="76"/>
        <v>0</v>
      </c>
      <c r="R202" s="3">
        <f>IF(B202&lt;2,K202*V$5+L202*0.4*V$6 - IF((C202-J202)&gt;0,IF((C202-J202)&gt;V$12,V$12,C202-J202)),P202+L202*($V$6)*0.4+K202*($V$5)+G202+F202+E202)/LookHere!B$11</f>
        <v>831.72673295973527</v>
      </c>
      <c r="S202" s="3">
        <f>(IF(G202&gt;0,IF(R202&gt;V$15,IF(0.15*(R202-V$15)&lt;G202,0.15*(R202-V$15),G202),0),0))*LookHere!B$11</f>
        <v>0</v>
      </c>
      <c r="T202" s="3">
        <f>(IF(R202&lt;V$16,W$16*R202,IF(R202&lt;V$17,Z$16+W$17*(R202-V$16),IF(R202&lt;V$18,W$18*(R202-V$18)+Z$17,(R202-V$18)*W$19+Z$18)))+S202 + IF(R202&lt;V$20,R202*W$20,IF(R202&lt;V$21,(R202-V$20)*W$21+Z$20,(R202-V$21)*W$22+Z$21)))*LookHere!B$11</f>
        <v>166.34534659194705</v>
      </c>
      <c r="AG202">
        <f t="shared" si="77"/>
        <v>82</v>
      </c>
      <c r="AH202" s="36">
        <v>9.2999999999999999E-2</v>
      </c>
      <c r="AI202" s="3">
        <f t="shared" si="78"/>
        <v>0</v>
      </c>
    </row>
    <row r="203" spans="1:35" x14ac:dyDescent="0.2">
      <c r="A203">
        <f t="shared" si="67"/>
        <v>58</v>
      </c>
      <c r="B203">
        <f>IF(A203&lt;LookHere!$B$9,1,2)</f>
        <v>1</v>
      </c>
      <c r="C203">
        <f>IF(B203&lt;2,LookHere!F$10 - T202,0)</f>
        <v>5833.6546534080526</v>
      </c>
      <c r="D203" s="3">
        <f>IF(B203=2,LookHere!$B$12,0)</f>
        <v>0</v>
      </c>
      <c r="E203" s="3">
        <f>IF(A203&lt;LookHere!B$13,0,IF(A203&lt;LookHere!B$14,LookHere!C$13,LookHere!C$14))</f>
        <v>0</v>
      </c>
      <c r="F203" s="3">
        <f>IF('SC2'!A203&lt;LookHere!D$15,0,LookHere!B$15)</f>
        <v>0</v>
      </c>
      <c r="G203" s="3">
        <f>IF('SC2'!A203&lt;LookHere!D$16,0,LookHere!B$16)</f>
        <v>0</v>
      </c>
      <c r="H203" s="3">
        <f t="shared" si="68"/>
        <v>0</v>
      </c>
      <c r="I203" s="35">
        <f t="shared" si="69"/>
        <v>209718.94451104</v>
      </c>
      <c r="J203" s="3">
        <f>IF(I202&gt;0,IF(B203&lt;2,IF(C203&gt;5500*LookHere!B$11, 5500*LookHere!B$11, C203), IF(H203&gt;(M203+P202),-(H203-M203-P202),0)),0)</f>
        <v>5500</v>
      </c>
      <c r="K203" s="35">
        <f t="shared" si="70"/>
        <v>15297.860645614706</v>
      </c>
      <c r="L203" s="35">
        <f t="shared" si="71"/>
        <v>47048.00301874608</v>
      </c>
      <c r="M203" s="35">
        <f t="shared" si="72"/>
        <v>0</v>
      </c>
      <c r="N203" s="35">
        <f t="shared" si="73"/>
        <v>285.84805799785914</v>
      </c>
      <c r="O203" s="35">
        <f t="shared" si="74"/>
        <v>72138.79992981485</v>
      </c>
      <c r="P203" s="3">
        <f t="shared" si="75"/>
        <v>0</v>
      </c>
      <c r="Q203">
        <f t="shared" si="76"/>
        <v>0</v>
      </c>
      <c r="R203" s="3">
        <f>IF(B203&lt;2,K203*V$5+L203*0.4*V$6 - IF((C203-J203)&gt;0,IF((C203-J203)&gt;V$12,V$12,C203-J203)),P203+L203*($V$6)*0.4+K203*($V$5)+G203+F203+E203)/LookHere!B$11</f>
        <v>845.77792208709934</v>
      </c>
      <c r="S203" s="3">
        <f>(IF(G203&gt;0,IF(R203&gt;V$15,IF(0.15*(R203-V$15)&lt;G203,0.15*(R203-V$15),G203),0),0))*LookHere!B$11</f>
        <v>0</v>
      </c>
      <c r="T203" s="3">
        <f>(IF(R203&lt;V$16,W$16*R203,IF(R203&lt;V$17,Z$16+W$17*(R203-V$16),IF(R203&lt;V$18,W$18*(R203-V$18)+Z$17,(R203-V$18)*W$19+Z$18)))+S203 + IF(R203&lt;V$20,R203*W$20,IF(R203&lt;V$21,(R203-V$20)*W$21+Z$20,(R203-V$21)*W$22+Z$21)))*LookHere!B$11</f>
        <v>169.15558441741987</v>
      </c>
      <c r="AG203">
        <f t="shared" si="77"/>
        <v>83</v>
      </c>
      <c r="AH203" s="36">
        <v>9.6000000000000002E-2</v>
      </c>
      <c r="AI203" s="3">
        <f t="shared" si="78"/>
        <v>0</v>
      </c>
    </row>
    <row r="204" spans="1:35" x14ac:dyDescent="0.2">
      <c r="A204">
        <f t="shared" si="67"/>
        <v>59</v>
      </c>
      <c r="B204">
        <f>IF(A204&lt;LookHere!$B$9,1,2)</f>
        <v>1</v>
      </c>
      <c r="C204">
        <f>IF(B204&lt;2,LookHere!F$10 - T203,0)</f>
        <v>5830.84441558258</v>
      </c>
      <c r="D204" s="3">
        <f>IF(B204=2,LookHere!$B$12,0)</f>
        <v>0</v>
      </c>
      <c r="E204" s="3">
        <f>IF(A204&lt;LookHere!B$13,0,IF(A204&lt;LookHere!B$14,LookHere!C$13,LookHere!C$14))</f>
        <v>0</v>
      </c>
      <c r="F204" s="3">
        <f>IF('SC2'!A204&lt;LookHere!D$15,0,LookHere!B$15)</f>
        <v>0</v>
      </c>
      <c r="G204" s="3">
        <f>IF('SC2'!A204&lt;LookHere!D$16,0,LookHere!B$16)</f>
        <v>0</v>
      </c>
      <c r="H204" s="3">
        <f t="shared" si="68"/>
        <v>0</v>
      </c>
      <c r="I204" s="35">
        <f t="shared" si="69"/>
        <v>217217.56605223022</v>
      </c>
      <c r="J204" s="3">
        <f>IF(I203&gt;0,IF(B204&lt;2,IF(C204&gt;5500*LookHere!B$11, 5500*LookHere!B$11, C204), IF(H204&gt;(M204+P203),-(H204-M204-P203),0)),0)</f>
        <v>5500</v>
      </c>
      <c r="K204" s="35">
        <f t="shared" si="70"/>
        <v>15445.419640937629</v>
      </c>
      <c r="L204" s="35">
        <f t="shared" si="71"/>
        <v>47501.815235906397</v>
      </c>
      <c r="M204" s="35">
        <f t="shared" si="72"/>
        <v>0</v>
      </c>
      <c r="N204" s="35">
        <f t="shared" si="73"/>
        <v>288.60527047549169</v>
      </c>
      <c r="O204" s="35">
        <f t="shared" si="74"/>
        <v>73157.127108728571</v>
      </c>
      <c r="P204" s="3">
        <f t="shared" si="75"/>
        <v>0</v>
      </c>
      <c r="Q204">
        <f t="shared" si="76"/>
        <v>0</v>
      </c>
      <c r="R204" s="3">
        <f>IF(B204&lt;2,K204*V$5+L204*0.4*V$6 - IF((C204-J204)&gt;0,IF((C204-J204)&gt;V$12,V$12,C204-J204)),P204+L204*($V$6)*0.4+K204*($V$5)+G204+F204+E204)/LookHere!B$11</f>
        <v>859.96464515602179</v>
      </c>
      <c r="S204" s="3">
        <f>(IF(G204&gt;0,IF(R204&gt;V$15,IF(0.15*(R204-V$15)&lt;G204,0.15*(R204-V$15),G204),0),0))*LookHere!B$11</f>
        <v>0</v>
      </c>
      <c r="T204" s="3">
        <f>(IF(R204&lt;V$16,W$16*R204,IF(R204&lt;V$17,Z$16+W$17*(R204-V$16),IF(R204&lt;V$18,W$18*(R204-V$18)+Z$17,(R204-V$18)*W$19+Z$18)))+S204 + IF(R204&lt;V$20,R204*W$20,IF(R204&lt;V$21,(R204-V$20)*W$21+Z$20,(R204-V$21)*W$22+Z$21)))*LookHere!B$11</f>
        <v>171.99292903120437</v>
      </c>
      <c r="AG204">
        <f t="shared" si="77"/>
        <v>84</v>
      </c>
      <c r="AH204" s="36">
        <v>9.9000000000000005E-2</v>
      </c>
      <c r="AI204" s="3">
        <f t="shared" si="78"/>
        <v>0</v>
      </c>
    </row>
    <row r="205" spans="1:35" x14ac:dyDescent="0.2">
      <c r="A205">
        <f t="shared" si="67"/>
        <v>60</v>
      </c>
      <c r="B205">
        <f>IF(A205&lt;LookHere!$B$9,1,2)</f>
        <v>1</v>
      </c>
      <c r="C205">
        <f>IF(B205&lt;2,LookHere!F$10 - T204,0)</f>
        <v>5828.0070709687952</v>
      </c>
      <c r="D205" s="3">
        <f>IF(B205=2,LookHere!$B$12,0)</f>
        <v>0</v>
      </c>
      <c r="E205" s="3">
        <f>IF(A205&lt;LookHere!B$13,0,IF(A205&lt;LookHere!B$14,LookHere!C$13,LookHere!C$14))</f>
        <v>0</v>
      </c>
      <c r="F205" s="3">
        <f>IF('SC2'!A205&lt;LookHere!D$15,0,LookHere!B$15)</f>
        <v>0</v>
      </c>
      <c r="G205" s="3">
        <f>IF('SC2'!A205&lt;LookHere!D$16,0,LookHere!B$16)</f>
        <v>0</v>
      </c>
      <c r="H205" s="3">
        <f t="shared" si="68"/>
        <v>0</v>
      </c>
      <c r="I205" s="35">
        <f t="shared" si="69"/>
        <v>224787.64945670799</v>
      </c>
      <c r="J205" s="3">
        <f>IF(I204&gt;0,IF(B205&lt;2,IF(C205&gt;5500*LookHere!B$11, 5500*LookHere!B$11, C205), IF(H205&gt;(M205+P204),-(H205-M205-P204),0)),0)</f>
        <v>5500</v>
      </c>
      <c r="K205" s="35">
        <f t="shared" si="70"/>
        <v>15594.401950121563</v>
      </c>
      <c r="L205" s="35">
        <f t="shared" si="71"/>
        <v>47960.004802055613</v>
      </c>
      <c r="M205" s="35">
        <f t="shared" si="72"/>
        <v>0</v>
      </c>
      <c r="N205" s="35">
        <f t="shared" si="73"/>
        <v>291.38907827337778</v>
      </c>
      <c r="O205" s="35">
        <f t="shared" si="74"/>
        <v>74182.321601043557</v>
      </c>
      <c r="P205" s="3">
        <f t="shared" si="75"/>
        <v>0</v>
      </c>
      <c r="Q205">
        <f t="shared" si="76"/>
        <v>0</v>
      </c>
      <c r="R205" s="3">
        <f>IF(B205&lt;2,K205*V$5+L205*0.4*V$6 - IF((C205-J205)&gt;0,IF((C205-J205)&gt;V$12,V$12,C205-J205)),P205+L205*($V$6)*0.4+K205*($V$5)+G205+F205+E205)/LookHere!B$11</f>
        <v>874.28820948997327</v>
      </c>
      <c r="S205" s="3">
        <f>(IF(G205&gt;0,IF(R205&gt;V$15,IF(0.15*(R205-V$15)&lt;G205,0.15*(R205-V$15),G205),0),0))*LookHere!B$11</f>
        <v>0</v>
      </c>
      <c r="T205" s="3">
        <f>(IF(R205&lt;V$16,W$16*R205,IF(R205&lt;V$17,Z$16+W$17*(R205-V$16),IF(R205&lt;V$18,W$18*(R205-V$18)+Z$17,(R205-V$18)*W$19+Z$18)))+S205 + IF(R205&lt;V$20,R205*W$20,IF(R205&lt;V$21,(R205-V$20)*W$21+Z$20,(R205-V$21)*W$22+Z$21)))*LookHere!B$11</f>
        <v>174.85764189799465</v>
      </c>
      <c r="AG205">
        <f t="shared" si="77"/>
        <v>85</v>
      </c>
      <c r="AH205" s="37">
        <v>0.10299999999999999</v>
      </c>
      <c r="AI205" s="3">
        <f t="shared" si="78"/>
        <v>0</v>
      </c>
    </row>
    <row r="206" spans="1:35" x14ac:dyDescent="0.2">
      <c r="A206">
        <f t="shared" si="67"/>
        <v>61</v>
      </c>
      <c r="B206">
        <f>IF(A206&lt;LookHere!$B$9,1,2)</f>
        <v>1</v>
      </c>
      <c r="C206">
        <f>IF(B206&lt;2,LookHere!F$10 - T205,0)</f>
        <v>5825.1423581020053</v>
      </c>
      <c r="D206" s="3">
        <f>IF(B206=2,LookHere!$B$12,0)</f>
        <v>0</v>
      </c>
      <c r="E206" s="3">
        <f>IF(A206&lt;LookHere!B$13,0,IF(A206&lt;LookHere!B$14,LookHere!C$13,LookHere!C$14))</f>
        <v>0</v>
      </c>
      <c r="F206" s="3">
        <f>IF('SC2'!A206&lt;LookHere!D$15,0,LookHere!B$15)</f>
        <v>0</v>
      </c>
      <c r="G206" s="3">
        <f>IF('SC2'!A206&lt;LookHere!D$16,0,LookHere!B$16)</f>
        <v>0</v>
      </c>
      <c r="H206" s="3">
        <f t="shared" si="68"/>
        <v>0</v>
      </c>
      <c r="I206" s="35">
        <f t="shared" si="69"/>
        <v>232429.87575603044</v>
      </c>
      <c r="J206" s="3">
        <f>IF(I205&gt;0,IF(B206&lt;2,IF(C206&gt;5500*LookHere!B$11, 5500*LookHere!B$11, C206), IF(H206&gt;(M206+P205),-(H206-M206-P205),0)),0)</f>
        <v>5500</v>
      </c>
      <c r="K206" s="35">
        <f t="shared" si="70"/>
        <v>15744.821302064174</v>
      </c>
      <c r="L206" s="35">
        <f t="shared" si="71"/>
        <v>48422.613939909315</v>
      </c>
      <c r="M206" s="35">
        <f t="shared" si="72"/>
        <v>0</v>
      </c>
      <c r="N206" s="35">
        <f t="shared" si="73"/>
        <v>294.19973792273146</v>
      </c>
      <c r="O206" s="35">
        <f t="shared" si="74"/>
        <v>75214.421484003513</v>
      </c>
      <c r="P206" s="3">
        <f t="shared" si="75"/>
        <v>0</v>
      </c>
      <c r="Q206">
        <f t="shared" si="76"/>
        <v>0</v>
      </c>
      <c r="R206" s="3">
        <f>IF(B206&lt;2,K206*V$5+L206*0.4*V$6 - IF((C206-J206)&gt;0,IF((C206-J206)&gt;V$12,V$12,C206-J206)),P206+L206*($V$6)*0.4+K206*($V$5)+G206+F206+E206)/LookHere!B$11</f>
        <v>888.74993502250754</v>
      </c>
      <c r="S206" s="3">
        <f>(IF(G206&gt;0,IF(R206&gt;V$15,IF(0.15*(R206-V$15)&lt;G206,0.15*(R206-V$15),G206),0),0))*LookHere!B$11</f>
        <v>0</v>
      </c>
      <c r="T206" s="3">
        <f>(IF(R206&lt;V$16,W$16*R206,IF(R206&lt;V$17,Z$16+W$17*(R206-V$16),IF(R206&lt;V$18,W$18*(R206-V$18)+Z$17,(R206-V$18)*W$19+Z$18)))+S206 + IF(R206&lt;V$20,R206*W$20,IF(R206&lt;V$21,(R206-V$20)*W$21+Z$20,(R206-V$21)*W$22+Z$21)))*LookHere!B$11</f>
        <v>177.74998700450152</v>
      </c>
      <c r="AG206">
        <f t="shared" si="77"/>
        <v>86</v>
      </c>
      <c r="AH206" s="37">
        <v>0.108</v>
      </c>
      <c r="AI206" s="3">
        <f t="shared" si="78"/>
        <v>0</v>
      </c>
    </row>
    <row r="207" spans="1:35" x14ac:dyDescent="0.2">
      <c r="A207">
        <f t="shared" si="67"/>
        <v>62</v>
      </c>
      <c r="B207">
        <f>IF(A207&lt;LookHere!$B$9,1,2)</f>
        <v>1</v>
      </c>
      <c r="C207">
        <f>IF(B207&lt;2,LookHere!F$10 - T206,0)</f>
        <v>5822.2500129954988</v>
      </c>
      <c r="D207" s="3">
        <f>IF(B207=2,LookHere!$B$12,0)</f>
        <v>0</v>
      </c>
      <c r="E207" s="3">
        <f>IF(A207&lt;LookHere!B$13,0,IF(A207&lt;LookHere!B$14,LookHere!C$13,LookHere!C$14))</f>
        <v>0</v>
      </c>
      <c r="F207" s="3">
        <f>IF('SC2'!A207&lt;LookHere!D$15,0,LookHere!B$15)</f>
        <v>0</v>
      </c>
      <c r="G207" s="3">
        <f>IF('SC2'!A207&lt;LookHere!D$16,0,LookHere!B$16)</f>
        <v>0</v>
      </c>
      <c r="H207" s="3">
        <f t="shared" si="68"/>
        <v>0</v>
      </c>
      <c r="I207" s="35">
        <f t="shared" si="69"/>
        <v>240144.9324719854</v>
      </c>
      <c r="J207" s="3">
        <f>IF(I206&gt;0,IF(B207&lt;2,IF(C207&gt;5500*LookHere!B$11, 5500*LookHere!B$11, C207), IF(H207&gt;(M207+P206),-(H207-M207-P206),0)),0)</f>
        <v>5500</v>
      </c>
      <c r="K207" s="35">
        <f t="shared" si="70"/>
        <v>15896.691558088341</v>
      </c>
      <c r="L207" s="35">
        <f t="shared" si="71"/>
        <v>48889.685279451885</v>
      </c>
      <c r="M207" s="35">
        <f t="shared" si="72"/>
        <v>0</v>
      </c>
      <c r="N207" s="35">
        <f t="shared" si="73"/>
        <v>297.03750842919879</v>
      </c>
      <c r="O207" s="35">
        <f t="shared" si="74"/>
        <v>76253.464933741576</v>
      </c>
      <c r="P207" s="3">
        <f t="shared" si="75"/>
        <v>0</v>
      </c>
      <c r="Q207">
        <f t="shared" si="76"/>
        <v>0</v>
      </c>
      <c r="R207" s="3">
        <f>IF(B207&lt;2,K207*V$5+L207*0.4*V$6 - IF((C207-J207)&gt;0,IF((C207-J207)&gt;V$12,V$12,C207-J207)),P207+L207*($V$6)*0.4+K207*($V$5)+G207+F207+E207)/LookHere!B$11</f>
        <v>903.35115441890002</v>
      </c>
      <c r="S207" s="3">
        <f>(IF(G207&gt;0,IF(R207&gt;V$15,IF(0.15*(R207-V$15)&lt;G207,0.15*(R207-V$15),G207),0),0))*LookHere!B$11</f>
        <v>0</v>
      </c>
      <c r="T207" s="3">
        <f>(IF(R207&lt;V$16,W$16*R207,IF(R207&lt;V$17,Z$16+W$17*(R207-V$16),IF(R207&lt;V$18,W$18*(R207-V$18)+Z$17,(R207-V$18)*W$19+Z$18)))+S207 + IF(R207&lt;V$20,R207*W$20,IF(R207&lt;V$21,(R207-V$20)*W$21+Z$20,(R207-V$21)*W$22+Z$21)))*LookHere!B$11</f>
        <v>180.67023088378002</v>
      </c>
      <c r="W207" s="3"/>
      <c r="X207" s="3"/>
      <c r="Y207" s="3"/>
      <c r="AG207">
        <f t="shared" si="77"/>
        <v>87</v>
      </c>
      <c r="AH207" s="37">
        <v>0.113</v>
      </c>
      <c r="AI207" s="3">
        <f t="shared" si="78"/>
        <v>0</v>
      </c>
    </row>
    <row r="208" spans="1:35" x14ac:dyDescent="0.2">
      <c r="A208">
        <f t="shared" si="67"/>
        <v>63</v>
      </c>
      <c r="B208">
        <f>IF(A208&lt;LookHere!$B$9,1,2)</f>
        <v>1</v>
      </c>
      <c r="C208">
        <f>IF(B208&lt;2,LookHere!F$10 - T207,0)</f>
        <v>5819.3297691162197</v>
      </c>
      <c r="D208" s="3">
        <f>IF(B208=2,LookHere!$B$12,0)</f>
        <v>0</v>
      </c>
      <c r="E208" s="3">
        <f>IF(A208&lt;LookHere!B$13,0,IF(A208&lt;LookHere!B$14,LookHere!C$13,LookHere!C$14))</f>
        <v>0</v>
      </c>
      <c r="F208" s="3">
        <f>IF('SC2'!A208&lt;LookHere!D$15,0,LookHere!B$15)</f>
        <v>0</v>
      </c>
      <c r="G208" s="3">
        <f>IF('SC2'!A208&lt;LookHere!D$16,0,LookHere!B$16)</f>
        <v>0</v>
      </c>
      <c r="H208" s="3">
        <f t="shared" si="68"/>
        <v>0</v>
      </c>
      <c r="I208" s="35">
        <f t="shared" si="69"/>
        <v>247933.51367844344</v>
      </c>
      <c r="J208" s="3">
        <f>IF(I207&gt;0,IF(B208&lt;2,IF(C208&gt;5500*LookHere!B$11, 5500*LookHere!B$11, C208), IF(H208&gt;(M208+P207),-(H208-M208-P207),0)),0)</f>
        <v>5500</v>
      </c>
      <c r="K208" s="35">
        <f t="shared" si="70"/>
        <v>16050.026713219482</v>
      </c>
      <c r="L208" s="35">
        <f t="shared" si="71"/>
        <v>49361.261861864914</v>
      </c>
      <c r="M208" s="35">
        <f t="shared" si="72"/>
        <v>0</v>
      </c>
      <c r="N208" s="35">
        <f t="shared" si="73"/>
        <v>299.90265129671656</v>
      </c>
      <c r="O208" s="35">
        <f t="shared" si="74"/>
        <v>77299.490223676345</v>
      </c>
      <c r="P208" s="3">
        <f t="shared" si="75"/>
        <v>0</v>
      </c>
      <c r="Q208">
        <f t="shared" si="76"/>
        <v>0</v>
      </c>
      <c r="R208" s="3">
        <f>IF(B208&lt;2,K208*V$5+L208*0.4*V$6 - IF((C208-J208)&gt;0,IF((C208-J208)&gt;V$12,V$12,C208-J208)),P208+L208*($V$6)*0.4+K208*($V$5)+G208+F208+E208)/LookHere!B$11</f>
        <v>918.09321319895139</v>
      </c>
      <c r="S208" s="3">
        <f>(IF(G208&gt;0,IF(R208&gt;V$15,IF(0.15*(R208-V$15)&lt;G208,0.15*(R208-V$15),G208),0),0))*LookHere!B$11</f>
        <v>0</v>
      </c>
      <c r="T208" s="3">
        <f>(IF(R208&lt;V$16,W$16*R208,IF(R208&lt;V$17,Z$16+W$17*(R208-V$16),IF(R208&lt;V$18,W$18*(R208-V$18)+Z$17,(R208-V$18)*W$19+Z$18)))+S208 + IF(R208&lt;V$20,R208*W$20,IF(R208&lt;V$21,(R208-V$20)*W$21+Z$20,(R208-V$21)*W$22+Z$21)))*LookHere!B$11</f>
        <v>183.61864263979029</v>
      </c>
      <c r="W208" s="3"/>
      <c r="X208" s="3"/>
      <c r="Y208" s="3"/>
      <c r="AG208">
        <f t="shared" si="77"/>
        <v>88</v>
      </c>
      <c r="AH208" s="37">
        <v>0.11899999999999999</v>
      </c>
      <c r="AI208" s="3">
        <f t="shared" si="78"/>
        <v>0</v>
      </c>
    </row>
    <row r="209" spans="1:35" x14ac:dyDescent="0.2">
      <c r="A209">
        <f t="shared" si="67"/>
        <v>64</v>
      </c>
      <c r="B209">
        <f>IF(A209&lt;LookHere!$B$9,1,2)</f>
        <v>1</v>
      </c>
      <c r="C209">
        <f>IF(B209&lt;2,LookHere!F$10 - T208,0)</f>
        <v>5816.3813573602101</v>
      </c>
      <c r="D209" s="3">
        <f>IF(B209=2,LookHere!$B$12,0)</f>
        <v>0</v>
      </c>
      <c r="E209" s="3">
        <f>IF(A209&lt;LookHere!B$13,0,IF(A209&lt;LookHere!B$14,LookHere!C$13,LookHere!C$14))</f>
        <v>0</v>
      </c>
      <c r="F209" s="3">
        <f>IF('SC2'!A209&lt;LookHere!D$15,0,LookHere!B$15)</f>
        <v>0</v>
      </c>
      <c r="G209" s="3">
        <f>IF('SC2'!A209&lt;LookHere!D$16,0,LookHere!B$16)</f>
        <v>0</v>
      </c>
      <c r="H209" s="3">
        <f t="shared" si="68"/>
        <v>0</v>
      </c>
      <c r="I209" s="35">
        <f t="shared" si="69"/>
        <v>255796.32006379901</v>
      </c>
      <c r="J209" s="3">
        <f>IF(I208&gt;0,IF(B209&lt;2,IF(C209&gt;5500*LookHere!B$11, 5500*LookHere!B$11, C209), IF(H209&gt;(M209+P208),-(H209-M209-P208),0)),0)</f>
        <v>5500</v>
      </c>
      <c r="K209" s="35">
        <f t="shared" si="70"/>
        <v>16204.840897475216</v>
      </c>
      <c r="L209" s="35">
        <f t="shared" si="71"/>
        <v>49837.387143493521</v>
      </c>
      <c r="M209" s="35">
        <f t="shared" si="72"/>
        <v>0</v>
      </c>
      <c r="N209" s="35">
        <f t="shared" si="73"/>
        <v>302.7954305516173</v>
      </c>
      <c r="O209" s="35">
        <f t="shared" si="74"/>
        <v>78352.535722868197</v>
      </c>
      <c r="P209" s="3">
        <f t="shared" si="75"/>
        <v>0</v>
      </c>
      <c r="Q209">
        <f t="shared" si="76"/>
        <v>0</v>
      </c>
      <c r="R209" s="3">
        <f>IF(B209&lt;2,K209*V$5+L209*0.4*V$6 - IF((C209-J209)&gt;0,IF((C209-J209)&gt;V$12,V$12,C209-J209)),P209+L209*($V$6)*0.4+K209*($V$5)+G209+F209+E209)/LookHere!B$11</f>
        <v>932.97746986097832</v>
      </c>
      <c r="S209" s="3">
        <f>(IF(G209&gt;0,IF(R209&gt;V$15,IF(0.15*(R209-V$15)&lt;G209,0.15*(R209-V$15),G209),0),0))*LookHere!B$11</f>
        <v>0</v>
      </c>
      <c r="T209" s="3">
        <f>(IF(R209&lt;V$16,W$16*R209,IF(R209&lt;V$17,Z$16+W$17*(R209-V$16),IF(R209&lt;V$18,W$18*(R209-V$18)+Z$17,(R209-V$18)*W$19+Z$18)))+S209 + IF(R209&lt;V$20,R209*W$20,IF(R209&lt;V$21,(R209-V$20)*W$21+Z$20,(R209-V$21)*W$22+Z$21)))*LookHere!B$11</f>
        <v>186.59549397219564</v>
      </c>
      <c r="W209" s="3"/>
      <c r="X209" s="3"/>
      <c r="Y209" s="3"/>
      <c r="AG209">
        <f t="shared" si="77"/>
        <v>89</v>
      </c>
      <c r="AH209" s="37">
        <v>0.127</v>
      </c>
      <c r="AI209" s="3">
        <f t="shared" si="78"/>
        <v>0</v>
      </c>
    </row>
    <row r="210" spans="1:35" x14ac:dyDescent="0.2">
      <c r="A210">
        <f t="shared" si="67"/>
        <v>65</v>
      </c>
      <c r="B210">
        <f>IF(A210&lt;LookHere!$B$9,1,2)</f>
        <v>2</v>
      </c>
      <c r="C210">
        <f>IF(B210&lt;2,LookHere!F$10 - T209,0)</f>
        <v>0</v>
      </c>
      <c r="D210" s="3">
        <f>IF(B210=2,LookHere!$B$12,0)</f>
        <v>48600</v>
      </c>
      <c r="E210" s="3">
        <f>IF(A210&lt;LookHere!B$13,0,IF(A210&lt;LookHere!B$14,LookHere!C$13,LookHere!C$14))</f>
        <v>12000</v>
      </c>
      <c r="F210" s="3">
        <f>IF('SC2'!A210&lt;LookHere!D$15,0,LookHere!B$15)</f>
        <v>0</v>
      </c>
      <c r="G210" s="3">
        <f>IF('SC2'!A210&lt;LookHere!D$16,0,LookHere!B$16)</f>
        <v>0</v>
      </c>
      <c r="H210" s="3">
        <f t="shared" si="68"/>
        <v>36786.595493972192</v>
      </c>
      <c r="I210" s="35">
        <f t="shared" si="69"/>
        <v>255356.35039328929</v>
      </c>
      <c r="J210" s="3">
        <f>IF(I209&gt;0,IF(B210&lt;2,IF(C210&gt;5500*LookHere!B$11, 5500*LookHere!B$11, C210), IF(H210&gt;(M210+P209),-(H210-M210-P209),0)),0)</f>
        <v>0</v>
      </c>
      <c r="K210" s="35">
        <f t="shared" si="70"/>
        <v>20329.534149822859</v>
      </c>
      <c r="L210" s="35">
        <f t="shared" si="71"/>
        <v>9563.1237332232849</v>
      </c>
      <c r="M210" s="35">
        <f t="shared" si="72"/>
        <v>36786.595493972192</v>
      </c>
      <c r="N210" s="35">
        <f t="shared" si="73"/>
        <v>30024.718731202898</v>
      </c>
      <c r="O210" s="35">
        <f t="shared" si="74"/>
        <v>78217.769361424871</v>
      </c>
      <c r="P210" s="3">
        <f t="shared" si="75"/>
        <v>3128.7107744569948</v>
      </c>
      <c r="Q210">
        <f t="shared" si="76"/>
        <v>0.04</v>
      </c>
      <c r="R210" s="3">
        <f>IF(B210&lt;2,K210*V$5+L210*0.4*V$6 - IF((C210-J210)&gt;0,IF((C210-J210)&gt;V$12,V$12,C210-J210)),P210+L210*($V$6)*0.4+K210*($V$5)+G210+F210+E210)/LookHere!B$11</f>
        <v>15726.278415893099</v>
      </c>
      <c r="S210" s="3">
        <f>(IF(G210&gt;0,IF(R210&gt;V$15,IF(0.15*(R210-V$15)&lt;G210,0.15*(R210-V$15),G210),0),0))*LookHere!B$11</f>
        <v>0</v>
      </c>
      <c r="T210" s="3">
        <f>(IF(R210&lt;V$16,W$16*R210,IF(R210&lt;V$17,Z$16+W$17*(R210-V$16),IF(R210&lt;V$18,W$18*(R210-V$18)+Z$17,(R210-V$18)*W$19+Z$18)))+S210 + IF(R210&lt;V$20,R210*W$20,IF(R210&lt;V$21,(R210-V$20)*W$21+Z$20,(R210-V$21)*W$22+Z$21)))*LookHere!B$11</f>
        <v>3145.2556831786201</v>
      </c>
      <c r="W210" s="3"/>
      <c r="X210" s="3"/>
      <c r="Y210" s="3"/>
      <c r="AG210">
        <f t="shared" si="77"/>
        <v>90</v>
      </c>
      <c r="AH210" s="37">
        <v>0.13600000000000001</v>
      </c>
      <c r="AI210" s="3">
        <f t="shared" si="78"/>
        <v>0</v>
      </c>
    </row>
    <row r="211" spans="1:35" x14ac:dyDescent="0.2">
      <c r="A211">
        <f t="shared" si="67"/>
        <v>66</v>
      </c>
      <c r="B211">
        <f>IF(A211&lt;LookHere!$B$9,1,2)</f>
        <v>2</v>
      </c>
      <c r="C211">
        <f>IF(B211&lt;2,LookHere!F$10 - T210,0)</f>
        <v>0</v>
      </c>
      <c r="D211" s="3">
        <f>IF(B211=2,LookHere!$B$12,0)</f>
        <v>48600</v>
      </c>
      <c r="E211" s="3">
        <f>IF(A211&lt;LookHere!B$13,0,IF(A211&lt;LookHere!B$14,LookHere!C$13,LookHere!C$14))</f>
        <v>12000</v>
      </c>
      <c r="F211" s="3">
        <f>IF('SC2'!A211&lt;LookHere!D$15,0,LookHere!B$15)</f>
        <v>0</v>
      </c>
      <c r="G211" s="3">
        <f>IF('SC2'!A211&lt;LookHere!D$16,0,LookHere!B$16)</f>
        <v>0</v>
      </c>
      <c r="H211" s="3">
        <f t="shared" si="68"/>
        <v>39745.255683178621</v>
      </c>
      <c r="I211" s="35">
        <f t="shared" si="69"/>
        <v>248193.25044493738</v>
      </c>
      <c r="J211" s="3">
        <f>IF(I210&gt;0,IF(B211&lt;2,IF(C211&gt;5500*LookHere!B$11, 5500*LookHere!B$11, C211), IF(H211&gt;(M211+P210),-(H211-M211-P210),0)),0)</f>
        <v>-6723.8870256754817</v>
      </c>
      <c r="K211" s="35">
        <f t="shared" si="70"/>
        <v>-187.43830486136687</v>
      </c>
      <c r="L211" s="35">
        <f t="shared" si="71"/>
        <v>150.90609251026183</v>
      </c>
      <c r="M211" s="35">
        <f t="shared" si="72"/>
        <v>29892.657883046144</v>
      </c>
      <c r="N211" s="35">
        <f t="shared" si="73"/>
        <v>595.32636830944136</v>
      </c>
      <c r="O211" s="35">
        <f t="shared" si="74"/>
        <v>74954.524023666236</v>
      </c>
      <c r="P211" s="3">
        <f t="shared" si="75"/>
        <v>3148.0900089939819</v>
      </c>
      <c r="Q211">
        <f t="shared" si="76"/>
        <v>4.2000000000000003E-2</v>
      </c>
      <c r="R211" s="3">
        <f>IF(B211&lt;2,K211*V$5+L211*0.4*V$6 - IF((C211-J211)&gt;0,IF((C211-J211)&gt;V$12,V$12,C211-J211)),P211+L211*($V$6)*0.4+K211*($V$5)+G211+F211+E211)/LookHere!B$11</f>
        <v>15146.958433385011</v>
      </c>
      <c r="S211" s="3">
        <f>(IF(G211&gt;0,IF(R211&gt;V$15,IF(0.15*(R211-V$15)&lt;G211,0.15*(R211-V$15),G211),0),0))*LookHere!B$11</f>
        <v>0</v>
      </c>
      <c r="T211" s="3">
        <f>(IF(R211&lt;V$16,W$16*R211,IF(R211&lt;V$17,Z$16+W$17*(R211-V$16),IF(R211&lt;V$18,W$18*(R211-V$18)+Z$17,(R211-V$18)*W$19+Z$18)))+S211 + IF(R211&lt;V$20,R211*W$20,IF(R211&lt;V$21,(R211-V$20)*W$21+Z$20,(R211-V$21)*W$22+Z$21)))*LookHere!B$11</f>
        <v>3029.3916866770023</v>
      </c>
      <c r="AG211">
        <f t="shared" si="77"/>
        <v>91</v>
      </c>
      <c r="AH211" s="37">
        <v>0.14699999999999999</v>
      </c>
      <c r="AI211" s="3">
        <f t="shared" si="78"/>
        <v>0</v>
      </c>
    </row>
    <row r="212" spans="1:35" x14ac:dyDescent="0.2">
      <c r="A212">
        <f t="shared" si="67"/>
        <v>67</v>
      </c>
      <c r="B212">
        <f>IF(A212&lt;LookHere!$B$9,1,2)</f>
        <v>2</v>
      </c>
      <c r="C212">
        <f>IF(B212&lt;2,LookHere!F$10 - T211,0)</f>
        <v>0</v>
      </c>
      <c r="D212" s="3">
        <f>IF(B212=2,LookHere!$B$12,0)</f>
        <v>48600</v>
      </c>
      <c r="E212" s="3">
        <f>IF(A212&lt;LookHere!B$13,0,IF(A212&lt;LookHere!B$14,LookHere!C$13,LookHere!C$14))</f>
        <v>12000</v>
      </c>
      <c r="F212" s="3">
        <f>IF('SC2'!A212&lt;LookHere!D$15,0,LookHere!B$15)</f>
        <v>9000</v>
      </c>
      <c r="G212" s="3">
        <f>IF('SC2'!A212&lt;LookHere!D$16,0,LookHere!B$16)</f>
        <v>6612</v>
      </c>
      <c r="H212" s="3">
        <f t="shared" si="68"/>
        <v>24017.391686677001</v>
      </c>
      <c r="I212" s="35">
        <f t="shared" si="69"/>
        <v>226860.52416413798</v>
      </c>
      <c r="J212" s="3">
        <f>IF(I211&gt;0,IF(B212&lt;2,IF(C212&gt;5500*LookHere!B$11, 5500*LookHere!B$11, C212), IF(H212&gt;(M212+P211),-(H212-M212-P211),0)),0)</f>
        <v>-20905.833890034126</v>
      </c>
      <c r="K212" s="35">
        <f t="shared" si="70"/>
        <v>-160.13757504477152</v>
      </c>
      <c r="L212" s="35">
        <f t="shared" si="71"/>
        <v>164.24705435540525</v>
      </c>
      <c r="M212" s="35">
        <f t="shared" si="72"/>
        <v>-36.532212351105045</v>
      </c>
      <c r="N212" s="35">
        <f t="shared" si="73"/>
        <v>0</v>
      </c>
      <c r="O212" s="35">
        <f t="shared" si="74"/>
        <v>71677.512233351546</v>
      </c>
      <c r="P212" s="3">
        <f t="shared" si="75"/>
        <v>3153.810538267468</v>
      </c>
      <c r="Q212">
        <f t="shared" si="76"/>
        <v>4.3999999999999997E-2</v>
      </c>
      <c r="R212" s="3">
        <f>IF(B212&lt;2,K212*V$5+L212*0.4*V$6 - IF((C212-J212)&gt;0,IF((C212-J212)&gt;V$12,V$12,C212-J212)),P212+L212*($V$6)*0.4+K212*($V$5)+G212+F212+E212)/LookHere!B$11</f>
        <v>30765.490571517395</v>
      </c>
      <c r="S212" s="3">
        <f>(IF(G212&gt;0,IF(R212&gt;V$15,IF(0.15*(R212-V$15)&lt;G212,0.15*(R212-V$15),G212),0),0))*LookHere!B$11</f>
        <v>0</v>
      </c>
      <c r="T212" s="3">
        <f>(IF(R212&lt;V$16,W$16*R212,IF(R212&lt;V$17,Z$16+W$17*(R212-V$16),IF(R212&lt;V$18,W$18*(R212-V$18)+Z$17,(R212-V$18)*W$19+Z$18)))+S212 + IF(R212&lt;V$20,R212*W$20,IF(R212&lt;V$21,(R212-V$20)*W$21+Z$20,(R212-V$21)*W$22+Z$21)))*LookHere!B$11</f>
        <v>6153.0981143034796</v>
      </c>
      <c r="AG212">
        <f t="shared" si="77"/>
        <v>92</v>
      </c>
      <c r="AH212" s="37">
        <v>0.161</v>
      </c>
      <c r="AI212" s="3">
        <f t="shared" si="78"/>
        <v>0</v>
      </c>
    </row>
    <row r="213" spans="1:35" x14ac:dyDescent="0.2">
      <c r="A213">
        <f t="shared" ref="A213:A244" si="79">A212+1</f>
        <v>68</v>
      </c>
      <c r="B213">
        <f>IF(A213&lt;LookHere!$B$9,1,2)</f>
        <v>2</v>
      </c>
      <c r="C213">
        <f>IF(B213&lt;2,LookHere!F$10 - T212,0)</f>
        <v>0</v>
      </c>
      <c r="D213" s="3">
        <f>IF(B213=2,LookHere!$B$12,0)</f>
        <v>48600</v>
      </c>
      <c r="E213" s="3">
        <f>IF(A213&lt;LookHere!B$13,0,IF(A213&lt;LookHere!B$14,LookHere!C$13,LookHere!C$14))</f>
        <v>12000</v>
      </c>
      <c r="F213" s="3">
        <f>IF('SC2'!A213&lt;LookHere!D$15,0,LookHere!B$15)</f>
        <v>9000</v>
      </c>
      <c r="G213" s="3">
        <f>IF('SC2'!A213&lt;LookHere!D$16,0,LookHere!B$16)</f>
        <v>6612</v>
      </c>
      <c r="H213" s="3">
        <f t="shared" ref="H213:H244" si="80">IF(B213&lt;2,0,D213-E213-F213-G213+T212)</f>
        <v>27141.098114303481</v>
      </c>
      <c r="I213" s="35">
        <f t="shared" ref="I213:I244" si="81">IF(I212&gt;0,IF(B213&lt;2,I212*(1+V$186),I212*(1+V$187)) + J213,0)</f>
        <v>202487.1459658503</v>
      </c>
      <c r="J213" s="3">
        <f>IF(I212&gt;0,IF(B213&lt;2,IF(C213&gt;5500*LookHere!B$11, 5500*LookHere!B$11, C213), IF(H213&gt;(M213+P212),-(H213-M213-P212),0)),0)</f>
        <v>-23983.178096725376</v>
      </c>
      <c r="K213" s="35">
        <f t="shared" ref="K213:K244" si="82">IF(B213&lt;2,K212*(1+$V$5-$V$4)+IF(C213&gt;($J213+$V$12),$V$183*($C213-$J213-$V$12),0), K212*(1+$V$5-$V$4)-$M213*$V$184)+N213</f>
        <v>1.4764684419128002</v>
      </c>
      <c r="L213" s="35">
        <f t="shared" ref="L213:L244" si="83">IF(B213&lt;2,L212*(1+$V$6-$V$4)+IF(C213&gt;($J213+$V$12),(1-$V$183)*($C212-$J213-$V$12),0), L212*(1+$V$6-$V$4)-$M213*(1-$V$184))-N213</f>
        <v>2.5918185177282851</v>
      </c>
      <c r="M213" s="35">
        <f t="shared" ref="M213:M244" si="84">MIN(H213-P212,(K212+L212))</f>
        <v>4.1094793106337306</v>
      </c>
      <c r="N213" s="35">
        <f t="shared" ref="N213:N244" si="85">IF(B213&lt;2, IF(K212/(K212+L212)&lt;V$183, (V$183 - K212/(K212+L212))*(K212+L212),0),  IF(K212/(K212+L212)&lt;V$184, (V$184 - K212/(K212+L212))*(K212+L212),0))</f>
        <v>163.01421056221514</v>
      </c>
      <c r="O213" s="35">
        <f t="shared" ref="O213:O244" si="86">IF(B213&lt;2,O212*(1+V$186) + IF((C213-J213)&gt;0,IF((C213-J213)&gt;V$12,V$12,C213-J213),0), O212*(1+V$187)-P212 )</f>
        <v>68400.416374042718</v>
      </c>
      <c r="P213" s="3">
        <f t="shared" ref="P213:P244" si="87">IF(B213&lt;2, 0, IF(H213&gt;(I213+K213+L213),H213-I213-K213-L213,  O213*Q213))</f>
        <v>3146.4191532059649</v>
      </c>
      <c r="Q213">
        <f t="shared" si="76"/>
        <v>4.5999999999999999E-2</v>
      </c>
      <c r="R213" s="3">
        <f>IF(B213&lt;2,K213*V$5+L213*0.4*V$6 - IF((C213-J213)&gt;0,IF((C213-J213)&gt;V$12,V$12,C213-J213)),P213+L213*($V$6)*0.4+K213*($V$5)+G213+F213+E213)/LookHere!B$11</f>
        <v>30758.497295600886</v>
      </c>
      <c r="S213" s="3">
        <f>(IF(G213&gt;0,IF(R213&gt;V$15,IF(0.15*(R213-V$15)&lt;G213,0.15*(R213-V$15),G213),0),0))*LookHere!B$11</f>
        <v>0</v>
      </c>
      <c r="T213" s="3">
        <f>(IF(R213&lt;V$16,W$16*R213,IF(R213&lt;V$17,Z$16+W$17*(R213-V$16),IF(R213&lt;V$18,W$18*(R213-V$18)+Z$17,(R213-V$18)*W$19+Z$18)))+S213 + IF(R213&lt;V$20,R213*W$20,IF(R213&lt;V$21,(R213-V$20)*W$21+Z$20,(R213-V$21)*W$22+Z$21)))*LookHere!B$11</f>
        <v>6151.6994591201765</v>
      </c>
      <c r="AG213">
        <f t="shared" si="77"/>
        <v>93</v>
      </c>
      <c r="AH213" s="37">
        <v>0.18</v>
      </c>
      <c r="AI213" s="3">
        <f t="shared" si="78"/>
        <v>0</v>
      </c>
    </row>
    <row r="214" spans="1:35" x14ac:dyDescent="0.2">
      <c r="A214">
        <f t="shared" si="79"/>
        <v>69</v>
      </c>
      <c r="B214">
        <f>IF(A214&lt;LookHere!$B$9,1,2)</f>
        <v>2</v>
      </c>
      <c r="C214">
        <f>IF(B214&lt;2,LookHere!F$10 - T213,0)</f>
        <v>0</v>
      </c>
      <c r="D214" s="3">
        <f>IF(B214=2,LookHere!$B$12,0)</f>
        <v>48600</v>
      </c>
      <c r="E214" s="3">
        <f>IF(A214&lt;LookHere!B$13,0,IF(A214&lt;LookHere!B$14,LookHere!C$13,LookHere!C$14))</f>
        <v>12000</v>
      </c>
      <c r="F214" s="3">
        <f>IF('SC2'!A214&lt;LookHere!D$15,0,LookHere!B$15)</f>
        <v>9000</v>
      </c>
      <c r="G214" s="3">
        <f>IF('SC2'!A214&lt;LookHere!D$16,0,LookHere!B$16)</f>
        <v>6612</v>
      </c>
      <c r="H214" s="3">
        <f t="shared" si="80"/>
        <v>27139.699459120176</v>
      </c>
      <c r="I214" s="35">
        <f t="shared" si="81"/>
        <v>178149.65605583449</v>
      </c>
      <c r="J214" s="3">
        <f>IF(I213&gt;0,IF(B214&lt;2,IF(C214&gt;5500*LookHere!B$11, 5500*LookHere!B$11, C214), IF(H214&gt;(M214+P213),-(H214-M214-P213),0)),0)</f>
        <v>-23989.212018954568</v>
      </c>
      <c r="K214" s="35">
        <f t="shared" si="82"/>
        <v>-1.3613039034436225E-2</v>
      </c>
      <c r="L214" s="35">
        <f t="shared" si="83"/>
        <v>4.0898896209752067E-2</v>
      </c>
      <c r="M214" s="35">
        <f t="shared" si="84"/>
        <v>4.0682869596410853</v>
      </c>
      <c r="N214" s="35">
        <f t="shared" si="85"/>
        <v>1.3713324298359593</v>
      </c>
      <c r="O214" s="35">
        <f t="shared" si="86"/>
        <v>65136.348504673399</v>
      </c>
      <c r="P214" s="3">
        <f t="shared" si="87"/>
        <v>3126.5447282243231</v>
      </c>
      <c r="Q214">
        <f t="shared" si="76"/>
        <v>4.8000000000000001E-2</v>
      </c>
      <c r="R214" s="3">
        <f>IF(B214&lt;2,K214*V$5+L214*0.4*V$6 - IF((C214-J214)&gt;0,IF((C214-J214)&gt;V$12,V$12,C214-J214)),P214+L214*($V$6)*0.4+K214*($V$5)+G214+F214+E214)/LookHere!B$11</f>
        <v>30738.545194285958</v>
      </c>
      <c r="S214" s="3">
        <f>(IF(G214&gt;0,IF(R214&gt;V$15,IF(0.15*(R214-V$15)&lt;G214,0.15*(R214-V$15),G214),0),0))*LookHere!B$11</f>
        <v>0</v>
      </c>
      <c r="T214" s="3">
        <f>(IF(R214&lt;V$16,W$16*R214,IF(R214&lt;V$17,Z$16+W$17*(R214-V$16),IF(R214&lt;V$18,W$18*(R214-V$18)+Z$17,(R214-V$18)*W$19+Z$18)))+S214 + IF(R214&lt;V$20,R214*W$20,IF(R214&lt;V$21,(R214-V$20)*W$21+Z$20,(R214-V$21)*W$22+Z$21)))*LookHere!B$11</f>
        <v>6147.7090388571914</v>
      </c>
      <c r="AG214">
        <f t="shared" si="77"/>
        <v>94</v>
      </c>
      <c r="AH214" s="37">
        <v>0.2</v>
      </c>
      <c r="AI214" s="3">
        <f t="shared" si="78"/>
        <v>0</v>
      </c>
    </row>
    <row r="215" spans="1:35" x14ac:dyDescent="0.2">
      <c r="A215">
        <f t="shared" si="79"/>
        <v>70</v>
      </c>
      <c r="B215">
        <f>IF(A215&lt;LookHere!$B$9,1,2)</f>
        <v>2</v>
      </c>
      <c r="C215">
        <f>IF(B215&lt;2,LookHere!F$10 - T214,0)</f>
        <v>0</v>
      </c>
      <c r="D215" s="3">
        <f>IF(B215=2,LookHere!$B$12,0)</f>
        <v>48600</v>
      </c>
      <c r="E215" s="3">
        <f>IF(A215&lt;LookHere!B$13,0,IF(A215&lt;LookHere!B$14,LookHere!C$13,LookHere!C$14))</f>
        <v>12000</v>
      </c>
      <c r="F215" s="3">
        <f>IF('SC2'!A215&lt;LookHere!D$15,0,LookHere!B$15)</f>
        <v>9000</v>
      </c>
      <c r="G215" s="3">
        <f>IF('SC2'!A215&lt;LookHere!D$16,0,LookHere!B$16)</f>
        <v>6612</v>
      </c>
      <c r="H215" s="3">
        <f t="shared" si="80"/>
        <v>27135.709038857192</v>
      </c>
      <c r="I215" s="35">
        <f t="shared" si="81"/>
        <v>153834.10162264277</v>
      </c>
      <c r="J215" s="3">
        <f>IF(I214&gt;0,IF(B215&lt;2,IF(C215&gt;5500*LookHere!B$11, 5500*LookHere!B$11, C215), IF(H215&gt;(M215+P214),-(H215-M215-P214),0)),0)</f>
        <v>-24009.137024775693</v>
      </c>
      <c r="K215" s="35">
        <f t="shared" si="82"/>
        <v>1.2551221989750422E-4</v>
      </c>
      <c r="L215" s="35">
        <f t="shared" si="83"/>
        <v>6.4538458218988543E-4</v>
      </c>
      <c r="M215" s="35">
        <f t="shared" si="84"/>
        <v>2.7285857175315842E-2</v>
      </c>
      <c r="N215" s="35">
        <f t="shared" si="85"/>
        <v>3.2713139057157316E-2</v>
      </c>
      <c r="O215" s="35">
        <f t="shared" si="86"/>
        <v>61897.769257021035</v>
      </c>
      <c r="P215" s="3">
        <f t="shared" si="87"/>
        <v>3094.8884628510518</v>
      </c>
      <c r="Q215">
        <f t="shared" si="76"/>
        <v>0.05</v>
      </c>
      <c r="R215" s="3">
        <f>IF(B215&lt;2,K215*V$5+L215*0.4*V$6 - IF((C215-J215)&gt;0,IF((C215-J215)&gt;V$12,V$12,C215-J215)),P215+L215*($V$6)*0.4+K215*($V$5)+G215+F215+E215)/LookHere!B$11</f>
        <v>30706.888477277476</v>
      </c>
      <c r="S215" s="3">
        <f>(IF(G215&gt;0,IF(R215&gt;V$15,IF(0.15*(R215-V$15)&lt;G215,0.15*(R215-V$15),G215),0),0))*LookHere!B$11</f>
        <v>0</v>
      </c>
      <c r="T215" s="3">
        <f>(IF(R215&lt;V$16,W$16*R215,IF(R215&lt;V$17,Z$16+W$17*(R215-V$16),IF(R215&lt;V$18,W$18*(R215-V$18)+Z$17,(R215-V$18)*W$19+Z$18)))+S215 + IF(R215&lt;V$20,R215*W$20,IF(R215&lt;V$21,(R215-V$20)*W$21+Z$20,(R215-V$21)*W$22+Z$21)))*LookHere!B$11</f>
        <v>6141.3776954554951</v>
      </c>
      <c r="AG215">
        <f t="shared" si="77"/>
        <v>95</v>
      </c>
      <c r="AH215" s="37">
        <v>0.2</v>
      </c>
      <c r="AI215" s="3">
        <f t="shared" si="78"/>
        <v>0</v>
      </c>
    </row>
    <row r="216" spans="1:35" x14ac:dyDescent="0.2">
      <c r="A216">
        <f t="shared" si="79"/>
        <v>71</v>
      </c>
      <c r="B216">
        <f>IF(A216&lt;LookHere!$B$9,1,2)</f>
        <v>2</v>
      </c>
      <c r="C216">
        <f>IF(B216&lt;2,LookHere!F$10 - T215,0)</f>
        <v>0</v>
      </c>
      <c r="D216" s="3">
        <f>IF(B216=2,LookHere!$B$12,0)</f>
        <v>48600</v>
      </c>
      <c r="E216" s="3">
        <f>IF(A216&lt;LookHere!B$13,0,IF(A216&lt;LookHere!B$14,LookHere!C$13,LookHere!C$14))</f>
        <v>12000</v>
      </c>
      <c r="F216" s="3">
        <f>IF('SC2'!A216&lt;LookHere!D$15,0,LookHere!B$15)</f>
        <v>9000</v>
      </c>
      <c r="G216" s="3">
        <f>IF('SC2'!A216&lt;LookHere!D$16,0,LookHere!B$16)</f>
        <v>6612</v>
      </c>
      <c r="H216" s="3">
        <f t="shared" si="80"/>
        <v>27129.377695455496</v>
      </c>
      <c r="I216" s="35">
        <f t="shared" si="81"/>
        <v>129535.01850614419</v>
      </c>
      <c r="J216" s="3">
        <f>IF(I215&gt;0,IF(B216&lt;2,IF(C216&gt;5500*LookHere!B$11, 5500*LookHere!B$11, C216), IF(H216&gt;(M216+P215),-(H216-M216-P215),0)),0)</f>
        <v>-24034.488461707642</v>
      </c>
      <c r="K216" s="35">
        <f t="shared" si="82"/>
        <v>-1.1572226674550607E-6</v>
      </c>
      <c r="L216" s="35">
        <f t="shared" si="83"/>
        <v>1.0184168706956333E-5</v>
      </c>
      <c r="M216" s="35">
        <f t="shared" si="84"/>
        <v>7.7089680208738964E-4</v>
      </c>
      <c r="N216" s="35">
        <f t="shared" si="85"/>
        <v>4.1411554156366848E-4</v>
      </c>
      <c r="O216" s="35">
        <f t="shared" si="86"/>
        <v>58696.416631047912</v>
      </c>
      <c r="P216" s="3">
        <f t="shared" si="87"/>
        <v>4343.5348306975457</v>
      </c>
      <c r="Q216">
        <f t="shared" si="76"/>
        <v>7.3999999999999996E-2</v>
      </c>
      <c r="R216" s="3">
        <f>IF(B216&lt;2,K216*V$5+L216*0.4*V$6 - IF((C216-J216)&gt;0,IF((C216-J216)&gt;V$12,V$12,C216-J216)),P216+L216*($V$6)*0.4+K216*($V$5)+G216+F216+E216)/LookHere!B$11</f>
        <v>31955.534830859993</v>
      </c>
      <c r="S216" s="3">
        <f>(IF(G216&gt;0,IF(R216&gt;V$15,IF(0.15*(R216-V$15)&lt;G216,0.15*(R216-V$15),G216),0),0))*LookHere!B$11</f>
        <v>0</v>
      </c>
      <c r="T216" s="3">
        <f>(IF(R216&lt;V$16,W$16*R216,IF(R216&lt;V$17,Z$16+W$17*(R216-V$16),IF(R216&lt;V$18,W$18*(R216-V$18)+Z$17,(R216-V$18)*W$19+Z$18)))+S216 + IF(R216&lt;V$20,R216*W$20,IF(R216&lt;V$21,(R216-V$20)*W$21+Z$20,(R216-V$21)*W$22+Z$21)))*LookHere!B$11</f>
        <v>6391.1069661719985</v>
      </c>
      <c r="AG216">
        <f t="shared" si="77"/>
        <v>96</v>
      </c>
      <c r="AH216" s="37">
        <v>0.2</v>
      </c>
      <c r="AI216" s="3">
        <f t="shared" si="78"/>
        <v>0</v>
      </c>
    </row>
    <row r="217" spans="1:35" x14ac:dyDescent="0.2">
      <c r="A217">
        <f t="shared" si="79"/>
        <v>72</v>
      </c>
      <c r="B217">
        <f>IF(A217&lt;LookHere!$B$9,1,2)</f>
        <v>2</v>
      </c>
      <c r="C217">
        <f>IF(B217&lt;2,LookHere!F$10 - T216,0)</f>
        <v>0</v>
      </c>
      <c r="D217" s="3">
        <f>IF(B217=2,LookHere!$B$12,0)</f>
        <v>48600</v>
      </c>
      <c r="E217" s="3">
        <f>IF(A217&lt;LookHere!B$13,0,IF(A217&lt;LookHere!B$14,LookHere!C$13,LookHere!C$14))</f>
        <v>12000</v>
      </c>
      <c r="F217" s="3">
        <f>IF('SC2'!A217&lt;LookHere!D$15,0,LookHere!B$15)</f>
        <v>9000</v>
      </c>
      <c r="G217" s="3">
        <f>IF('SC2'!A217&lt;LookHere!D$16,0,LookHere!B$16)</f>
        <v>6612</v>
      </c>
      <c r="H217" s="3">
        <f t="shared" si="80"/>
        <v>27379.106966171999</v>
      </c>
      <c r="I217" s="35">
        <f t="shared" si="81"/>
        <v>106276.64614786612</v>
      </c>
      <c r="J217" s="3">
        <f>IF(I216&gt;0,IF(B217&lt;2,IF(C217&gt;5500*LookHere!B$11, 5500*LookHere!B$11, C217), IF(H217&gt;(M217+P216),-(H217-M217-P216),0)),0)</f>
        <v>-23035.572126447507</v>
      </c>
      <c r="K217" s="35">
        <f t="shared" si="82"/>
        <v>1.0669592993936814E-8</v>
      </c>
      <c r="L217" s="35">
        <f t="shared" si="83"/>
        <v>1.6070618219576941E-7</v>
      </c>
      <c r="M217" s="35">
        <f t="shared" si="84"/>
        <v>9.0269460395012721E-6</v>
      </c>
      <c r="N217" s="35">
        <f t="shared" si="85"/>
        <v>7.4760848951059514E-6</v>
      </c>
      <c r="O217" s="35">
        <f t="shared" si="86"/>
        <v>54251.923963744972</v>
      </c>
      <c r="P217" s="3">
        <f t="shared" si="87"/>
        <v>4068.8942972808727</v>
      </c>
      <c r="Q217">
        <f t="shared" si="76"/>
        <v>7.4999999999999997E-2</v>
      </c>
      <c r="R217" s="3">
        <f>IF(B217&lt;2,K217*V$5+L217*0.4*V$6 - IF((C217-J217)&gt;0,IF((C217-J217)&gt;V$12,V$12,C217-J217)),P217+L217*($V$6)*0.4+K217*($V$5)+G217+F217+E217)/LookHere!B$11</f>
        <v>31680.894297284038</v>
      </c>
      <c r="S217" s="3">
        <f>(IF(G217&gt;0,IF(R217&gt;V$15,IF(0.15*(R217-V$15)&lt;G217,0.15*(R217-V$15),G217),0),0))*LookHere!B$11</f>
        <v>0</v>
      </c>
      <c r="T217" s="3">
        <f>(IF(R217&lt;V$16,W$16*R217,IF(R217&lt;V$17,Z$16+W$17*(R217-V$16),IF(R217&lt;V$18,W$18*(R217-V$18)+Z$17,(R217-V$18)*W$19+Z$18)))+S217 + IF(R217&lt;V$20,R217*W$20,IF(R217&lt;V$21,(R217-V$20)*W$21+Z$20,(R217-V$21)*W$22+Z$21)))*LookHere!B$11</f>
        <v>6336.1788594568079</v>
      </c>
      <c r="AG217">
        <f t="shared" si="77"/>
        <v>97</v>
      </c>
      <c r="AH217" s="37">
        <v>0.2</v>
      </c>
      <c r="AI217" s="3">
        <f t="shared" si="78"/>
        <v>0</v>
      </c>
    </row>
    <row r="218" spans="1:35" x14ac:dyDescent="0.2">
      <c r="A218">
        <f t="shared" si="79"/>
        <v>73</v>
      </c>
      <c r="B218">
        <f>IF(A218&lt;LookHere!$B$9,1,2)</f>
        <v>2</v>
      </c>
      <c r="C218">
        <f>IF(B218&lt;2,LookHere!F$10 - T217,0)</f>
        <v>0</v>
      </c>
      <c r="D218" s="3">
        <f>IF(B218=2,LookHere!$B$12,0)</f>
        <v>48600</v>
      </c>
      <c r="E218" s="3">
        <f>IF(A218&lt;LookHere!B$13,0,IF(A218&lt;LookHere!B$14,LookHere!C$13,LookHere!C$14))</f>
        <v>12000</v>
      </c>
      <c r="F218" s="3">
        <f>IF('SC2'!A218&lt;LookHere!D$15,0,LookHere!B$15)</f>
        <v>9000</v>
      </c>
      <c r="G218" s="3">
        <f>IF('SC2'!A218&lt;LookHere!D$16,0,LookHere!B$16)</f>
        <v>6612</v>
      </c>
      <c r="H218" s="3">
        <f t="shared" si="80"/>
        <v>27324.178859456806</v>
      </c>
      <c r="I218" s="35">
        <f t="shared" si="81"/>
        <v>82838.565754487237</v>
      </c>
      <c r="J218" s="3">
        <f>IF(I217&gt;0,IF(B218&lt;2,IF(C218&gt;5500*LookHere!B$11, 5500*LookHere!B$11, C218), IF(H218&gt;(M218+P217),-(H218-M218-P217),0)),0)</f>
        <v>-23255.284562004559</v>
      </c>
      <c r="K218" s="35">
        <f t="shared" si="82"/>
        <v>-9.8373647404111473E-11</v>
      </c>
      <c r="L218" s="35">
        <f t="shared" si="83"/>
        <v>2.5359435550492376E-9</v>
      </c>
      <c r="M218" s="35">
        <f t="shared" si="84"/>
        <v>1.7137577518970623E-7</v>
      </c>
      <c r="N218" s="35">
        <f t="shared" si="85"/>
        <v>1.0929344963885753E-7</v>
      </c>
      <c r="O218" s="35">
        <f t="shared" si="86"/>
        <v>50089.716357246463</v>
      </c>
      <c r="P218" s="3">
        <f t="shared" si="87"/>
        <v>3806.8184431507311</v>
      </c>
      <c r="Q218">
        <f t="shared" si="76"/>
        <v>7.5999999999999998E-2</v>
      </c>
      <c r="R218" s="3">
        <f>IF(B218&lt;2,K218*V$5+L218*0.4*V$6 - IF((C218-J218)&gt;0,IF((C218-J218)&gt;V$12,V$12,C218-J218)),P218+L218*($V$6)*0.4+K218*($V$5)+G218+F218+E218)/LookHere!B$11</f>
        <v>31418.818443150776</v>
      </c>
      <c r="S218" s="3">
        <f>(IF(G218&gt;0,IF(R218&gt;V$15,IF(0.15*(R218-V$15)&lt;G218,0.15*(R218-V$15),G218),0),0))*LookHere!B$11</f>
        <v>0</v>
      </c>
      <c r="T218" s="3">
        <f>(IF(R218&lt;V$16,W$16*R218,IF(R218&lt;V$17,Z$16+W$17*(R218-V$16),IF(R218&lt;V$18,W$18*(R218-V$18)+Z$17,(R218-V$18)*W$19+Z$18)))+S218 + IF(R218&lt;V$20,R218*W$20,IF(R218&lt;V$21,(R218-V$20)*W$21+Z$20,(R218-V$21)*W$22+Z$21)))*LookHere!B$11</f>
        <v>6283.7636886301552</v>
      </c>
      <c r="AG218">
        <f t="shared" si="77"/>
        <v>98</v>
      </c>
      <c r="AH218" s="37">
        <v>0.2</v>
      </c>
      <c r="AI218" s="3">
        <f t="shared" si="78"/>
        <v>0</v>
      </c>
    </row>
    <row r="219" spans="1:35" x14ac:dyDescent="0.2">
      <c r="A219">
        <f t="shared" si="79"/>
        <v>74</v>
      </c>
      <c r="B219">
        <f>IF(A219&lt;LookHere!$B$9,1,2)</f>
        <v>2</v>
      </c>
      <c r="C219">
        <f>IF(B219&lt;2,LookHere!F$10 - T218,0)</f>
        <v>0</v>
      </c>
      <c r="D219" s="3">
        <f>IF(B219=2,LookHere!$B$12,0)</f>
        <v>48600</v>
      </c>
      <c r="E219" s="3">
        <f>IF(A219&lt;LookHere!B$13,0,IF(A219&lt;LookHere!B$14,LookHere!C$13,LookHere!C$14))</f>
        <v>12000</v>
      </c>
      <c r="F219" s="3">
        <f>IF('SC2'!A219&lt;LookHere!D$15,0,LookHere!B$15)</f>
        <v>9000</v>
      </c>
      <c r="G219" s="3">
        <f>IF('SC2'!A219&lt;LookHere!D$16,0,LookHere!B$16)</f>
        <v>6612</v>
      </c>
      <c r="H219" s="3">
        <f t="shared" si="80"/>
        <v>27271.763688630155</v>
      </c>
      <c r="I219" s="35">
        <f t="shared" si="81"/>
        <v>59231.138175912543</v>
      </c>
      <c r="J219" s="3">
        <f>IF(I218&gt;0,IF(B219&lt;2,IF(C219&gt;5500*LookHere!B$11, 5500*LookHere!B$11, C219), IF(H219&gt;(M219+P218),-(H219-M219-P218),0)),0)</f>
        <v>-23464.945245476985</v>
      </c>
      <c r="K219" s="35">
        <f t="shared" si="82"/>
        <v>9.0700502906603755E-13</v>
      </c>
      <c r="L219" s="35">
        <f t="shared" si="83"/>
        <v>4.0017189298676702E-11</v>
      </c>
      <c r="M219" s="35">
        <f t="shared" si="84"/>
        <v>2.4375699076451261E-9</v>
      </c>
      <c r="N219" s="35">
        <f t="shared" si="85"/>
        <v>1.8046725827556997E-9</v>
      </c>
      <c r="O219" s="35">
        <f t="shared" si="86"/>
        <v>46196.743601961272</v>
      </c>
      <c r="P219" s="3">
        <f t="shared" si="87"/>
        <v>3557.1492573510182</v>
      </c>
      <c r="Q219">
        <f t="shared" si="76"/>
        <v>7.6999999999999999E-2</v>
      </c>
      <c r="R219" s="3">
        <f>IF(B219&lt;2,K219*V$5+L219*0.4*V$6 - IF((C219-J219)&gt;0,IF((C219-J219)&gt;V$12,V$12,C219-J219)),P219+L219*($V$6)*0.4+K219*($V$5)+G219+F219+E219)/LookHere!B$11</f>
        <v>31169.149257351019</v>
      </c>
      <c r="S219" s="3">
        <f>(IF(G219&gt;0,IF(R219&gt;V$15,IF(0.15*(R219-V$15)&lt;G219,0.15*(R219-V$15),G219),0),0))*LookHere!B$11</f>
        <v>0</v>
      </c>
      <c r="T219" s="3">
        <f>(IF(R219&lt;V$16,W$16*R219,IF(R219&lt;V$17,Z$16+W$17*(R219-V$16),IF(R219&lt;V$18,W$18*(R219-V$18)+Z$17,(R219-V$18)*W$19+Z$18)))+S219 + IF(R219&lt;V$20,R219*W$20,IF(R219&lt;V$21,(R219-V$20)*W$21+Z$20,(R219-V$21)*W$22+Z$21)))*LookHere!B$11</f>
        <v>6233.8298514702037</v>
      </c>
      <c r="AG219">
        <f t="shared" si="77"/>
        <v>99</v>
      </c>
      <c r="AH219" s="37">
        <v>0.2</v>
      </c>
      <c r="AI219" s="3">
        <f t="shared" si="78"/>
        <v>0</v>
      </c>
    </row>
    <row r="220" spans="1:35" x14ac:dyDescent="0.2">
      <c r="A220">
        <f t="shared" si="79"/>
        <v>75</v>
      </c>
      <c r="B220">
        <f>IF(A220&lt;LookHere!$B$9,1,2)</f>
        <v>2</v>
      </c>
      <c r="C220">
        <f>IF(B220&lt;2,LookHere!F$10 - T219,0)</f>
        <v>0</v>
      </c>
      <c r="D220" s="3">
        <f>IF(B220=2,LookHere!$B$12,0)</f>
        <v>48600</v>
      </c>
      <c r="E220" s="3">
        <f>IF(A220&lt;LookHere!B$13,0,IF(A220&lt;LookHere!B$14,LookHere!C$13,LookHere!C$14))</f>
        <v>12000</v>
      </c>
      <c r="F220" s="3">
        <f>IF('SC2'!A220&lt;LookHere!D$15,0,LookHere!B$15)</f>
        <v>9000</v>
      </c>
      <c r="G220" s="3">
        <f>IF('SC2'!A220&lt;LookHere!D$16,0,LookHere!B$16)</f>
        <v>6612</v>
      </c>
      <c r="H220" s="3">
        <f t="shared" si="80"/>
        <v>27221.829851470204</v>
      </c>
      <c r="I220" s="35">
        <f t="shared" si="81"/>
        <v>35464.580024130832</v>
      </c>
      <c r="J220" s="3">
        <f>IF(I219&gt;0,IF(B220&lt;2,IF(C220&gt;5500*LookHere!B$11, 5500*LookHere!B$11, C220), IF(H220&gt;(M220+P219),-(H220-M220-P219),0)),0)</f>
        <v>-23664.680594119145</v>
      </c>
      <c r="K220" s="35">
        <f t="shared" si="82"/>
        <v>-8.362586367992483E-15</v>
      </c>
      <c r="L220" s="35">
        <f t="shared" si="83"/>
        <v>6.314712471331114E-13</v>
      </c>
      <c r="M220" s="35">
        <f t="shared" si="84"/>
        <v>4.092419432774274E-11</v>
      </c>
      <c r="N220" s="35">
        <f t="shared" si="85"/>
        <v>2.7739931000353876E-11</v>
      </c>
      <c r="O220" s="35">
        <f t="shared" si="86"/>
        <v>42560.135945614886</v>
      </c>
      <c r="P220" s="3">
        <f t="shared" si="87"/>
        <v>3362.2507397035761</v>
      </c>
      <c r="Q220">
        <f t="shared" si="76"/>
        <v>7.9000000000000001E-2</v>
      </c>
      <c r="R220" s="3">
        <f>IF(B220&lt;2,K220*V$5+L220*0.4*V$6 - IF((C220-J220)&gt;0,IF((C220-J220)&gt;V$12,V$12,C220-J220)),P220+L220*($V$6)*0.4+K220*($V$5)+G220+F220+E220)/LookHere!B$11</f>
        <v>30974.250739703577</v>
      </c>
      <c r="S220" s="3">
        <f>(IF(G220&gt;0,IF(R220&gt;V$15,IF(0.15*(R220-V$15)&lt;G220,0.15*(R220-V$15),G220),0),0))*LookHere!B$11</f>
        <v>0</v>
      </c>
      <c r="T220" s="3">
        <f>(IF(R220&lt;V$16,W$16*R220,IF(R220&lt;V$17,Z$16+W$17*(R220-V$16),IF(R220&lt;V$18,W$18*(R220-V$18)+Z$17,(R220-V$18)*W$19+Z$18)))+S220 + IF(R220&lt;V$20,R220*W$20,IF(R220&lt;V$21,(R220-V$20)*W$21+Z$20,(R220-V$21)*W$22+Z$21)))*LookHere!B$11</f>
        <v>6194.8501479407159</v>
      </c>
      <c r="AG220">
        <f t="shared" si="77"/>
        <v>100</v>
      </c>
      <c r="AH220" s="37">
        <v>0.2</v>
      </c>
      <c r="AI220" s="3">
        <f t="shared" ref="AI220:AI251" si="88">IF(((K220+L220+O220+I220)-H220)&lt;H220,1,0)</f>
        <v>0</v>
      </c>
    </row>
    <row r="221" spans="1:35" x14ac:dyDescent="0.2">
      <c r="A221">
        <f t="shared" si="79"/>
        <v>76</v>
      </c>
      <c r="B221">
        <f>IF(A221&lt;LookHere!$B$9,1,2)</f>
        <v>2</v>
      </c>
      <c r="C221">
        <f>IF(B221&lt;2,LookHere!F$10 - T220,0)</f>
        <v>0</v>
      </c>
      <c r="D221" s="3">
        <f>IF(B221=2,LookHere!$B$12,0)</f>
        <v>48600</v>
      </c>
      <c r="E221" s="3">
        <f>IF(A221&lt;LookHere!B$13,0,IF(A221&lt;LookHere!B$14,LookHere!C$13,LookHere!C$14))</f>
        <v>12000</v>
      </c>
      <c r="F221" s="3">
        <f>IF('SC2'!A221&lt;LookHere!D$15,0,LookHere!B$15)</f>
        <v>9000</v>
      </c>
      <c r="G221" s="3">
        <f>IF('SC2'!A221&lt;LookHere!D$16,0,LookHere!B$16)</f>
        <v>6612</v>
      </c>
      <c r="H221" s="3">
        <f t="shared" si="80"/>
        <v>27182.850147940717</v>
      </c>
      <c r="I221" s="35">
        <f t="shared" si="81"/>
        <v>11582.981538252192</v>
      </c>
      <c r="J221" s="3">
        <f>IF(I220&gt;0,IF(B221&lt;2,IF(C221&gt;5500*LookHere!B$11, 5500*LookHere!B$11, C221), IF(H221&gt;(M221+P220),-(H221-M221-P220),0)),0)</f>
        <v>-23820.59940823714</v>
      </c>
      <c r="K221" s="35">
        <f t="shared" si="82"/>
        <v>7.710304631290895E-17</v>
      </c>
      <c r="L221" s="35">
        <f t="shared" si="83"/>
        <v>9.9646162797604368E-15</v>
      </c>
      <c r="M221" s="35">
        <f t="shared" si="84"/>
        <v>6.2310866076511891E-13</v>
      </c>
      <c r="N221" s="35">
        <f t="shared" si="85"/>
        <v>4.445386489035757E-13</v>
      </c>
      <c r="O221" s="35">
        <f t="shared" si="86"/>
        <v>39124.681772084856</v>
      </c>
      <c r="P221" s="3">
        <f t="shared" si="87"/>
        <v>15599.868609688525</v>
      </c>
      <c r="Q221">
        <f t="shared" si="76"/>
        <v>0.08</v>
      </c>
      <c r="R221" s="3">
        <f>IF(B221&lt;2,K221*V$5+L221*0.4*V$6 - IF((C221-J221)&gt;0,IF((C221-J221)&gt;V$12,V$12,C221-J221)),P221+L221*($V$6)*0.4+K221*($V$5)+G221+F221+E221)/LookHere!B$11</f>
        <v>43211.868609688521</v>
      </c>
      <c r="S221" s="3">
        <f>(IF(G221&gt;0,IF(R221&gt;V$15,IF(0.15*(R221-V$15)&lt;G221,0.15*(R221-V$15),G221),0),0))*LookHere!B$11</f>
        <v>0</v>
      </c>
      <c r="T221" s="3">
        <f>(IF(R221&lt;V$16,W$16*R221,IF(R221&lt;V$17,Z$16+W$17*(R221-V$16),IF(R221&lt;V$18,W$18*(R221-V$18)+Z$17,(R221-V$18)*W$19+Z$18)))+S221 + IF(R221&lt;V$20,R221*W$20,IF(R221&lt;V$21,(R221-V$20)*W$21+Z$20,(R221-V$21)*W$22+Z$21)))*LookHere!B$11</f>
        <v>8770.6862692397772</v>
      </c>
      <c r="AI221" s="3">
        <f t="shared" si="88"/>
        <v>1</v>
      </c>
    </row>
    <row r="222" spans="1:35" x14ac:dyDescent="0.2">
      <c r="A222">
        <f t="shared" si="79"/>
        <v>77</v>
      </c>
      <c r="B222">
        <f>IF(A222&lt;LookHere!$B$9,1,2)</f>
        <v>2</v>
      </c>
      <c r="C222">
        <f>IF(B222&lt;2,LookHere!F$10 - T221,0)</f>
        <v>0</v>
      </c>
      <c r="D222" s="3">
        <f>IF(B222=2,LookHere!$B$12,0)</f>
        <v>48600</v>
      </c>
      <c r="E222" s="3">
        <f>IF(A222&lt;LookHere!B$13,0,IF(A222&lt;LookHere!B$14,LookHere!C$13,LookHere!C$14))</f>
        <v>12000</v>
      </c>
      <c r="F222" s="3">
        <f>IF('SC2'!A222&lt;LookHere!D$15,0,LookHere!B$15)</f>
        <v>9000</v>
      </c>
      <c r="G222" s="3">
        <f>IF('SC2'!A222&lt;LookHere!D$16,0,LookHere!B$16)</f>
        <v>6612</v>
      </c>
      <c r="H222" s="3">
        <f t="shared" si="80"/>
        <v>29758.686269239777</v>
      </c>
      <c r="I222" s="35">
        <f t="shared" si="81"/>
        <v>-2595.7588495448526</v>
      </c>
      <c r="J222" s="3">
        <f>IF(I221&gt;0,IF(B222&lt;2,IF(C222&gt;5500*LookHere!B$11, 5500*LookHere!B$11, C222), IF(H222&gt;(M222+P221),-(H222-M222-P221),0)),0)</f>
        <v>-14158.817659551252</v>
      </c>
      <c r="K222" s="35">
        <f t="shared" si="82"/>
        <v>-7.108900870048529E-19</v>
      </c>
      <c r="L222" s="35">
        <f t="shared" si="83"/>
        <v>1.5724164489461988E-16</v>
      </c>
      <c r="M222" s="35">
        <f t="shared" si="84"/>
        <v>1.0041719326073346E-14</v>
      </c>
      <c r="N222" s="35">
        <f t="shared" si="85"/>
        <v>6.9521004819384326E-15</v>
      </c>
      <c r="O222" s="35">
        <f t="shared" si="86"/>
        <v>23457.518709748347</v>
      </c>
      <c r="P222" s="3">
        <f t="shared" si="87"/>
        <v>32354.445118784628</v>
      </c>
      <c r="Q222">
        <f t="shared" si="76"/>
        <v>8.2000000000000003E-2</v>
      </c>
      <c r="R222" s="3">
        <f>IF(B222&lt;2,K222*V$5+L222*0.4*V$6 - IF((C222-J222)&gt;0,IF((C222-J222)&gt;V$12,V$12,C222-J222)),P222+L222*($V$6)*0.4+K222*($V$5)+G222+F222+E222)/LookHere!B$11</f>
        <v>59966.445118784628</v>
      </c>
      <c r="S222" s="3">
        <f>(IF(G222&gt;0,IF(R222&gt;V$15,IF(0.15*(R222-V$15)&lt;G222,0.15*(R222-V$15),G222),0),0))*LookHere!B$11</f>
        <v>0</v>
      </c>
      <c r="T222" s="3">
        <f>(IF(R222&lt;V$16,W$16*R222,IF(R222&lt;V$17,Z$16+W$17*(R222-V$16),IF(R222&lt;V$18,W$18*(R222-V$18)+Z$17,(R222-V$18)*W$19+Z$18)))+S222 + IF(R222&lt;V$20,R222*W$20,IF(R222&lt;V$21,(R222-V$20)*W$21+Z$20,(R222-V$21)*W$22+Z$21)))*LookHere!B$11</f>
        <v>13937.857654501411</v>
      </c>
      <c r="AI222" s="3">
        <f t="shared" si="88"/>
        <v>1</v>
      </c>
    </row>
    <row r="223" spans="1:35" x14ac:dyDescent="0.2">
      <c r="A223">
        <f t="shared" si="79"/>
        <v>78</v>
      </c>
      <c r="B223">
        <f>IF(A223&lt;LookHere!$B$9,1,2)</f>
        <v>2</v>
      </c>
      <c r="C223">
        <f>IF(B223&lt;2,LookHere!F$10 - T222,0)</f>
        <v>0</v>
      </c>
      <c r="D223" s="3">
        <f>IF(B223=2,LookHere!$B$12,0)</f>
        <v>48600</v>
      </c>
      <c r="E223" s="3">
        <f>IF(A223&lt;LookHere!B$13,0,IF(A223&lt;LookHere!B$14,LookHere!C$13,LookHere!C$14))</f>
        <v>12000</v>
      </c>
      <c r="F223" s="3">
        <f>IF('SC2'!A223&lt;LookHere!D$15,0,LookHere!B$15)</f>
        <v>9000</v>
      </c>
      <c r="G223" s="3">
        <f>IF('SC2'!A223&lt;LookHere!D$16,0,LookHere!B$16)</f>
        <v>6612</v>
      </c>
      <c r="H223" s="3">
        <f t="shared" si="80"/>
        <v>34925.857654501408</v>
      </c>
      <c r="I223" s="35">
        <f t="shared" si="81"/>
        <v>0</v>
      </c>
      <c r="J223" s="3">
        <f>IF(I222&gt;0,IF(B223&lt;2,IF(C223&gt;5500*LookHere!B$11, 5500*LookHere!B$11, C223), IF(H223&gt;(M223+P222),-(H223-M223-P222),0)),0)</f>
        <v>0</v>
      </c>
      <c r="K223" s="35">
        <f t="shared" si="82"/>
        <v>6.554406602190179E-21</v>
      </c>
      <c r="L223" s="35">
        <f t="shared" si="83"/>
        <v>2.4812731564370788E-18</v>
      </c>
      <c r="M223" s="35">
        <f t="shared" si="84"/>
        <v>1.5653075480761503E-16</v>
      </c>
      <c r="N223" s="35">
        <f t="shared" si="85"/>
        <v>1.1028241845233537E-16</v>
      </c>
      <c r="O223" s="35">
        <f t="shared" si="86"/>
        <v>-8937.2733412170455</v>
      </c>
      <c r="P223" s="3">
        <f t="shared" si="87"/>
        <v>34925.857654501408</v>
      </c>
      <c r="Q223">
        <f t="shared" si="76"/>
        <v>8.3000000000000004E-2</v>
      </c>
      <c r="R223" s="3">
        <f>IF(B223&lt;2,K223*V$5+L223*0.4*V$6 - IF((C223-J223)&gt;0,IF((C223-J223)&gt;V$12,V$12,C223-J223)),P223+L223*($V$6)*0.4+K223*($V$5)+G223+F223+E223)/LookHere!B$11</f>
        <v>62537.857654501408</v>
      </c>
      <c r="S223" s="3">
        <f>(IF(G223&gt;0,IF(R223&gt;V$15,IF(0.15*(R223-V$15)&lt;G223,0.15*(R223-V$15),G223),0),0))*LookHere!B$11</f>
        <v>0</v>
      </c>
      <c r="T223" s="3">
        <f>(IF(R223&lt;V$16,W$16*R223,IF(R223&lt;V$17,Z$16+W$17*(R223-V$16),IF(R223&lt;V$18,W$18*(R223-V$18)+Z$17,(R223-V$18)*W$19+Z$18)))+S223 + IF(R223&lt;V$20,R223*W$20,IF(R223&lt;V$21,(R223-V$20)*W$21+Z$20,(R223-V$21)*W$22+Z$21)))*LookHere!B$11</f>
        <v>14738.852659377188</v>
      </c>
      <c r="AI223" s="3">
        <f t="shared" si="88"/>
        <v>1</v>
      </c>
    </row>
    <row r="224" spans="1:35" x14ac:dyDescent="0.2">
      <c r="A224">
        <f t="shared" si="79"/>
        <v>79</v>
      </c>
      <c r="B224">
        <f>IF(A224&lt;LookHere!$B$9,1,2)</f>
        <v>2</v>
      </c>
      <c r="C224">
        <f>IF(B224&lt;2,LookHere!F$10 - T223,0)</f>
        <v>0</v>
      </c>
      <c r="D224" s="3">
        <f>IF(B224=2,LookHere!$B$12,0)</f>
        <v>48600</v>
      </c>
      <c r="E224" s="3">
        <f>IF(A224&lt;LookHere!B$13,0,IF(A224&lt;LookHere!B$14,LookHere!C$13,LookHere!C$14))</f>
        <v>12000</v>
      </c>
      <c r="F224" s="3">
        <f>IF('SC2'!A224&lt;LookHere!D$15,0,LookHere!B$15)</f>
        <v>9000</v>
      </c>
      <c r="G224" s="3">
        <f>IF('SC2'!A224&lt;LookHere!D$16,0,LookHere!B$16)</f>
        <v>6612</v>
      </c>
      <c r="H224" s="3">
        <f t="shared" si="80"/>
        <v>35726.852659377189</v>
      </c>
      <c r="I224" s="35">
        <f t="shared" si="81"/>
        <v>0</v>
      </c>
      <c r="J224" s="3">
        <f>IF(I223&gt;0,IF(B224&lt;2,IF(C224&gt;5500*LookHere!B$11, 5500*LookHere!B$11, C224), IF(H224&gt;(M224+P223),-(H224-M224-P223),0)),0)</f>
        <v>0</v>
      </c>
      <c r="K224" s="35">
        <f t="shared" si="82"/>
        <v>-6.0431628872341238E-23</v>
      </c>
      <c r="L224" s="35">
        <f t="shared" si="83"/>
        <v>3.9154490408576924E-20</v>
      </c>
      <c r="M224" s="35">
        <f t="shared" si="84"/>
        <v>2.4878275630392689E-18</v>
      </c>
      <c r="N224" s="35">
        <f t="shared" si="85"/>
        <v>1.734924887525298E-18</v>
      </c>
      <c r="O224" s="35">
        <f t="shared" si="86"/>
        <v>-43847.758885571558</v>
      </c>
      <c r="P224" s="3">
        <f t="shared" si="87"/>
        <v>35726.852659377189</v>
      </c>
      <c r="Q224">
        <f t="shared" si="76"/>
        <v>8.5000000000000006E-2</v>
      </c>
      <c r="R224" s="3">
        <f>IF(B224&lt;2,K224*V$5+L224*0.4*V$6 - IF((C224-J224)&gt;0,IF((C224-J224)&gt;V$12,V$12,C224-J224)),P224+L224*($V$6)*0.4+K224*($V$5)+G224+F224+E224)/LookHere!B$11</f>
        <v>63338.852659377189</v>
      </c>
      <c r="S224" s="3">
        <f>(IF(G224&gt;0,IF(R224&gt;V$15,IF(0.15*(R224-V$15)&lt;G224,0.15*(R224-V$15),G224),0),0))*LookHere!B$11</f>
        <v>0</v>
      </c>
      <c r="T224" s="3">
        <f>(IF(R224&lt;V$16,W$16*R224,IF(R224&lt;V$17,Z$16+W$17*(R224-V$16),IF(R224&lt;V$18,W$18*(R224-V$18)+Z$17,(R224-V$18)*W$19+Z$18)))+S224 + IF(R224&lt;V$20,R224*W$20,IF(R224&lt;V$21,(R224-V$20)*W$21+Z$20,(R224-V$21)*W$22+Z$21)))*LookHere!B$11</f>
        <v>14988.362603395995</v>
      </c>
      <c r="AI224" s="3">
        <f t="shared" si="88"/>
        <v>1</v>
      </c>
    </row>
    <row r="225" spans="1:35" x14ac:dyDescent="0.2">
      <c r="A225">
        <f t="shared" si="79"/>
        <v>80</v>
      </c>
      <c r="B225">
        <f>IF(A225&lt;LookHere!$B$9,1,2)</f>
        <v>2</v>
      </c>
      <c r="C225">
        <f>IF(B225&lt;2,LookHere!F$10 - T224,0)</f>
        <v>0</v>
      </c>
      <c r="D225" s="3">
        <f>IF(B225=2,LookHere!$B$12,0)</f>
        <v>48600</v>
      </c>
      <c r="E225" s="3">
        <f>IF(A225&lt;LookHere!B$13,0,IF(A225&lt;LookHere!B$14,LookHere!C$13,LookHere!C$14))</f>
        <v>12000</v>
      </c>
      <c r="F225" s="3">
        <f>IF('SC2'!A225&lt;LookHere!D$15,0,LookHere!B$15)</f>
        <v>9000</v>
      </c>
      <c r="G225" s="3">
        <f>IF('SC2'!A225&lt;LookHere!D$16,0,LookHere!B$16)</f>
        <v>6612</v>
      </c>
      <c r="H225" s="3">
        <f t="shared" si="80"/>
        <v>35976.362603395995</v>
      </c>
      <c r="I225" s="35">
        <f t="shared" si="81"/>
        <v>0</v>
      </c>
      <c r="J225" s="3">
        <f>IF(I224&gt;0,IF(B225&lt;2,IF(C225&gt;5500*LookHere!B$11, 5500*LookHere!B$11, C225), IF(H225&gt;(M225+P224),-(H225-M225-P224),0)),0)</f>
        <v>0</v>
      </c>
      <c r="K225" s="35">
        <f t="shared" si="82"/>
        <v>5.5717961820587511E-25</v>
      </c>
      <c r="L225" s="35">
        <f t="shared" si="83"/>
        <v>6.1785785864733729E-22</v>
      </c>
      <c r="M225" s="35">
        <f t="shared" si="84"/>
        <v>3.9094058779704582E-20</v>
      </c>
      <c r="N225" s="35">
        <f t="shared" si="85"/>
        <v>2.7426272774665546E-20</v>
      </c>
      <c r="O225" s="35">
        <f t="shared" si="86"/>
        <v>-79499.193399665557</v>
      </c>
      <c r="P225" s="3">
        <f t="shared" si="87"/>
        <v>35976.362603395995</v>
      </c>
      <c r="Q225">
        <f t="shared" si="76"/>
        <v>8.7999999999999995E-2</v>
      </c>
      <c r="R225" s="3">
        <f>IF(B225&lt;2,K225*V$5+L225*0.4*V$6 - IF((C225-J225)&gt;0,IF((C225-J225)&gt;V$12,V$12,C225-J225)),P225+L225*($V$6)*0.4+K225*($V$5)+G225+F225+E225)/LookHere!B$11</f>
        <v>63588.362603395995</v>
      </c>
      <c r="S225" s="3">
        <f>(IF(G225&gt;0,IF(R225&gt;V$15,IF(0.15*(R225-V$15)&lt;G225,0.15*(R225-V$15),G225),0),0))*LookHere!B$11</f>
        <v>0</v>
      </c>
      <c r="T225" s="3">
        <f>(IF(R225&lt;V$16,W$16*R225,IF(R225&lt;V$17,Z$16+W$17*(R225-V$16),IF(R225&lt;V$18,W$18*(R225-V$18)+Z$17,(R225-V$18)*W$19+Z$18)))+S225 + IF(R225&lt;V$20,R225*W$20,IF(R225&lt;V$21,(R225-V$20)*W$21+Z$20,(R225-V$21)*W$22+Z$21)))*LookHere!B$11</f>
        <v>15066.084950957853</v>
      </c>
      <c r="AI225" s="3">
        <f t="shared" si="88"/>
        <v>1</v>
      </c>
    </row>
    <row r="226" spans="1:35" x14ac:dyDescent="0.2">
      <c r="A226">
        <f t="shared" si="79"/>
        <v>81</v>
      </c>
      <c r="B226">
        <f>IF(A226&lt;LookHere!$B$9,1,2)</f>
        <v>2</v>
      </c>
      <c r="C226">
        <f>IF(B226&lt;2,LookHere!F$10 - T225,0)</f>
        <v>0</v>
      </c>
      <c r="D226" s="3">
        <f>IF(B226=2,LookHere!$B$12,0)</f>
        <v>48600</v>
      </c>
      <c r="E226" s="3">
        <f>IF(A226&lt;LookHere!B$13,0,IF(A226&lt;LookHere!B$14,LookHere!C$13,LookHere!C$14))</f>
        <v>12000</v>
      </c>
      <c r="F226" s="3">
        <f>IF('SC2'!A226&lt;LookHere!D$15,0,LookHere!B$15)</f>
        <v>9000</v>
      </c>
      <c r="G226" s="3">
        <f>IF('SC2'!A226&lt;LookHere!D$16,0,LookHere!B$16)</f>
        <v>6612</v>
      </c>
      <c r="H226" s="3">
        <f t="shared" si="80"/>
        <v>36054.084950957855</v>
      </c>
      <c r="I226" s="35">
        <f t="shared" si="81"/>
        <v>0</v>
      </c>
      <c r="J226" s="3">
        <f>IF(I225&gt;0,IF(B226&lt;2,IF(C226&gt;5500*LookHere!B$11, 5500*LookHere!B$11, C226), IF(H226&gt;(M226+P225),-(H226-M226-P225),0)),0)</f>
        <v>0</v>
      </c>
      <c r="K226" s="35">
        <f t="shared" si="82"/>
        <v>-5.1371960799078214E-27</v>
      </c>
      <c r="L226" s="35">
        <f t="shared" si="83"/>
        <v>9.7497970094549916E-24</v>
      </c>
      <c r="M226" s="35">
        <f t="shared" si="84"/>
        <v>6.1841503826554317E-22</v>
      </c>
      <c r="N226" s="35">
        <f t="shared" si="85"/>
        <v>4.3233334716767425E-22</v>
      </c>
      <c r="O226" s="35">
        <f t="shared" si="86"/>
        <v>-115338.81739041413</v>
      </c>
      <c r="P226" s="3">
        <f t="shared" si="87"/>
        <v>36054.084950957855</v>
      </c>
      <c r="Q226">
        <f t="shared" si="76"/>
        <v>0.09</v>
      </c>
      <c r="R226" s="3">
        <f>IF(B226&lt;2,K226*V$5+L226*0.4*V$6 - IF((C226-J226)&gt;0,IF((C226-J226)&gt;V$12,V$12,C226-J226)),P226+L226*($V$6)*0.4+K226*($V$5)+G226+F226+E226)/LookHere!B$11</f>
        <v>63666.084950957855</v>
      </c>
      <c r="S226" s="3">
        <f>(IF(G226&gt;0,IF(R226&gt;V$15,IF(0.15*(R226-V$15)&lt;G226,0.15*(R226-V$15),G226),0),0))*LookHere!B$11</f>
        <v>0</v>
      </c>
      <c r="T226" s="3">
        <f>(IF(R226&lt;V$16,W$16*R226,IF(R226&lt;V$17,Z$16+W$17*(R226-V$16),IF(R226&lt;V$18,W$18*(R226-V$18)+Z$17,(R226-V$18)*W$19+Z$18)))+S226 + IF(R226&lt;V$20,R226*W$20,IF(R226&lt;V$21,(R226-V$20)*W$21+Z$20,(R226-V$21)*W$22+Z$21)))*LookHere!B$11</f>
        <v>15090.295462223372</v>
      </c>
      <c r="AI226" s="3">
        <f t="shared" si="88"/>
        <v>1</v>
      </c>
    </row>
    <row r="227" spans="1:35" x14ac:dyDescent="0.2">
      <c r="A227">
        <f t="shared" si="79"/>
        <v>82</v>
      </c>
      <c r="B227">
        <f>IF(A227&lt;LookHere!$B$9,1,2)</f>
        <v>2</v>
      </c>
      <c r="C227">
        <f>IF(B227&lt;2,LookHere!F$10 - T226,0)</f>
        <v>0</v>
      </c>
      <c r="D227" s="3">
        <f>IF(B227=2,LookHere!$B$12,0)</f>
        <v>48600</v>
      </c>
      <c r="E227" s="3">
        <f>IF(A227&lt;LookHere!B$13,0,IF(A227&lt;LookHere!B$14,LookHere!C$13,LookHere!C$14))</f>
        <v>12000</v>
      </c>
      <c r="F227" s="3">
        <f>IF('SC2'!A227&lt;LookHere!D$15,0,LookHere!B$15)</f>
        <v>9000</v>
      </c>
      <c r="G227" s="3">
        <f>IF('SC2'!A227&lt;LookHere!D$16,0,LookHere!B$16)</f>
        <v>6612</v>
      </c>
      <c r="H227" s="3">
        <f t="shared" si="80"/>
        <v>36078.295462223374</v>
      </c>
      <c r="I227" s="35">
        <f t="shared" si="81"/>
        <v>0</v>
      </c>
      <c r="J227" s="3">
        <f>IF(I226&gt;0,IF(B227&lt;2,IF(C227&gt;5500*LookHere!B$11, 5500*LookHere!B$11, C227), IF(H227&gt;(M227+P226),-(H227-M227-P226),0)),0)</f>
        <v>0</v>
      </c>
      <c r="K227" s="35">
        <f t="shared" si="82"/>
        <v>4.7364947857391463E-29</v>
      </c>
      <c r="L227" s="35">
        <f t="shared" si="83"/>
        <v>1.5385179680919893E-25</v>
      </c>
      <c r="M227" s="35">
        <f t="shared" si="84"/>
        <v>9.7446598133750838E-24</v>
      </c>
      <c r="N227" s="35">
        <f t="shared" si="85"/>
        <v>6.8263990654424656E-24</v>
      </c>
      <c r="O227" s="35">
        <f t="shared" si="86"/>
        <v>-151194.51957546046</v>
      </c>
      <c r="P227" s="3">
        <f t="shared" si="87"/>
        <v>36078.295462223374</v>
      </c>
      <c r="Q227">
        <f t="shared" si="76"/>
        <v>9.2999999999999999E-2</v>
      </c>
      <c r="R227" s="3">
        <f>IF(B227&lt;2,K227*V$5+L227*0.4*V$6 - IF((C227-J227)&gt;0,IF((C227-J227)&gt;V$12,V$12,C227-J227)),P227+L227*($V$6)*0.4+K227*($V$5)+G227+F227+E227)/LookHere!B$11</f>
        <v>63690.295462223374</v>
      </c>
      <c r="S227" s="3">
        <f>(IF(G227&gt;0,IF(R227&gt;V$15,IF(0.15*(R227-V$15)&lt;G227,0.15*(R227-V$15),G227),0),0))*LookHere!B$11</f>
        <v>0</v>
      </c>
      <c r="T227" s="3">
        <f>(IF(R227&lt;V$16,W$16*R227,IF(R227&lt;V$17,Z$16+W$17*(R227-V$16),IF(R227&lt;V$18,W$18*(R227-V$18)+Z$17,(R227-V$18)*W$19+Z$18)))+S227 + IF(R227&lt;V$20,R227*W$20,IF(R227&lt;V$21,(R227-V$20)*W$21+Z$20,(R227-V$21)*W$22+Z$21)))*LookHere!B$11</f>
        <v>15097.837036482581</v>
      </c>
      <c r="AI227" s="3">
        <f t="shared" si="88"/>
        <v>1</v>
      </c>
    </row>
    <row r="228" spans="1:35" x14ac:dyDescent="0.2">
      <c r="A228">
        <f t="shared" si="79"/>
        <v>83</v>
      </c>
      <c r="B228">
        <f>IF(A228&lt;LookHere!$B$9,1,2)</f>
        <v>2</v>
      </c>
      <c r="C228">
        <f>IF(B228&lt;2,LookHere!F$10 - T227,0)</f>
        <v>0</v>
      </c>
      <c r="D228" s="3">
        <f>IF(B228=2,LookHere!$B$12,0)</f>
        <v>48600</v>
      </c>
      <c r="E228" s="3">
        <f>IF(A228&lt;LookHere!B$13,0,IF(A228&lt;LookHere!B$14,LookHere!C$13,LookHere!C$14))</f>
        <v>12000</v>
      </c>
      <c r="F228" s="3">
        <f>IF('SC2'!A228&lt;LookHere!D$15,0,LookHere!B$15)</f>
        <v>9000</v>
      </c>
      <c r="G228" s="3">
        <f>IF('SC2'!A228&lt;LookHere!D$16,0,LookHere!B$16)</f>
        <v>6612</v>
      </c>
      <c r="H228" s="3">
        <f t="shared" si="80"/>
        <v>36085.837036482582</v>
      </c>
      <c r="I228" s="35">
        <f t="shared" si="81"/>
        <v>0</v>
      </c>
      <c r="J228" s="3">
        <f>IF(I227&gt;0,IF(B228&lt;2,IF(C228&gt;5500*LookHere!B$11, 5500*LookHere!B$11, C228), IF(H228&gt;(M228+P227),-(H228-M228-P227),0)),0)</f>
        <v>0</v>
      </c>
      <c r="K228" s="35">
        <f t="shared" si="82"/>
        <v>-4.3670481924674356E-31</v>
      </c>
      <c r="L228" s="35">
        <f t="shared" si="83"/>
        <v>2.427781353649142E-27</v>
      </c>
      <c r="M228" s="35">
        <f t="shared" si="84"/>
        <v>1.5389916175705632E-25</v>
      </c>
      <c r="N228" s="35">
        <f t="shared" si="85"/>
        <v>1.0768204828208203E-25</v>
      </c>
      <c r="O228" s="35">
        <f t="shared" si="86"/>
        <v>-187012.76046401405</v>
      </c>
      <c r="P228" s="3">
        <f t="shared" si="87"/>
        <v>36085.837036482582</v>
      </c>
      <c r="Q228">
        <f t="shared" si="76"/>
        <v>9.6000000000000002E-2</v>
      </c>
      <c r="R228" s="3">
        <f>IF(B228&lt;2,K228*V$5+L228*0.4*V$6 - IF((C228-J228)&gt;0,IF((C228-J228)&gt;V$12,V$12,C228-J228)),P228+L228*($V$6)*0.4+K228*($V$5)+G228+F228+E228)/LookHere!B$11</f>
        <v>63697.837036482582</v>
      </c>
      <c r="S228" s="3">
        <f>(IF(G228&gt;0,IF(R228&gt;V$15,IF(0.15*(R228-V$15)&lt;G228,0.15*(R228-V$15),G228),0),0))*LookHere!B$11</f>
        <v>0</v>
      </c>
      <c r="T228" s="3">
        <f>(IF(R228&lt;V$16,W$16*R228,IF(R228&lt;V$17,Z$16+W$17*(R228-V$16),IF(R228&lt;V$18,W$18*(R228-V$18)+Z$17,(R228-V$18)*W$19+Z$18)))+S228 + IF(R228&lt;V$20,R228*W$20,IF(R228&lt;V$21,(R228-V$20)*W$21+Z$20,(R228-V$21)*W$22+Z$21)))*LookHere!B$11</f>
        <v>15100.186236864325</v>
      </c>
      <c r="AI228" s="3">
        <f t="shared" si="88"/>
        <v>1</v>
      </c>
    </row>
    <row r="229" spans="1:35" x14ac:dyDescent="0.2">
      <c r="A229">
        <f t="shared" si="79"/>
        <v>84</v>
      </c>
      <c r="B229">
        <f>IF(A229&lt;LookHere!$B$9,1,2)</f>
        <v>2</v>
      </c>
      <c r="C229">
        <f>IF(B229&lt;2,LookHere!F$10 - T228,0)</f>
        <v>0</v>
      </c>
      <c r="D229" s="3">
        <f>IF(B229=2,LookHere!$B$12,0)</f>
        <v>48600</v>
      </c>
      <c r="E229" s="3">
        <f>IF(A229&lt;LookHere!B$13,0,IF(A229&lt;LookHere!B$14,LookHere!C$13,LookHere!C$14))</f>
        <v>12000</v>
      </c>
      <c r="F229" s="3">
        <f>IF('SC2'!A229&lt;LookHere!D$15,0,LookHere!B$15)</f>
        <v>9000</v>
      </c>
      <c r="G229" s="3">
        <f>IF('SC2'!A229&lt;LookHere!D$16,0,LookHere!B$16)</f>
        <v>6612</v>
      </c>
      <c r="H229" s="3">
        <f t="shared" si="80"/>
        <v>36088.186236864327</v>
      </c>
      <c r="I229" s="35">
        <f t="shared" si="81"/>
        <v>0</v>
      </c>
      <c r="J229" s="3">
        <f>IF(I228&gt;0,IF(B229&lt;2,IF(C229&gt;5500*LookHere!B$11, 5500*LookHere!B$11, C229), IF(H229&gt;(M229+P228),-(H229-M229-P228),0)),0)</f>
        <v>0</v>
      </c>
      <c r="K229" s="35">
        <f t="shared" si="82"/>
        <v>4.0264184333138933E-33</v>
      </c>
      <c r="L229" s="35">
        <f t="shared" si="83"/>
        <v>3.8310389760583086E-29</v>
      </c>
      <c r="M229" s="35">
        <f t="shared" si="84"/>
        <v>2.4273446488298952E-27</v>
      </c>
      <c r="N229" s="35">
        <f t="shared" si="85"/>
        <v>1.6995779590001733E-27</v>
      </c>
      <c r="O229" s="35">
        <f t="shared" si="86"/>
        <v>-222776.93555249853</v>
      </c>
      <c r="P229" s="3">
        <f t="shared" si="87"/>
        <v>36088.186236864327</v>
      </c>
      <c r="Q229">
        <f t="shared" si="76"/>
        <v>9.9000000000000005E-2</v>
      </c>
      <c r="R229" s="3">
        <f>IF(B229&lt;2,K229*V$5+L229*0.4*V$6 - IF((C229-J229)&gt;0,IF((C229-J229)&gt;V$12,V$12,C229-J229)),P229+L229*($V$6)*0.4+K229*($V$5)+G229+F229+E229)/LookHere!B$11</f>
        <v>63700.186236864327</v>
      </c>
      <c r="S229" s="3">
        <f>(IF(G229&gt;0,IF(R229&gt;V$15,IF(0.15*(R229-V$15)&lt;G229,0.15*(R229-V$15),G229),0),0))*LookHere!B$11</f>
        <v>0</v>
      </c>
      <c r="T229" s="3">
        <f>(IF(R229&lt;V$16,W$16*R229,IF(R229&lt;V$17,Z$16+W$17*(R229-V$16),IF(R229&lt;V$18,W$18*(R229-V$18)+Z$17,(R229-V$18)*W$19+Z$18)))+S229 + IF(R229&lt;V$20,R229*W$20,IF(R229&lt;V$21,(R229-V$20)*W$21+Z$20,(R229-V$21)*W$22+Z$21)))*LookHere!B$11</f>
        <v>15100.918012783237</v>
      </c>
      <c r="AI229" s="3">
        <f t="shared" si="88"/>
        <v>1</v>
      </c>
    </row>
    <row r="230" spans="1:35" x14ac:dyDescent="0.2">
      <c r="A230">
        <f t="shared" si="79"/>
        <v>85</v>
      </c>
      <c r="B230">
        <f>IF(A230&lt;LookHere!$B$9,1,2)</f>
        <v>2</v>
      </c>
      <c r="C230">
        <f>IF(B230&lt;2,LookHere!F$10 - T229,0)</f>
        <v>0</v>
      </c>
      <c r="D230" s="3">
        <f>IF(B230=2,LookHere!$B$12,0)</f>
        <v>48600</v>
      </c>
      <c r="E230" s="3">
        <f>IF(A230&lt;LookHere!B$13,0,IF(A230&lt;LookHere!B$14,LookHere!C$13,LookHere!C$14))</f>
        <v>12000</v>
      </c>
      <c r="F230" s="3">
        <f>IF('SC2'!A230&lt;LookHere!D$15,0,LookHere!B$15)</f>
        <v>9000</v>
      </c>
      <c r="G230" s="3">
        <f>IF('SC2'!A230&lt;LookHere!D$16,0,LookHere!B$16)</f>
        <v>6612</v>
      </c>
      <c r="H230" s="3">
        <f t="shared" si="80"/>
        <v>36088.918012783237</v>
      </c>
      <c r="I230" s="35">
        <f t="shared" si="81"/>
        <v>0</v>
      </c>
      <c r="J230" s="3">
        <f>IF(I229&gt;0,IF(B230&lt;2,IF(C230&gt;5500*LookHere!B$11, 5500*LookHere!B$11, C230), IF(H230&gt;(M230+P229),-(H230-M230-P229),0)),0)</f>
        <v>0</v>
      </c>
      <c r="K230" s="35">
        <f t="shared" si="82"/>
        <v>-3.7123577956917266E-35</v>
      </c>
      <c r="L230" s="35">
        <f t="shared" si="83"/>
        <v>6.0453795042199617E-31</v>
      </c>
      <c r="M230" s="35">
        <f t="shared" si="84"/>
        <v>3.83144161790164E-29</v>
      </c>
      <c r="N230" s="35">
        <f t="shared" si="85"/>
        <v>2.6816064906878164E-29</v>
      </c>
      <c r="O230" s="35">
        <f t="shared" si="86"/>
        <v>-258481.94546021259</v>
      </c>
      <c r="P230" s="3">
        <f t="shared" si="87"/>
        <v>36088.918012783237</v>
      </c>
      <c r="Q230">
        <f t="shared" si="76"/>
        <v>0.10299999999999999</v>
      </c>
      <c r="R230" s="3">
        <f>IF(B230&lt;2,K230*V$5+L230*0.4*V$6 - IF((C230-J230)&gt;0,IF((C230-J230)&gt;V$12,V$12,C230-J230)),P230+L230*($V$6)*0.4+K230*($V$5)+G230+F230+E230)/LookHere!B$11</f>
        <v>63700.918012783237</v>
      </c>
      <c r="S230" s="3">
        <f>(IF(G230&gt;0,IF(R230&gt;V$15,IF(0.15*(R230-V$15)&lt;G230,0.15*(R230-V$15),G230),0),0))*LookHere!B$11</f>
        <v>0</v>
      </c>
      <c r="T230" s="3">
        <f>(IF(R230&lt;V$16,W$16*R230,IF(R230&lt;V$17,Z$16+W$17*(R230-V$16),IF(R230&lt;V$18,W$18*(R230-V$18)+Z$17,(R230-V$18)*W$19+Z$18)))+S230 + IF(R230&lt;V$20,R230*W$20,IF(R230&lt;V$21,(R230-V$20)*W$21+Z$20,(R230-V$21)*W$22+Z$21)))*LookHere!B$11</f>
        <v>15101.145960981978</v>
      </c>
      <c r="AI230" s="3">
        <f t="shared" si="88"/>
        <v>1</v>
      </c>
    </row>
    <row r="231" spans="1:35" x14ac:dyDescent="0.2">
      <c r="A231">
        <f t="shared" si="79"/>
        <v>86</v>
      </c>
      <c r="B231">
        <f>IF(A231&lt;LookHere!$B$9,1,2)</f>
        <v>2</v>
      </c>
      <c r="C231">
        <f>IF(B231&lt;2,LookHere!F$10 - T230,0)</f>
        <v>0</v>
      </c>
      <c r="D231" s="3">
        <f>IF(B231=2,LookHere!$B$12,0)</f>
        <v>48600</v>
      </c>
      <c r="E231" s="3">
        <f>IF(A231&lt;LookHere!B$13,0,IF(A231&lt;LookHere!B$14,LookHere!C$13,LookHere!C$14))</f>
        <v>12000</v>
      </c>
      <c r="F231" s="3">
        <f>IF('SC2'!A231&lt;LookHere!D$15,0,LookHere!B$15)</f>
        <v>9000</v>
      </c>
      <c r="G231" s="3">
        <f>IF('SC2'!A231&lt;LookHere!D$16,0,LookHere!B$16)</f>
        <v>6612</v>
      </c>
      <c r="H231" s="3">
        <f t="shared" si="80"/>
        <v>36089.145960981979</v>
      </c>
      <c r="I231" s="35">
        <f t="shared" si="81"/>
        <v>0</v>
      </c>
      <c r="J231" s="3">
        <f>IF(I230&gt;0,IF(B231&lt;2,IF(C231&gt;5500*LookHere!B$11, 5500*LookHere!B$11, C231), IF(H231&gt;(M231+P230),-(H231-M231-P230),0)),0)</f>
        <v>0</v>
      </c>
      <c r="K231" s="35">
        <f t="shared" si="82"/>
        <v>3.4227938876454283E-37</v>
      </c>
      <c r="L231" s="35">
        <f t="shared" si="83"/>
        <v>9.5396088576590733E-33</v>
      </c>
      <c r="M231" s="35">
        <f t="shared" si="84"/>
        <v>6.0450082684403925E-31</v>
      </c>
      <c r="N231" s="35">
        <f t="shared" si="85"/>
        <v>4.2318770236878439E-31</v>
      </c>
      <c r="O231" s="35">
        <f t="shared" si="86"/>
        <v>-294126.27452680428</v>
      </c>
      <c r="P231" s="3">
        <f t="shared" si="87"/>
        <v>36089.145960981979</v>
      </c>
      <c r="Q231">
        <f t="shared" si="76"/>
        <v>0.108</v>
      </c>
      <c r="R231" s="3">
        <f>IF(B231&lt;2,K231*V$5+L231*0.4*V$6 - IF((C231-J231)&gt;0,IF((C231-J231)&gt;V$12,V$12,C231-J231)),P231+L231*($V$6)*0.4+K231*($V$5)+G231+F231+E231)/LookHere!B$11</f>
        <v>63701.145960981979</v>
      </c>
      <c r="S231" s="3">
        <f>(IF(G231&gt;0,IF(R231&gt;V$15,IF(0.15*(R231-V$15)&lt;G231,0.15*(R231-V$15),G231),0),0))*LookHere!B$11</f>
        <v>0</v>
      </c>
      <c r="T231" s="3">
        <f>(IF(R231&lt;V$16,W$16*R231,IF(R231&lt;V$17,Z$16+W$17*(R231-V$16),IF(R231&lt;V$18,W$18*(R231-V$18)+Z$17,(R231-V$18)*W$19+Z$18)))+S231 + IF(R231&lt;V$20,R231*W$20,IF(R231&lt;V$21,(R231-V$20)*W$21+Z$20,(R231-V$21)*W$22+Z$21)))*LookHere!B$11</f>
        <v>15101.216966845885</v>
      </c>
      <c r="AI231" s="3">
        <f t="shared" si="88"/>
        <v>1</v>
      </c>
    </row>
    <row r="232" spans="1:35" x14ac:dyDescent="0.2">
      <c r="A232">
        <f t="shared" si="79"/>
        <v>87</v>
      </c>
      <c r="B232">
        <f>IF(A232&lt;LookHere!$B$9,1,2)</f>
        <v>2</v>
      </c>
      <c r="C232">
        <f>IF(B232&lt;2,LookHere!F$10 - T231,0)</f>
        <v>0</v>
      </c>
      <c r="D232" s="3">
        <f>IF(B232=2,LookHere!$B$12,0)</f>
        <v>48600</v>
      </c>
      <c r="E232" s="3">
        <f>IF(A232&lt;LookHere!B$13,0,IF(A232&lt;LookHere!B$14,LookHere!C$13,LookHere!C$14))</f>
        <v>12000</v>
      </c>
      <c r="F232" s="3">
        <f>IF('SC2'!A232&lt;LookHere!D$15,0,LookHere!B$15)</f>
        <v>9000</v>
      </c>
      <c r="G232" s="3">
        <f>IF('SC2'!A232&lt;LookHere!D$16,0,LookHere!B$16)</f>
        <v>6612</v>
      </c>
      <c r="H232" s="3">
        <f t="shared" si="80"/>
        <v>36089.216966845881</v>
      </c>
      <c r="I232" s="35">
        <f t="shared" si="81"/>
        <v>0</v>
      </c>
      <c r="J232" s="3">
        <f>IF(I231&gt;0,IF(B232&lt;2,IF(C232&gt;5500*LookHere!B$11, 5500*LookHere!B$11, C232), IF(H232&gt;(M232+P231),-(H232-M232-P231),0)),0)</f>
        <v>0</v>
      </c>
      <c r="K232" s="35">
        <f t="shared" si="82"/>
        <v>-3.1558159650256562E-39</v>
      </c>
      <c r="L232" s="35">
        <f t="shared" si="83"/>
        <v>1.5053502777385909E-34</v>
      </c>
      <c r="M232" s="35">
        <f t="shared" si="84"/>
        <v>9.5399511370478378E-33</v>
      </c>
      <c r="N232" s="35">
        <f t="shared" si="85"/>
        <v>6.6776235165447214E-33</v>
      </c>
      <c r="O232" s="35">
        <f t="shared" si="86"/>
        <v>-329709.52329560014</v>
      </c>
      <c r="P232" s="3">
        <f t="shared" si="87"/>
        <v>36089.216966845881</v>
      </c>
      <c r="Q232">
        <f t="shared" si="76"/>
        <v>0.113</v>
      </c>
      <c r="R232" s="3">
        <f>IF(B232&lt;2,K232*V$5+L232*0.4*V$6 - IF((C232-J232)&gt;0,IF((C232-J232)&gt;V$12,V$12,C232-J232)),P232+L232*($V$6)*0.4+K232*($V$5)+G232+F232+E232)/LookHere!B$11</f>
        <v>63701.216966845881</v>
      </c>
      <c r="S232" s="3">
        <f>(IF(G232&gt;0,IF(R232&gt;V$15,IF(0.15*(R232-V$15)&lt;G232,0.15*(R232-V$15),G232),0),0))*LookHere!B$11</f>
        <v>0</v>
      </c>
      <c r="T232" s="3">
        <f>(IF(R232&lt;V$16,W$16*R232,IF(R232&lt;V$17,Z$16+W$17*(R232-V$16),IF(R232&lt;V$18,W$18*(R232-V$18)+Z$17,(R232-V$18)*W$19+Z$18)))+S232 + IF(R232&lt;V$20,R232*W$20,IF(R232&lt;V$21,(R232-V$20)*W$21+Z$20,(R232-V$21)*W$22+Z$21)))*LookHere!B$11</f>
        <v>15101.23908517249</v>
      </c>
      <c r="AI232" s="3">
        <f t="shared" si="88"/>
        <v>1</v>
      </c>
    </row>
    <row r="233" spans="1:35" x14ac:dyDescent="0.2">
      <c r="A233">
        <f t="shared" si="79"/>
        <v>88</v>
      </c>
      <c r="B233">
        <f>IF(A233&lt;LookHere!$B$9,1,2)</f>
        <v>2</v>
      </c>
      <c r="C233">
        <f>IF(B233&lt;2,LookHere!F$10 - T232,0)</f>
        <v>0</v>
      </c>
      <c r="D233" s="3">
        <f>IF(B233=2,LookHere!$B$12,0)</f>
        <v>48600</v>
      </c>
      <c r="E233" s="3">
        <f>IF(A233&lt;LookHere!B$13,0,IF(A233&lt;LookHere!B$14,LookHere!C$13,LookHere!C$14))</f>
        <v>12000</v>
      </c>
      <c r="F233" s="3">
        <f>IF('SC2'!A233&lt;LookHere!D$15,0,LookHere!B$15)</f>
        <v>9000</v>
      </c>
      <c r="G233" s="3">
        <f>IF('SC2'!A233&lt;LookHere!D$16,0,LookHere!B$16)</f>
        <v>6612</v>
      </c>
      <c r="H233" s="3">
        <f t="shared" si="80"/>
        <v>36089.239085172492</v>
      </c>
      <c r="I233" s="35">
        <f t="shared" si="81"/>
        <v>0</v>
      </c>
      <c r="J233" s="3">
        <f>IF(I232&gt;0,IF(B233&lt;2,IF(C233&gt;5500*LookHere!B$11, 5500*LookHere!B$11, C233), IF(H233&gt;(M233+P232),-(H233-M233-P232),0)),0)</f>
        <v>0</v>
      </c>
      <c r="K233" s="35">
        <f t="shared" si="82"/>
        <v>2.909662319308907E-41</v>
      </c>
      <c r="L233" s="35">
        <f t="shared" si="83"/>
        <v>2.3754427382714738E-36</v>
      </c>
      <c r="M233" s="35">
        <f t="shared" si="84"/>
        <v>1.5053187195789406E-34</v>
      </c>
      <c r="N233" s="35">
        <f t="shared" si="85"/>
        <v>1.0537546618649086E-34</v>
      </c>
      <c r="O233" s="35">
        <f t="shared" si="86"/>
        <v>-365231.63988237758</v>
      </c>
      <c r="P233" s="3">
        <f t="shared" si="87"/>
        <v>36089.239085172492</v>
      </c>
      <c r="Q233">
        <f t="shared" si="76"/>
        <v>0.11899999999999999</v>
      </c>
      <c r="R233" s="3">
        <f>IF(B233&lt;2,K233*V$5+L233*0.4*V$6 - IF((C233-J233)&gt;0,IF((C233-J233)&gt;V$12,V$12,C233-J233)),P233+L233*($V$6)*0.4+K233*($V$5)+G233+F233+E233)/LookHere!B$11</f>
        <v>63701.239085172492</v>
      </c>
      <c r="S233" s="3">
        <f>(IF(G233&gt;0,IF(R233&gt;V$15,IF(0.15*(R233-V$15)&lt;G233,0.15*(R233-V$15),G233),0),0))*LookHere!B$11</f>
        <v>0</v>
      </c>
      <c r="T233" s="3">
        <f>(IF(R233&lt;V$16,W$16*R233,IF(R233&lt;V$17,Z$16+W$17*(R233-V$16),IF(R233&lt;V$18,W$18*(R233-V$18)+Z$17,(R233-V$18)*W$19+Z$18)))+S233 + IF(R233&lt;V$20,R233*W$20,IF(R233&lt;V$21,(R233-V$20)*W$21+Z$20,(R233-V$21)*W$22+Z$21)))*LookHere!B$11</f>
        <v>15101.24597503123</v>
      </c>
      <c r="AI233" s="3">
        <f t="shared" si="88"/>
        <v>1</v>
      </c>
    </row>
    <row r="234" spans="1:35" x14ac:dyDescent="0.2">
      <c r="A234">
        <f t="shared" si="79"/>
        <v>89</v>
      </c>
      <c r="B234">
        <f>IF(A234&lt;LookHere!$B$9,1,2)</f>
        <v>2</v>
      </c>
      <c r="C234">
        <f>IF(B234&lt;2,LookHere!F$10 - T233,0)</f>
        <v>0</v>
      </c>
      <c r="D234" s="3">
        <f>IF(B234=2,LookHere!$B$12,0)</f>
        <v>48600</v>
      </c>
      <c r="E234" s="3">
        <f>IF(A234&lt;LookHere!B$13,0,IF(A234&lt;LookHere!B$14,LookHere!C$13,LookHere!C$14))</f>
        <v>12000</v>
      </c>
      <c r="F234" s="3">
        <f>IF('SC2'!A234&lt;LookHere!D$15,0,LookHere!B$15)</f>
        <v>9000</v>
      </c>
      <c r="G234" s="3">
        <f>IF('SC2'!A234&lt;LookHere!D$16,0,LookHere!B$16)</f>
        <v>6612</v>
      </c>
      <c r="H234" s="3">
        <f t="shared" si="80"/>
        <v>36089.245975031226</v>
      </c>
      <c r="I234" s="35">
        <f t="shared" si="81"/>
        <v>0</v>
      </c>
      <c r="J234" s="3">
        <f>IF(I233&gt;0,IF(B234&lt;2,IF(C234&gt;5500*LookHere!B$11, 5500*LookHere!B$11, C234), IF(H234&gt;(M234+P233),-(H234-M234-P233),0)),0)</f>
        <v>0</v>
      </c>
      <c r="K234" s="35">
        <f t="shared" si="82"/>
        <v>-2.6827086576950641E-43</v>
      </c>
      <c r="L234" s="35">
        <f t="shared" si="83"/>
        <v>3.7484486409923605E-38</v>
      </c>
      <c r="M234" s="35">
        <f t="shared" si="84"/>
        <v>2.3754718348946669E-36</v>
      </c>
      <c r="N234" s="35">
        <f t="shared" si="85"/>
        <v>1.6628011878030737E-36</v>
      </c>
      <c r="O234" s="35">
        <f t="shared" si="86"/>
        <v>-400692.68054695241</v>
      </c>
      <c r="P234" s="3">
        <f t="shared" si="87"/>
        <v>36089.245975031226</v>
      </c>
      <c r="Q234">
        <f t="shared" si="76"/>
        <v>0.127</v>
      </c>
      <c r="R234" s="3">
        <f>IF(B234&lt;2,K234*V$5+L234*0.4*V$6 - IF((C234-J234)&gt;0,IF((C234-J234)&gt;V$12,V$12,C234-J234)),P234+L234*($V$6)*0.4+K234*($V$5)+G234+F234+E234)/LookHere!B$11</f>
        <v>63701.245975031226</v>
      </c>
      <c r="S234" s="3">
        <f>(IF(G234&gt;0,IF(R234&gt;V$15,IF(0.15*(R234-V$15)&lt;G234,0.15*(R234-V$15),G234),0),0))*LookHere!B$11</f>
        <v>0</v>
      </c>
      <c r="T234" s="3">
        <f>(IF(R234&lt;V$16,W$16*R234,IF(R234&lt;V$17,Z$16+W$17*(R234-V$16),IF(R234&lt;V$18,W$18*(R234-V$18)+Z$17,(R234-V$18)*W$19+Z$18)))+S234 + IF(R234&lt;V$20,R234*W$20,IF(R234&lt;V$21,(R234-V$20)*W$21+Z$20,(R234-V$21)*W$22+Z$21)))*LookHere!B$11</f>
        <v>15101.248121222226</v>
      </c>
      <c r="AI234" s="3">
        <f t="shared" si="88"/>
        <v>1</v>
      </c>
    </row>
    <row r="235" spans="1:35" x14ac:dyDescent="0.2">
      <c r="A235">
        <f t="shared" si="79"/>
        <v>90</v>
      </c>
      <c r="B235">
        <f>IF(A235&lt;LookHere!$B$9,1,2)</f>
        <v>2</v>
      </c>
      <c r="C235">
        <f>IF(B235&lt;2,LookHere!F$10 - T234,0)</f>
        <v>0</v>
      </c>
      <c r="D235" s="3">
        <f>IF(B235=2,LookHere!$B$12,0)</f>
        <v>48600</v>
      </c>
      <c r="E235" s="3">
        <f>IF(A235&lt;LookHere!B$13,0,IF(A235&lt;LookHere!B$14,LookHere!C$13,LookHere!C$14))</f>
        <v>12000</v>
      </c>
      <c r="F235" s="3">
        <f>IF('SC2'!A235&lt;LookHere!D$15,0,LookHere!B$15)</f>
        <v>9000</v>
      </c>
      <c r="G235" s="3">
        <f>IF('SC2'!A235&lt;LookHere!D$16,0,LookHere!B$16)</f>
        <v>6612</v>
      </c>
      <c r="H235" s="3">
        <f t="shared" si="80"/>
        <v>36089.248121222226</v>
      </c>
      <c r="I235" s="35">
        <f t="shared" si="81"/>
        <v>0</v>
      </c>
      <c r="J235" s="3">
        <f>IF(I234&gt;0,IF(B235&lt;2,IF(C235&gt;5500*LookHere!B$11, 5500*LookHere!B$11, C235), IF(H235&gt;(M235+P234),-(H235-M235-P234),0)),0)</f>
        <v>0</v>
      </c>
      <c r="K235" s="35">
        <f t="shared" si="82"/>
        <v>2.4734573817149646E-45</v>
      </c>
      <c r="L235" s="35">
        <f t="shared" si="83"/>
        <v>5.9150519554859275E-40</v>
      </c>
      <c r="M235" s="35">
        <f t="shared" si="84"/>
        <v>3.7484218139057836E-38</v>
      </c>
      <c r="N235" s="35">
        <f t="shared" si="85"/>
        <v>2.6239220968206255E-38</v>
      </c>
      <c r="O235" s="35">
        <f t="shared" si="86"/>
        <v>-436092.73511144292</v>
      </c>
      <c r="P235" s="3">
        <f t="shared" si="87"/>
        <v>36089.248121222226</v>
      </c>
      <c r="Q235">
        <f t="shared" si="76"/>
        <v>0.13600000000000001</v>
      </c>
      <c r="R235" s="3">
        <f>IF(B235&lt;2,K235*V$5+L235*0.4*V$6 - IF((C235-J235)&gt;0,IF((C235-J235)&gt;V$12,V$12,C235-J235)),P235+L235*($V$6)*0.4+K235*($V$5)+G235+F235+E235)/LookHere!B$11</f>
        <v>63701.248121222226</v>
      </c>
      <c r="S235" s="3">
        <f>(IF(G235&gt;0,IF(R235&gt;V$15,IF(0.15*(R235-V$15)&lt;G235,0.15*(R235-V$15),G235),0),0))*LookHere!B$11</f>
        <v>0</v>
      </c>
      <c r="T235" s="3">
        <f>(IF(R235&lt;V$16,W$16*R235,IF(R235&lt;V$17,Z$16+W$17*(R235-V$16),IF(R235&lt;V$18,W$18*(R235-V$18)+Z$17,(R235-V$18)*W$19+Z$18)))+S235 + IF(R235&lt;V$20,R235*W$20,IF(R235&lt;V$21,(R235-V$20)*W$21+Z$20,(R235-V$21)*W$22+Z$21)))*LookHere!B$11</f>
        <v>15101.248789760724</v>
      </c>
      <c r="AI235" s="3">
        <f t="shared" si="88"/>
        <v>1</v>
      </c>
    </row>
    <row r="236" spans="1:35" x14ac:dyDescent="0.2">
      <c r="A236">
        <f t="shared" si="79"/>
        <v>91</v>
      </c>
      <c r="B236">
        <f>IF(A236&lt;LookHere!$B$9,1,2)</f>
        <v>2</v>
      </c>
      <c r="C236">
        <f>IF(B236&lt;2,LookHere!F$10 - T235,0)</f>
        <v>0</v>
      </c>
      <c r="D236" s="3">
        <f>IF(B236=2,LookHere!$B$12,0)</f>
        <v>48600</v>
      </c>
      <c r="E236" s="3">
        <f>IF(A236&lt;LookHere!B$13,0,IF(A236&lt;LookHere!B$14,LookHere!C$13,LookHere!C$14))</f>
        <v>12000</v>
      </c>
      <c r="F236" s="3">
        <f>IF('SC2'!A236&lt;LookHere!D$15,0,LookHere!B$15)</f>
        <v>9000</v>
      </c>
      <c r="G236" s="3">
        <f>IF('SC2'!A236&lt;LookHere!D$16,0,LookHere!B$16)</f>
        <v>6612</v>
      </c>
      <c r="H236" s="3">
        <f t="shared" si="80"/>
        <v>36089.248789760721</v>
      </c>
      <c r="I236" s="35">
        <f t="shared" si="81"/>
        <v>0</v>
      </c>
      <c r="J236" s="3">
        <f>IF(I235&gt;0,IF(B236&lt;2,IF(C236&gt;5500*LookHere!B$11, 5500*LookHere!B$11, C236), IF(H236&gt;(M236+P235),-(H236-M236-P235),0)),0)</f>
        <v>0</v>
      </c>
      <c r="K236" s="35">
        <f t="shared" si="82"/>
        <v>-2.2805277041950259E-47</v>
      </c>
      <c r="L236" s="35">
        <f t="shared" si="83"/>
        <v>9.3339519857567318E-42</v>
      </c>
      <c r="M236" s="35">
        <f t="shared" si="84"/>
        <v>5.9150766900597446E-40</v>
      </c>
      <c r="N236" s="35">
        <f t="shared" si="85"/>
        <v>4.1405289484680039E-40</v>
      </c>
      <c r="O236" s="35">
        <f t="shared" si="86"/>
        <v>-471431.90372827352</v>
      </c>
      <c r="P236" s="3">
        <f t="shared" si="87"/>
        <v>36089.248789760721</v>
      </c>
      <c r="Q236">
        <f t="shared" si="76"/>
        <v>0.14699999999999999</v>
      </c>
      <c r="R236" s="3">
        <f>IF(B236&lt;2,K236*V$5+L236*0.4*V$6 - IF((C236-J236)&gt;0,IF((C236-J236)&gt;V$12,V$12,C236-J236)),P236+L236*($V$6)*0.4+K236*($V$5)+G236+F236+E236)/LookHere!B$11</f>
        <v>63701.248789760721</v>
      </c>
      <c r="S236" s="3">
        <f>(IF(G236&gt;0,IF(R236&gt;V$15,IF(0.15*(R236-V$15)&lt;G236,0.15*(R236-V$15),G236),0),0))*LookHere!B$11</f>
        <v>0</v>
      </c>
      <c r="T236" s="3">
        <f>(IF(R236&lt;V$16,W$16*R236,IF(R236&lt;V$17,Z$16+W$17*(R236-V$16),IF(R236&lt;V$18,W$18*(R236-V$18)+Z$17,(R236-V$18)*W$19+Z$18)))+S236 + IF(R236&lt;V$20,R236*W$20,IF(R236&lt;V$21,(R236-V$20)*W$21+Z$20,(R236-V$21)*W$22+Z$21)))*LookHere!B$11</f>
        <v>15101.248998010464</v>
      </c>
      <c r="AI236" s="3">
        <f t="shared" si="88"/>
        <v>1</v>
      </c>
    </row>
    <row r="237" spans="1:35" x14ac:dyDescent="0.2">
      <c r="A237">
        <f t="shared" si="79"/>
        <v>92</v>
      </c>
      <c r="B237">
        <f>IF(A237&lt;LookHere!$B$9,1,2)</f>
        <v>2</v>
      </c>
      <c r="C237">
        <f>IF(B237&lt;2,LookHere!F$10 - T236,0)</f>
        <v>0</v>
      </c>
      <c r="D237" s="3">
        <f>IF(B237=2,LookHere!$B$12,0)</f>
        <v>48600</v>
      </c>
      <c r="E237" s="3">
        <f>IF(A237&lt;LookHere!B$13,0,IF(A237&lt;LookHere!B$14,LookHere!C$13,LookHere!C$14))</f>
        <v>12000</v>
      </c>
      <c r="F237" s="3">
        <f>IF('SC2'!A237&lt;LookHere!D$15,0,LookHere!B$15)</f>
        <v>9000</v>
      </c>
      <c r="G237" s="3">
        <f>IF('SC2'!A237&lt;LookHere!D$16,0,LookHere!B$16)</f>
        <v>6612</v>
      </c>
      <c r="H237" s="3">
        <f t="shared" si="80"/>
        <v>36089.248998010466</v>
      </c>
      <c r="I237" s="35">
        <f t="shared" si="81"/>
        <v>0</v>
      </c>
      <c r="J237" s="3">
        <f>IF(I236&gt;0,IF(B237&lt;2,IF(C237&gt;5500*LookHere!B$11, 5500*LookHere!B$11, C237), IF(H237&gt;(M237+P236),-(H237-M237-P236),0)),0)</f>
        <v>0</v>
      </c>
      <c r="K237" s="35">
        <f t="shared" si="82"/>
        <v>2.1026465391813419E-49</v>
      </c>
      <c r="L237" s="35">
        <f t="shared" si="83"/>
        <v>1.4728976233524083E-43</v>
      </c>
      <c r="M237" s="35">
        <f t="shared" si="84"/>
        <v>9.3339291804796898E-42</v>
      </c>
      <c r="N237" s="35">
        <f t="shared" si="85"/>
        <v>6.5337732316128248E-42</v>
      </c>
      <c r="O237" s="35">
        <f t="shared" si="86"/>
        <v>-506710.28964362165</v>
      </c>
      <c r="P237" s="3">
        <f t="shared" si="87"/>
        <v>36089.248998010466</v>
      </c>
      <c r="Q237">
        <f t="shared" si="76"/>
        <v>0.161</v>
      </c>
      <c r="R237" s="3">
        <f>IF(B237&lt;2,K237*V$5+L237*0.4*V$6 - IF((C237-J237)&gt;0,IF((C237-J237)&gt;V$12,V$12,C237-J237)),P237+L237*($V$6)*0.4+K237*($V$5)+G237+F237+E237)/LookHere!B$11</f>
        <v>63701.248998010466</v>
      </c>
      <c r="S237" s="3">
        <f>(IF(G237&gt;0,IF(R237&gt;V$15,IF(0.15*(R237-V$15)&lt;G237,0.15*(R237-V$15),G237),0),0))*LookHere!B$11</f>
        <v>0</v>
      </c>
      <c r="T237" s="3">
        <f>(IF(R237&lt;V$16,W$16*R237,IF(R237&lt;V$17,Z$16+W$17*(R237-V$16),IF(R237&lt;V$18,W$18*(R237-V$18)+Z$17,(R237-V$18)*W$19+Z$18)))+S237 + IF(R237&lt;V$20,R237*W$20,IF(R237&lt;V$21,(R237-V$20)*W$21+Z$20,(R237-V$21)*W$22+Z$21)))*LookHere!B$11</f>
        <v>15101.249062880261</v>
      </c>
      <c r="AI237" s="3">
        <f t="shared" si="88"/>
        <v>1</v>
      </c>
    </row>
    <row r="238" spans="1:35" x14ac:dyDescent="0.2">
      <c r="A238">
        <f t="shared" si="79"/>
        <v>93</v>
      </c>
      <c r="B238">
        <f>IF(A238&lt;LookHere!$B$9,1,2)</f>
        <v>2</v>
      </c>
      <c r="C238">
        <f>IF(B238&lt;2,LookHere!F$10 - T237,0)</f>
        <v>0</v>
      </c>
      <c r="D238" s="3">
        <f>IF(B238=2,LookHere!$B$12,0)</f>
        <v>48600</v>
      </c>
      <c r="E238" s="3">
        <f>IF(A238&lt;LookHere!B$13,0,IF(A238&lt;LookHere!B$14,LookHere!C$13,LookHere!C$14))</f>
        <v>12000</v>
      </c>
      <c r="F238" s="3">
        <f>IF('SC2'!A238&lt;LookHere!D$15,0,LookHere!B$15)</f>
        <v>9000</v>
      </c>
      <c r="G238" s="3">
        <f>IF('SC2'!A238&lt;LookHere!D$16,0,LookHere!B$16)</f>
        <v>6612</v>
      </c>
      <c r="H238" s="3">
        <f t="shared" si="80"/>
        <v>36089.249062880262</v>
      </c>
      <c r="I238" s="35">
        <f t="shared" si="81"/>
        <v>0</v>
      </c>
      <c r="J238" s="3">
        <f>IF(I237&gt;0,IF(B238&lt;2,IF(C238&gt;5500*LookHere!B$11, 5500*LookHere!B$11, C238), IF(H238&gt;(M238+P237),-(H238-M238-P237),0)),0)</f>
        <v>0</v>
      </c>
      <c r="K238" s="35">
        <f t="shared" si="82"/>
        <v>-1.9386401181612146E-51</v>
      </c>
      <c r="L238" s="35">
        <f t="shared" si="83"/>
        <v>2.3242324496500914E-45</v>
      </c>
      <c r="M238" s="35">
        <f t="shared" si="84"/>
        <v>1.4728997259989475E-43</v>
      </c>
      <c r="N238" s="35">
        <f t="shared" si="85"/>
        <v>1.031027705552724E-43</v>
      </c>
      <c r="O238" s="35">
        <f t="shared" si="86"/>
        <v>-541927.99694344506</v>
      </c>
      <c r="P238" s="3">
        <f t="shared" si="87"/>
        <v>36089.249062880262</v>
      </c>
      <c r="Q238">
        <f t="shared" si="76"/>
        <v>0.18</v>
      </c>
      <c r="R238" s="3">
        <f>IF(B238&lt;2,K238*V$5+L238*0.4*V$6 - IF((C238-J238)&gt;0,IF((C238-J238)&gt;V$12,V$12,C238-J238)),P238+L238*($V$6)*0.4+K238*($V$5)+G238+F238+E238)/LookHere!B$11</f>
        <v>63701.249062880262</v>
      </c>
      <c r="S238" s="3">
        <f>(IF(G238&gt;0,IF(R238&gt;V$15,IF(0.15*(R238-V$15)&lt;G238,0.15*(R238-V$15),G238),0),0))*LookHere!B$11</f>
        <v>0</v>
      </c>
      <c r="T238" s="3">
        <f>(IF(R238&lt;V$16,W$16*R238,IF(R238&lt;V$17,Z$16+W$17*(R238-V$16),IF(R238&lt;V$18,W$18*(R238-V$18)+Z$17,(R238-V$18)*W$19+Z$18)))+S238 + IF(R238&lt;V$20,R238*W$20,IF(R238&lt;V$21,(R238-V$20)*W$21+Z$20,(R238-V$21)*W$22+Z$21)))*LookHere!B$11</f>
        <v>15101.249083087203</v>
      </c>
      <c r="AI238" s="3">
        <f t="shared" si="88"/>
        <v>1</v>
      </c>
    </row>
    <row r="239" spans="1:35" x14ac:dyDescent="0.2">
      <c r="A239">
        <f t="shared" si="79"/>
        <v>94</v>
      </c>
      <c r="B239">
        <f>IF(A239&lt;LookHere!$B$9,1,2)</f>
        <v>2</v>
      </c>
      <c r="C239">
        <f>IF(B239&lt;2,LookHere!F$10 - T238,0)</f>
        <v>0</v>
      </c>
      <c r="D239" s="3">
        <f>IF(B239=2,LookHere!$B$12,0)</f>
        <v>48600</v>
      </c>
      <c r="E239" s="3">
        <f>IF(A239&lt;LookHere!B$13,0,IF(A239&lt;LookHere!B$14,LookHere!C$13,LookHere!C$14))</f>
        <v>12000</v>
      </c>
      <c r="F239" s="3">
        <f>IF('SC2'!A239&lt;LookHere!D$15,0,LookHere!B$15)</f>
        <v>9000</v>
      </c>
      <c r="G239" s="3">
        <f>IF('SC2'!A239&lt;LookHere!D$16,0,LookHere!B$16)</f>
        <v>6612</v>
      </c>
      <c r="H239" s="3">
        <f t="shared" si="80"/>
        <v>36089.249083087205</v>
      </c>
      <c r="I239" s="35">
        <f t="shared" si="81"/>
        <v>0</v>
      </c>
      <c r="J239" s="3">
        <f>IF(I238&gt;0,IF(B239&lt;2,IF(C239&gt;5500*LookHere!B$11, 5500*LookHere!B$11, C239), IF(H239&gt;(M239+P238),-(H239-M239-P238),0)),0)</f>
        <v>0</v>
      </c>
      <c r="K239" s="35">
        <f t="shared" si="82"/>
        <v>1.7874261924793125E-53</v>
      </c>
      <c r="L239" s="35">
        <f t="shared" si="83"/>
        <v>3.6676388055478244E-47</v>
      </c>
      <c r="M239" s="35">
        <f t="shared" si="84"/>
        <v>2.3242305110099733E-45</v>
      </c>
      <c r="N239" s="35">
        <f t="shared" si="85"/>
        <v>1.6269632963470994E-45</v>
      </c>
      <c r="O239" s="35">
        <f t="shared" si="86"/>
        <v>-577085.12985158269</v>
      </c>
      <c r="P239" s="3">
        <f t="shared" si="87"/>
        <v>36089.249083087205</v>
      </c>
      <c r="Q239">
        <f t="shared" si="76"/>
        <v>0.2</v>
      </c>
      <c r="R239" s="3">
        <f>IF(B239&lt;2,K239*V$5+L239*0.4*V$6 - IF((C239-J239)&gt;0,IF((C239-J239)&gt;V$12,V$12,C239-J239)),P239+L239*($V$6)*0.4+K239*($V$5)+G239+F239+E239)/LookHere!B$11</f>
        <v>63701.249083087205</v>
      </c>
      <c r="S239" s="3">
        <f>(IF(G239&gt;0,IF(R239&gt;V$15,IF(0.15*(R239-V$15)&lt;G239,0.15*(R239-V$15),G239),0),0))*LookHere!B$11</f>
        <v>0</v>
      </c>
      <c r="T239" s="3">
        <f>(IF(R239&lt;V$16,W$16*R239,IF(R239&lt;V$17,Z$16+W$17*(R239-V$16),IF(R239&lt;V$18,W$18*(R239-V$18)+Z$17,(R239-V$18)*W$19+Z$18)))+S239 + IF(R239&lt;V$20,R239*W$20,IF(R239&lt;V$21,(R239-V$20)*W$21+Z$20,(R239-V$21)*W$22+Z$21)))*LookHere!B$11</f>
        <v>15101.249089381665</v>
      </c>
      <c r="AI239" s="3">
        <f t="shared" si="88"/>
        <v>1</v>
      </c>
    </row>
    <row r="240" spans="1:35" x14ac:dyDescent="0.2">
      <c r="A240">
        <f t="shared" si="79"/>
        <v>95</v>
      </c>
      <c r="B240">
        <f>IF(A240&lt;LookHere!$B$9,1,2)</f>
        <v>2</v>
      </c>
      <c r="C240">
        <f>IF(B240&lt;2,LookHere!F$10 - T239,0)</f>
        <v>0</v>
      </c>
      <c r="D240" s="3">
        <f>IF(B240=2,LookHere!$B$12,0)</f>
        <v>48600</v>
      </c>
      <c r="E240" s="3">
        <f>IF(A240&lt;LookHere!B$13,0,IF(A240&lt;LookHere!B$14,LookHere!C$13,LookHere!C$14))</f>
        <v>12000</v>
      </c>
      <c r="F240" s="3">
        <f>IF('SC2'!A240&lt;LookHere!D$15,0,LookHere!B$15)</f>
        <v>9000</v>
      </c>
      <c r="G240" s="3">
        <f>IF('SC2'!A240&lt;LookHere!D$16,0,LookHere!B$16)</f>
        <v>6612</v>
      </c>
      <c r="H240" s="3">
        <f t="shared" si="80"/>
        <v>36089.249089381665</v>
      </c>
      <c r="I240" s="35">
        <f t="shared" si="81"/>
        <v>0</v>
      </c>
      <c r="J240" s="3">
        <f>IF(I239&gt;0,IF(B240&lt;2,IF(C240&gt;5500*LookHere!B$11, 5500*LookHere!B$11, C240), IF(H240&gt;(M240+P239),-(H240-M240-P239),0)),0)</f>
        <v>0</v>
      </c>
      <c r="K240" s="35">
        <f t="shared" si="82"/>
        <v>-1.6480069094519379E-55</v>
      </c>
      <c r="L240" s="35">
        <f t="shared" si="83"/>
        <v>5.7875340351544035E-49</v>
      </c>
      <c r="M240" s="35">
        <f t="shared" si="84"/>
        <v>3.6676405929740168E-47</v>
      </c>
      <c r="N240" s="35">
        <f t="shared" si="85"/>
        <v>2.5673466276556194E-47</v>
      </c>
      <c r="O240" s="35">
        <f t="shared" si="86"/>
        <v>-612181.79251132521</v>
      </c>
      <c r="P240" s="3">
        <f t="shared" si="87"/>
        <v>36089.249089381665</v>
      </c>
      <c r="Q240">
        <f t="shared" si="76"/>
        <v>0.2</v>
      </c>
      <c r="R240" s="3">
        <f>IF(B240&lt;2,K240*V$5+L240*0.4*V$6 - IF((C240-J240)&gt;0,IF((C240-J240)&gt;V$12,V$12,C240-J240)),P240+L240*($V$6)*0.4+K240*($V$5)+G240+F240+E240)/LookHere!B$11</f>
        <v>63701.249089381665</v>
      </c>
      <c r="S240" s="3">
        <f>(IF(G240&gt;0,IF(R240&gt;V$15,IF(0.15*(R240-V$15)&lt;G240,0.15*(R240-V$15),G240),0),0))*LookHere!B$11</f>
        <v>0</v>
      </c>
      <c r="T240" s="3">
        <f>(IF(R240&lt;V$16,W$16*R240,IF(R240&lt;V$17,Z$16+W$17*(R240-V$16),IF(R240&lt;V$18,W$18*(R240-V$18)+Z$17,(R240-V$18)*W$19+Z$18)))+S240 + IF(R240&lt;V$20,R240*W$20,IF(R240&lt;V$21,(R240-V$20)*W$21+Z$20,(R240-V$21)*W$22+Z$21)))*LookHere!B$11</f>
        <v>15101.24909134239</v>
      </c>
      <c r="AI240" s="3">
        <f t="shared" si="88"/>
        <v>1</v>
      </c>
    </row>
    <row r="241" spans="1:35" x14ac:dyDescent="0.2">
      <c r="A241">
        <f t="shared" si="79"/>
        <v>96</v>
      </c>
      <c r="B241">
        <f>IF(A241&lt;LookHere!$B$9,1,2)</f>
        <v>2</v>
      </c>
      <c r="C241">
        <f>IF(B241&lt;2,LookHere!F$10 - T240,0)</f>
        <v>0</v>
      </c>
      <c r="D241" s="3">
        <f>IF(B241=2,LookHere!$B$12,0)</f>
        <v>48600</v>
      </c>
      <c r="E241" s="3">
        <f>IF(A241&lt;LookHere!B$13,0,IF(A241&lt;LookHere!B$14,LookHere!C$13,LookHere!C$14))</f>
        <v>12000</v>
      </c>
      <c r="F241" s="3">
        <f>IF('SC2'!A241&lt;LookHere!D$15,0,LookHere!B$15)</f>
        <v>9000</v>
      </c>
      <c r="G241" s="3">
        <f>IF('SC2'!A241&lt;LookHere!D$16,0,LookHere!B$16)</f>
        <v>6612</v>
      </c>
      <c r="H241" s="3">
        <f t="shared" si="80"/>
        <v>36089.24909134239</v>
      </c>
      <c r="I241" s="35">
        <f t="shared" si="81"/>
        <v>0</v>
      </c>
      <c r="J241" s="3">
        <f>IF(I240&gt;0,IF(B241&lt;2,IF(C241&gt;5500*LookHere!B$11, 5500*LookHere!B$11, C241), IF(H241&gt;(M241+P240),-(H241-M241-P240),0)),0)</f>
        <v>0</v>
      </c>
      <c r="K241" s="35">
        <f t="shared" si="82"/>
        <v>1.5194624432218692E-57</v>
      </c>
      <c r="L241" s="35">
        <f t="shared" si="83"/>
        <v>9.1327287074735141E-51</v>
      </c>
      <c r="M241" s="35">
        <f t="shared" si="84"/>
        <v>5.787532387147494E-49</v>
      </c>
      <c r="N241" s="35">
        <f t="shared" si="85"/>
        <v>4.0512743190101554E-49</v>
      </c>
      <c r="O241" s="35">
        <f t="shared" si="86"/>
        <v>-647218.08891758742</v>
      </c>
      <c r="P241" s="3">
        <f t="shared" si="87"/>
        <v>36089.24909134239</v>
      </c>
      <c r="Q241">
        <f t="shared" si="76"/>
        <v>0.2</v>
      </c>
      <c r="R241" s="3">
        <f>IF(B241&lt;2,K241*V$5+L241*0.4*V$6 - IF((C241-J241)&gt;0,IF((C241-J241)&gt;V$12,V$12,C241-J241)),P241+L241*($V$6)*0.4+K241*($V$5)+G241+F241+E241)/LookHere!B$11</f>
        <v>63701.24909134239</v>
      </c>
      <c r="S241" s="3">
        <f>(IF(G241&gt;0,IF(R241&gt;V$15,IF(0.15*(R241-V$15)&lt;G241,0.15*(R241-V$15),G241),0),0))*LookHere!B$11</f>
        <v>0</v>
      </c>
      <c r="T241" s="3">
        <f>(IF(R241&lt;V$16,W$16*R241,IF(R241&lt;V$17,Z$16+W$17*(R241-V$16),IF(R241&lt;V$18,W$18*(R241-V$18)+Z$17,(R241-V$18)*W$19+Z$18)))+S241 + IF(R241&lt;V$20,R241*W$20,IF(R241&lt;V$21,(R241-V$20)*W$21+Z$20,(R241-V$21)*W$22+Z$21)))*LookHere!B$11</f>
        <v>15101.249091953156</v>
      </c>
      <c r="AI241" s="3">
        <f t="shared" si="88"/>
        <v>1</v>
      </c>
    </row>
    <row r="242" spans="1:35" x14ac:dyDescent="0.2">
      <c r="A242">
        <f t="shared" si="79"/>
        <v>97</v>
      </c>
      <c r="B242">
        <f>IF(A242&lt;LookHere!$B$9,1,2)</f>
        <v>2</v>
      </c>
      <c r="C242">
        <f>IF(B242&lt;2,LookHere!F$10 - T241,0)</f>
        <v>0</v>
      </c>
      <c r="D242" s="3">
        <f>IF(B242=2,LookHere!$B$12,0)</f>
        <v>48600</v>
      </c>
      <c r="E242" s="3">
        <f>IF(A242&lt;LookHere!B$13,0,IF(A242&lt;LookHere!B$14,LookHere!C$13,LookHere!C$14))</f>
        <v>12000</v>
      </c>
      <c r="F242" s="3">
        <f>IF('SC2'!A242&lt;LookHere!D$15,0,LookHere!B$15)</f>
        <v>9000</v>
      </c>
      <c r="G242" s="3">
        <f>IF('SC2'!A242&lt;LookHere!D$16,0,LookHere!B$16)</f>
        <v>6612</v>
      </c>
      <c r="H242" s="3">
        <f t="shared" si="80"/>
        <v>36089.249091953156</v>
      </c>
      <c r="I242" s="35">
        <f t="shared" si="81"/>
        <v>0</v>
      </c>
      <c r="J242" s="3">
        <f>IF(I241&gt;0,IF(B242&lt;2,IF(C242&gt;5500*LookHere!B$11, 5500*LookHere!B$11, C242), IF(H242&gt;(M242+P241),-(H242-M242-P241),0)),0)</f>
        <v>0</v>
      </c>
      <c r="K242" s="35">
        <f t="shared" si="82"/>
        <v>-1.4009443737520492E-59</v>
      </c>
      <c r="L242" s="35">
        <f t="shared" si="83"/>
        <v>1.4411445900393281E-52</v>
      </c>
      <c r="M242" s="35">
        <f t="shared" si="84"/>
        <v>9.1327302269359573E-51</v>
      </c>
      <c r="N242" s="35">
        <f t="shared" si="85"/>
        <v>6.3929096393927259E-51</v>
      </c>
      <c r="O242" s="35">
        <f t="shared" si="86"/>
        <v>-682194.12289599166</v>
      </c>
      <c r="P242" s="3">
        <f t="shared" si="87"/>
        <v>36089.249091953156</v>
      </c>
      <c r="Q242">
        <f t="shared" si="76"/>
        <v>0.2</v>
      </c>
      <c r="R242" s="3">
        <f>IF(B242&lt;2,K242*V$5+L242*0.4*V$6 - IF((C242-J242)&gt;0,IF((C242-J242)&gt;V$12,V$12,C242-J242)),P242+L242*($V$6)*0.4+K242*($V$5)+G242+F242+E242)/LookHere!B$11</f>
        <v>63701.249091953156</v>
      </c>
      <c r="S242" s="3">
        <f>(IF(G242&gt;0,IF(R242&gt;V$15,IF(0.15*(R242-V$15)&lt;G242,0.15*(R242-V$15),G242),0),0))*LookHere!B$11</f>
        <v>0</v>
      </c>
      <c r="T242" s="3">
        <f>(IF(R242&lt;V$16,W$16*R242,IF(R242&lt;V$17,Z$16+W$17*(R242-V$16),IF(R242&lt;V$18,W$18*(R242-V$18)+Z$17,(R242-V$18)*W$19+Z$18)))+S242 + IF(R242&lt;V$20,R242*W$20,IF(R242&lt;V$21,(R242-V$20)*W$21+Z$20,(R242-V$21)*W$22+Z$21)))*LookHere!B$11</f>
        <v>15101.249092143409</v>
      </c>
      <c r="AI242" s="3">
        <f t="shared" si="88"/>
        <v>1</v>
      </c>
    </row>
    <row r="243" spans="1:35" x14ac:dyDescent="0.2">
      <c r="A243">
        <f t="shared" si="79"/>
        <v>98</v>
      </c>
      <c r="B243">
        <f>IF(A243&lt;LookHere!$B$9,1,2)</f>
        <v>2</v>
      </c>
      <c r="C243">
        <f>IF(B243&lt;2,LookHere!F$10 - T242,0)</f>
        <v>0</v>
      </c>
      <c r="D243" s="3">
        <f>IF(B243=2,LookHere!$B$12,0)</f>
        <v>48600</v>
      </c>
      <c r="E243" s="3">
        <f>IF(A243&lt;LookHere!B$13,0,IF(A243&lt;LookHere!B$14,LookHere!C$13,LookHere!C$14))</f>
        <v>12000</v>
      </c>
      <c r="F243" s="3">
        <f>IF('SC2'!A243&lt;LookHere!D$15,0,LookHere!B$15)</f>
        <v>9000</v>
      </c>
      <c r="G243" s="3">
        <f>IF('SC2'!A243&lt;LookHere!D$16,0,LookHere!B$16)</f>
        <v>6612</v>
      </c>
      <c r="H243" s="3">
        <f t="shared" si="80"/>
        <v>36089.249092143407</v>
      </c>
      <c r="I243" s="35">
        <f t="shared" si="81"/>
        <v>0</v>
      </c>
      <c r="J243" s="3">
        <f>IF(I242&gt;0,IF(B243&lt;2,IF(C243&gt;5500*LookHere!B$11, 5500*LookHere!B$11, C243), IF(H243&gt;(M243+P242),-(H243-M243-P242),0)),0)</f>
        <v>0</v>
      </c>
      <c r="K243" s="35">
        <f t="shared" si="82"/>
        <v>1.2916705819166383E-61</v>
      </c>
      <c r="L243" s="35">
        <f t="shared" si="83"/>
        <v>2.2741261630820691E-54</v>
      </c>
      <c r="M243" s="35">
        <f t="shared" si="84"/>
        <v>1.4411444499448908E-52</v>
      </c>
      <c r="N243" s="35">
        <f t="shared" si="85"/>
        <v>1.0088012550558607E-52</v>
      </c>
      <c r="O243" s="35">
        <f t="shared" si="86"/>
        <v>-717109.99809656374</v>
      </c>
      <c r="P243" s="3">
        <f t="shared" si="87"/>
        <v>36089.249092143407</v>
      </c>
      <c r="Q243">
        <f t="shared" si="76"/>
        <v>0.2</v>
      </c>
      <c r="R243" s="3">
        <f>IF(B243&lt;2,K243*V$5+L243*0.4*V$6 - IF((C243-J243)&gt;0,IF((C243-J243)&gt;V$12,V$12,C243-J243)),P243+L243*($V$6)*0.4+K243*($V$5)+G243+F243+E243)/LookHere!B$11</f>
        <v>63701.249092143407</v>
      </c>
      <c r="S243" s="3">
        <f>(IF(G243&gt;0,IF(R243&gt;V$15,IF(0.15*(R243-V$15)&lt;G243,0.15*(R243-V$15),G243),0),0))*LookHere!B$11</f>
        <v>0</v>
      </c>
      <c r="T243" s="3">
        <f>(IF(R243&lt;V$16,W$16*R243,IF(R243&lt;V$17,Z$16+W$17*(R243-V$16),IF(R243&lt;V$18,W$18*(R243-V$18)+Z$17,(R243-V$18)*W$19+Z$18)))+S243 + IF(R243&lt;V$20,R243*W$20,IF(R243&lt;V$21,(R243-V$20)*W$21+Z$20,(R243-V$21)*W$22+Z$21)))*LookHere!B$11</f>
        <v>15101.249092202672</v>
      </c>
      <c r="AI243" s="3">
        <f t="shared" si="88"/>
        <v>1</v>
      </c>
    </row>
    <row r="244" spans="1:35" x14ac:dyDescent="0.2">
      <c r="A244">
        <f t="shared" si="79"/>
        <v>99</v>
      </c>
      <c r="B244">
        <f>IF(A244&lt;LookHere!$B$9,1,2)</f>
        <v>2</v>
      </c>
      <c r="C244">
        <f>IF(B244&lt;2,LookHere!F$10 - T243,0)</f>
        <v>0</v>
      </c>
      <c r="D244" s="3">
        <f>IF(B244=2,LookHere!$B$12,0)</f>
        <v>48600</v>
      </c>
      <c r="E244" s="3">
        <f>IF(A244&lt;LookHere!B$13,0,IF(A244&lt;LookHere!B$14,LookHere!C$13,LookHere!C$14))</f>
        <v>12000</v>
      </c>
      <c r="F244" s="3">
        <f>IF('SC2'!A244&lt;LookHere!D$15,0,LookHere!B$15)</f>
        <v>9000</v>
      </c>
      <c r="G244" s="3">
        <f>IF('SC2'!A244&lt;LookHere!D$16,0,LookHere!B$16)</f>
        <v>6612</v>
      </c>
      <c r="H244" s="3">
        <f t="shared" si="80"/>
        <v>36089.24909220267</v>
      </c>
      <c r="I244" s="35">
        <f t="shared" si="81"/>
        <v>0</v>
      </c>
      <c r="J244" s="3">
        <f>IF(I243&gt;0,IF(B244&lt;2,IF(C244&gt;5500*LookHere!B$11, 5500*LookHere!B$11, C244), IF(H244&gt;(M244+P243),-(H244-M244-P243),0)),0)</f>
        <v>0</v>
      </c>
      <c r="K244" s="35">
        <f t="shared" si="82"/>
        <v>-1.1909203246540903E-63</v>
      </c>
      <c r="L244" s="35">
        <f t="shared" si="83"/>
        <v>3.5885710853434783E-56</v>
      </c>
      <c r="M244" s="35">
        <f t="shared" si="84"/>
        <v>2.2741262922491272E-54</v>
      </c>
      <c r="N244" s="35">
        <f t="shared" si="85"/>
        <v>1.5918882754073308E-54</v>
      </c>
      <c r="O244" s="35">
        <f t="shared" si="86"/>
        <v>-751965.81799198105</v>
      </c>
      <c r="P244" s="3">
        <f t="shared" si="87"/>
        <v>36089.24909220267</v>
      </c>
      <c r="Q244">
        <f t="shared" si="76"/>
        <v>0.2</v>
      </c>
      <c r="R244" s="3">
        <f>IF(B244&lt;2,K244*V$5+L244*0.4*V$6 - IF((C244-J244)&gt;0,IF((C244-J244)&gt;V$12,V$12,C244-J244)),P244+L244*($V$6)*0.4+K244*($V$5)+G244+F244+E244)/LookHere!B$11</f>
        <v>63701.24909220267</v>
      </c>
      <c r="S244" s="3">
        <f>(IF(G244&gt;0,IF(R244&gt;V$15,IF(0.15*(R244-V$15)&lt;G244,0.15*(R244-V$15),G244),0),0))*LookHere!B$11</f>
        <v>0</v>
      </c>
      <c r="T244" s="3">
        <f>(IF(R244&lt;V$16,W$16*R244,IF(R244&lt;V$17,Z$16+W$17*(R244-V$16),IF(R244&lt;V$18,W$18*(R244-V$18)+Z$17,(R244-V$18)*W$19+Z$18)))+S244 + IF(R244&lt;V$20,R244*W$20,IF(R244&lt;V$21,(R244-V$20)*W$21+Z$20,(R244-V$21)*W$22+Z$21)))*LookHere!B$11</f>
        <v>15101.249092221133</v>
      </c>
      <c r="AI244" s="3">
        <f t="shared" si="88"/>
        <v>1</v>
      </c>
    </row>
    <row r="245" spans="1:35" x14ac:dyDescent="0.2">
      <c r="A245">
        <f t="shared" ref="A245:A260" si="89">A244+1</f>
        <v>100</v>
      </c>
      <c r="B245">
        <f>IF(A245&lt;LookHere!$B$9,1,2)</f>
        <v>2</v>
      </c>
      <c r="C245">
        <f>IF(B245&lt;2,LookHere!F$10 - T244,0)</f>
        <v>0</v>
      </c>
      <c r="D245" s="3">
        <f>IF(B245=2,LookHere!$B$12,0)</f>
        <v>48600</v>
      </c>
      <c r="E245" s="3">
        <f>IF(A245&lt;LookHere!B$13,0,IF(A245&lt;LookHere!B$14,LookHere!C$13,LookHere!C$14))</f>
        <v>12000</v>
      </c>
      <c r="F245" s="3">
        <f>IF('SC2'!A245&lt;LookHere!D$15,0,LookHere!B$15)</f>
        <v>9000</v>
      </c>
      <c r="G245" s="3">
        <f>IF('SC2'!A245&lt;LookHere!D$16,0,LookHere!B$16)</f>
        <v>6612</v>
      </c>
      <c r="H245" s="3">
        <f t="shared" ref="H245:H260" si="90">IF(B245&lt;2,0,D245-E245-F245-G245+T244)</f>
        <v>36089.249092221129</v>
      </c>
      <c r="I245" s="35">
        <f t="shared" ref="I245:I260" si="91">IF(I244&gt;0,IF(B245&lt;2,I244*(1+V$186),I244*(1+V$187)) + J245,0)</f>
        <v>0</v>
      </c>
      <c r="J245" s="3">
        <f>IF(I244&gt;0,IF(B245&lt;2,IF(C245&gt;5500*LookHere!B$11, 5500*LookHere!B$11, C245), IF(H245&gt;(M245+P244),-(H245-M245-P244),0)),0)</f>
        <v>0</v>
      </c>
      <c r="K245" s="35">
        <f t="shared" ref="K245:K260" si="92">IF(B245&lt;2,K244*(1+$V$5-$V$4)+IF(C245&gt;($J245+$V$12),$V$183*($C245-$J245-$V$12),0), K244*(1+$V$5-$V$4)-$M245*$V$184)+N245</f>
        <v>1.0980287081289293E-65</v>
      </c>
      <c r="L245" s="35">
        <f t="shared" ref="L245:L260" si="93">IF(B245&lt;2,L244*(1+$V$6-$V$4)+IF(C245&gt;($J245+$V$12),(1-$V$183)*($C244-$J245-$V$12),0), L244*(1+$V$6-$V$4)-$M245*(1-$V$184))-N245</f>
        <v>5.6627651726719638E-58</v>
      </c>
      <c r="M245" s="35">
        <f t="shared" ref="M245:M260" si="94">MIN(H245-P244,(K244+L244))</f>
        <v>3.5885709662514459E-56</v>
      </c>
      <c r="N245" s="35">
        <f t="shared" ref="N245:N260" si="95">IF(B245&lt;2, IF(K244/(K244+L244)&lt;V$183, (V$183 - K244/(K244+L244))*(K244+L244),0),  IF(K244/(K244+L244)&lt;V$184, (V$184 - K244/(K244+L244))*(K244+L244),0))</f>
        <v>2.5119997954680444E-56</v>
      </c>
      <c r="O245" s="35">
        <f t="shared" ref="O245:O260" si="96">IF(B245&lt;2,O244*(1+V$186) + IF((C245-J245)&gt;0,IF((C245-J245)&gt;V$12,V$12,C245-J245),0), O244*(1+V$187)-P244 )</f>
        <v>-786761.68587723747</v>
      </c>
      <c r="P245" s="3">
        <f t="shared" ref="P245:P260" si="97">IF(B245&lt;2, 0, IF(H245&gt;(I245+K245+L245),H245-I245-K245-L245,  O245*Q245))</f>
        <v>36089.249092221129</v>
      </c>
      <c r="Q245">
        <f t="shared" ref="Q245:Q260" si="98">IF(B245&lt;2,0,VLOOKUP(A245,AG$5:AH$90,2))</f>
        <v>0.2</v>
      </c>
      <c r="R245" s="3">
        <f>IF(B245&lt;2,K245*V$5+L245*0.4*V$6 - IF((C245-J245)&gt;0,IF((C245-J245)&gt;V$12,V$12,C245-J245)),P245+L245*($V$6)*0.4+K245*($V$5)+G245+F245+E245)/LookHere!B$11</f>
        <v>63701.249092221129</v>
      </c>
      <c r="S245" s="3">
        <f>(IF(G245&gt;0,IF(R245&gt;V$15,IF(0.15*(R245-V$15)&lt;G245,0.15*(R245-V$15),G245),0),0))*LookHere!B$11</f>
        <v>0</v>
      </c>
      <c r="T245" s="3">
        <f>(IF(R245&lt;V$16,W$16*R245,IF(R245&lt;V$17,Z$16+W$17*(R245-V$16),IF(R245&lt;V$18,W$18*(R245-V$18)+Z$17,(R245-V$18)*W$19+Z$18)))+S245 + IF(R245&lt;V$20,R245*W$20,IF(R245&lt;V$21,(R245-V$20)*W$21+Z$20,(R245-V$21)*W$22+Z$21)))*LookHere!B$11</f>
        <v>15101.249092226881</v>
      </c>
      <c r="AI245" s="3">
        <f t="shared" si="88"/>
        <v>1</v>
      </c>
    </row>
    <row r="246" spans="1:35" x14ac:dyDescent="0.2">
      <c r="A246">
        <f t="shared" si="89"/>
        <v>101</v>
      </c>
      <c r="B246">
        <f>IF(A246&lt;LookHere!$B$9,1,2)</f>
        <v>2</v>
      </c>
      <c r="C246">
        <f>IF(B246&lt;2,LookHere!F$10 - T245,0)</f>
        <v>0</v>
      </c>
      <c r="D246" s="3">
        <f>IF(B246=2,LookHere!$B$12,0)</f>
        <v>48600</v>
      </c>
      <c r="E246" s="3">
        <f>IF(A246&lt;LookHere!B$13,0,IF(A246&lt;LookHere!B$14,LookHere!C$13,LookHere!C$14))</f>
        <v>12000</v>
      </c>
      <c r="F246" s="3">
        <f>IF('SC2'!A246&lt;LookHere!D$15,0,LookHere!B$15)</f>
        <v>9000</v>
      </c>
      <c r="G246" s="3">
        <f>IF('SC2'!A246&lt;LookHere!D$16,0,LookHere!B$16)</f>
        <v>6612</v>
      </c>
      <c r="H246" s="3">
        <f t="shared" si="90"/>
        <v>36089.249092226877</v>
      </c>
      <c r="I246" s="35">
        <f t="shared" si="91"/>
        <v>0</v>
      </c>
      <c r="J246" s="3">
        <f>IF(I245&gt;0,IF(B246&lt;2,IF(C246&gt;5500*LookHere!B$11, 5500*LookHere!B$11, C246), IF(H246&gt;(M246+P245),-(H246-M246-P245),0)),0)</f>
        <v>0</v>
      </c>
      <c r="K246" s="35">
        <f t="shared" si="92"/>
        <v>-1.0123824725171444E-67</v>
      </c>
      <c r="L246" s="35">
        <f t="shared" si="93"/>
        <v>8.9358434424762015E-60</v>
      </c>
      <c r="M246" s="35">
        <f t="shared" si="94"/>
        <v>5.6627652824748346E-58</v>
      </c>
      <c r="N246" s="35">
        <f t="shared" si="95"/>
        <v>3.9639355879295134E-58</v>
      </c>
      <c r="O246" s="35">
        <f t="shared" si="96"/>
        <v>-821497.70486974984</v>
      </c>
      <c r="P246" s="3">
        <f t="shared" si="97"/>
        <v>36089.249092226877</v>
      </c>
      <c r="Q246">
        <f t="shared" si="98"/>
        <v>0.2</v>
      </c>
      <c r="R246" s="3">
        <f>IF(B246&lt;2,K246*V$5+L246*0.4*V$6 - IF((C246-J246)&gt;0,IF((C246-J246)&gt;V$12,V$12,C246-J246)),P246+L246*($V$6)*0.4+K246*($V$5)+G246+F246+E246)/LookHere!B$11</f>
        <v>63701.249092226877</v>
      </c>
      <c r="S246" s="3">
        <f>(IF(G246&gt;0,IF(R246&gt;V$15,IF(0.15*(R246-V$15)&lt;G246,0.15*(R246-V$15),G246),0),0))*LookHere!B$11</f>
        <v>0</v>
      </c>
      <c r="T246" s="3">
        <f>(IF(R246&lt;V$16,W$16*R246,IF(R246&lt;V$17,Z$16+W$17*(R246-V$16),IF(R246&lt;V$18,W$18*(R246-V$18)+Z$17,(R246-V$18)*W$19+Z$18)))+S246 + IF(R246&lt;V$20,R246*W$20,IF(R246&lt;V$21,(R246-V$20)*W$21+Z$20,(R246-V$21)*W$22+Z$21)))*LookHere!B$11</f>
        <v>15101.249092228671</v>
      </c>
      <c r="AI246" s="3">
        <f t="shared" si="88"/>
        <v>1</v>
      </c>
    </row>
    <row r="247" spans="1:35" x14ac:dyDescent="0.2">
      <c r="A247">
        <f t="shared" si="89"/>
        <v>102</v>
      </c>
      <c r="B247">
        <f>IF(A247&lt;LookHere!$B$9,1,2)</f>
        <v>2</v>
      </c>
      <c r="C247">
        <f>IF(B247&lt;2,LookHere!F$10 - T246,0)</f>
        <v>0</v>
      </c>
      <c r="D247" s="3">
        <f>IF(B247=2,LookHere!$B$12,0)</f>
        <v>48600</v>
      </c>
      <c r="E247" s="3">
        <f>IF(A247&lt;LookHere!B$13,0,IF(A247&lt;LookHere!B$14,LookHere!C$13,LookHere!C$14))</f>
        <v>12000</v>
      </c>
      <c r="F247" s="3">
        <f>IF('SC2'!A247&lt;LookHere!D$15,0,LookHere!B$15)</f>
        <v>9000</v>
      </c>
      <c r="G247" s="3">
        <f>IF('SC2'!A247&lt;LookHere!D$16,0,LookHere!B$16)</f>
        <v>6612</v>
      </c>
      <c r="H247" s="3">
        <f t="shared" si="90"/>
        <v>36089.249092228667</v>
      </c>
      <c r="I247" s="35">
        <f t="shared" si="91"/>
        <v>0</v>
      </c>
      <c r="J247" s="3">
        <f>IF(I246&gt;0,IF(B247&lt;2,IF(C247&gt;5500*LookHere!B$11, 5500*LookHere!B$11, C247), IF(H247&gt;(M247+P246),-(H247-M247-P246),0)),0)</f>
        <v>0</v>
      </c>
      <c r="K247" s="35">
        <f t="shared" si="92"/>
        <v>9.3341699516695851E-70</v>
      </c>
      <c r="L247" s="35">
        <f t="shared" si="93"/>
        <v>1.4100760952227473E-61</v>
      </c>
      <c r="M247" s="35">
        <f t="shared" si="94"/>
        <v>8.9358433412379542E-60</v>
      </c>
      <c r="N247" s="35">
        <f t="shared" si="95"/>
        <v>6.2550904401048143E-60</v>
      </c>
      <c r="O247" s="35">
        <f t="shared" si="96"/>
        <v>-856173.97790960071</v>
      </c>
      <c r="P247" s="3">
        <f t="shared" si="97"/>
        <v>36089.249092228667</v>
      </c>
      <c r="Q247">
        <f t="shared" si="98"/>
        <v>0.2</v>
      </c>
      <c r="R247" s="3">
        <f>IF(B247&lt;2,K247*V$5+L247*0.4*V$6 - IF((C247-J247)&gt;0,IF((C247-J247)&gt;V$12,V$12,C247-J247)),P247+L247*($V$6)*0.4+K247*($V$5)+G247+F247+E247)/LookHere!B$11</f>
        <v>63701.249092228667</v>
      </c>
      <c r="S247" s="3">
        <f>(IF(G247&gt;0,IF(R247&gt;V$15,IF(0.15*(R247-V$15)&lt;G247,0.15*(R247-V$15),G247),0),0))*LookHere!B$11</f>
        <v>0</v>
      </c>
      <c r="T247" s="3">
        <f>(IF(R247&lt;V$16,W$16*R247,IF(R247&lt;V$17,Z$16+W$17*(R247-V$16),IF(R247&lt;V$18,W$18*(R247-V$18)+Z$17,(R247-V$18)*W$19+Z$18)))+S247 + IF(R247&lt;V$20,R247*W$20,IF(R247&lt;V$21,(R247-V$20)*W$21+Z$20,(R247-V$21)*W$22+Z$21)))*LookHere!B$11</f>
        <v>15101.249092229231</v>
      </c>
      <c r="AI247" s="3">
        <f t="shared" si="88"/>
        <v>1</v>
      </c>
    </row>
    <row r="248" spans="1:35" x14ac:dyDescent="0.2">
      <c r="A248">
        <f t="shared" si="89"/>
        <v>103</v>
      </c>
      <c r="B248">
        <f>IF(A248&lt;LookHere!$B$9,1,2)</f>
        <v>2</v>
      </c>
      <c r="C248">
        <f>IF(B248&lt;2,LookHere!F$10 - T247,0)</f>
        <v>0</v>
      </c>
      <c r="D248" s="3">
        <f>IF(B248=2,LookHere!$B$12,0)</f>
        <v>48600</v>
      </c>
      <c r="E248" s="3">
        <f>IF(A248&lt;LookHere!B$13,0,IF(A248&lt;LookHere!B$14,LookHere!C$13,LookHere!C$14))</f>
        <v>12000</v>
      </c>
      <c r="F248" s="3">
        <f>IF('SC2'!A248&lt;LookHere!D$15,0,LookHere!B$15)</f>
        <v>9000</v>
      </c>
      <c r="G248" s="3">
        <f>IF('SC2'!A248&lt;LookHere!D$16,0,LookHere!B$16)</f>
        <v>6612</v>
      </c>
      <c r="H248" s="3">
        <f t="shared" si="90"/>
        <v>36089.249092229235</v>
      </c>
      <c r="I248" s="35">
        <f t="shared" si="91"/>
        <v>0</v>
      </c>
      <c r="J248" s="3">
        <f>IF(I247&gt;0,IF(B248&lt;2,IF(C248&gt;5500*LookHere!B$11, 5500*LookHere!B$11, C248), IF(H248&gt;(M248+P247),-(H248-M248-P247),0)),0)</f>
        <v>0</v>
      </c>
      <c r="K248" s="35">
        <f t="shared" si="92"/>
        <v>-8.6060974161856058E-72</v>
      </c>
      <c r="L248" s="35">
        <f t="shared" si="93"/>
        <v>2.2251000782614753E-63</v>
      </c>
      <c r="M248" s="35">
        <f t="shared" si="94"/>
        <v>1.4100761045569172E-61</v>
      </c>
      <c r="N248" s="35">
        <f t="shared" si="95"/>
        <v>9.8705326385567199E-62</v>
      </c>
      <c r="O248" s="35">
        <f t="shared" si="96"/>
        <v>-890790.60775982495</v>
      </c>
      <c r="P248" s="3">
        <f t="shared" si="97"/>
        <v>36089.249092229235</v>
      </c>
      <c r="Q248">
        <f t="shared" si="98"/>
        <v>0.2</v>
      </c>
      <c r="R248" s="3">
        <f>IF(B248&lt;2,K248*V$5+L248*0.4*V$6 - IF((C248-J248)&gt;0,IF((C248-J248)&gt;V$12,V$12,C248-J248)),P248+L248*($V$6)*0.4+K248*($V$5)+G248+F248+E248)/LookHere!B$11</f>
        <v>63701.249092229235</v>
      </c>
      <c r="S248" s="3">
        <f>(IF(G248&gt;0,IF(R248&gt;V$15,IF(0.15*(R248-V$15)&lt;G248,0.15*(R248-V$15),G248),0),0))*LookHere!B$11</f>
        <v>0</v>
      </c>
      <c r="T248" s="3">
        <f>(IF(R248&lt;V$16,W$16*R248,IF(R248&lt;V$17,Z$16+W$17*(R248-V$16),IF(R248&lt;V$18,W$18*(R248-V$18)+Z$17,(R248-V$18)*W$19+Z$18)))+S248 + IF(R248&lt;V$20,R248*W$20,IF(R248&lt;V$21,(R248-V$20)*W$21+Z$20,(R248-V$21)*W$22+Z$21)))*LookHere!B$11</f>
        <v>15101.249092229406</v>
      </c>
      <c r="AI248" s="3">
        <f t="shared" si="88"/>
        <v>1</v>
      </c>
    </row>
    <row r="249" spans="1:35" x14ac:dyDescent="0.2">
      <c r="A249">
        <f t="shared" si="89"/>
        <v>104</v>
      </c>
      <c r="B249">
        <f>IF(A249&lt;LookHere!$B$9,1,2)</f>
        <v>2</v>
      </c>
      <c r="C249">
        <f>IF(B249&lt;2,LookHere!F$10 - T248,0)</f>
        <v>0</v>
      </c>
      <c r="D249" s="3">
        <f>IF(B249=2,LookHere!$B$12,0)</f>
        <v>48600</v>
      </c>
      <c r="E249" s="3">
        <f>IF(A249&lt;LookHere!B$13,0,IF(A249&lt;LookHere!B$14,LookHere!C$13,LookHere!C$14))</f>
        <v>12000</v>
      </c>
      <c r="F249" s="3">
        <f>IF('SC2'!A249&lt;LookHere!D$15,0,LookHere!B$15)</f>
        <v>9000</v>
      </c>
      <c r="G249" s="3">
        <f>IF('SC2'!A249&lt;LookHere!D$16,0,LookHere!B$16)</f>
        <v>6612</v>
      </c>
      <c r="H249" s="3">
        <f t="shared" si="90"/>
        <v>36089.249092229409</v>
      </c>
      <c r="I249" s="35">
        <f t="shared" si="91"/>
        <v>0</v>
      </c>
      <c r="J249" s="3">
        <f>IF(I248&gt;0,IF(B249&lt;2,IF(C249&gt;5500*LookHere!B$11, 5500*LookHere!B$11, C249), IF(H249&gt;(M249+P248),-(H249-M249-P248),0)),0)</f>
        <v>0</v>
      </c>
      <c r="K249" s="35">
        <f t="shared" si="92"/>
        <v>7.9348307043405717E-74</v>
      </c>
      <c r="L249" s="35">
        <f t="shared" si="93"/>
        <v>3.5112079234965784E-65</v>
      </c>
      <c r="M249" s="35">
        <f t="shared" si="94"/>
        <v>2.2251000696553779E-63</v>
      </c>
      <c r="N249" s="35">
        <f t="shared" si="95"/>
        <v>1.5575700573648618E-63</v>
      </c>
      <c r="O249" s="35">
        <f t="shared" si="96"/>
        <v>-925347.69700670731</v>
      </c>
      <c r="P249" s="3">
        <f t="shared" si="97"/>
        <v>36089.249092229409</v>
      </c>
      <c r="Q249">
        <f t="shared" si="98"/>
        <v>0.2</v>
      </c>
      <c r="R249" s="3">
        <f>IF(B249&lt;2,K249*V$5+L249*0.4*V$6 - IF((C249-J249)&gt;0,IF((C249-J249)&gt;V$12,V$12,C249-J249)),P249+L249*($V$6)*0.4+K249*($V$5)+G249+F249+E249)/LookHere!B$11</f>
        <v>63701.249092229409</v>
      </c>
      <c r="S249" s="3">
        <f>(IF(G249&gt;0,IF(R249&gt;V$15,IF(0.15*(R249-V$15)&lt;G249,0.15*(R249-V$15),G249),0),0))*LookHere!B$11</f>
        <v>0</v>
      </c>
      <c r="T249" s="3">
        <f>(IF(R249&lt;V$16,W$16*R249,IF(R249&lt;V$17,Z$16+W$17*(R249-V$16),IF(R249&lt;V$18,W$18*(R249-V$18)+Z$17,(R249-V$18)*W$19+Z$18)))+S249 + IF(R249&lt;V$20,R249*W$20,IF(R249&lt;V$21,(R249-V$20)*W$21+Z$20,(R249-V$21)*W$22+Z$21)))*LookHere!B$11</f>
        <v>15101.249092229462</v>
      </c>
      <c r="AI249" s="3">
        <f t="shared" si="88"/>
        <v>1</v>
      </c>
    </row>
    <row r="250" spans="1:35" x14ac:dyDescent="0.2">
      <c r="A250">
        <f t="shared" si="89"/>
        <v>105</v>
      </c>
      <c r="B250">
        <f>IF(A250&lt;LookHere!$B$9,1,2)</f>
        <v>2</v>
      </c>
      <c r="C250">
        <f>IF(B250&lt;2,LookHere!F$10 - T249,0)</f>
        <v>0</v>
      </c>
      <c r="D250" s="3">
        <f>IF(B250=2,LookHere!$B$12,0)</f>
        <v>48600</v>
      </c>
      <c r="E250" s="3">
        <f>IF(A250&lt;LookHere!B$13,0,IF(A250&lt;LookHere!B$14,LookHere!C$13,LookHere!C$14))</f>
        <v>12000</v>
      </c>
      <c r="F250" s="3">
        <f>IF('SC2'!A250&lt;LookHere!D$15,0,LookHere!B$15)</f>
        <v>9000</v>
      </c>
      <c r="G250" s="3">
        <f>IF('SC2'!A250&lt;LookHere!D$16,0,LookHere!B$16)</f>
        <v>6612</v>
      </c>
      <c r="H250" s="3">
        <f t="shared" si="90"/>
        <v>36089.24909222946</v>
      </c>
      <c r="I250" s="35">
        <f t="shared" si="91"/>
        <v>0</v>
      </c>
      <c r="J250" s="3">
        <f>IF(I249&gt;0,IF(B250&lt;2,IF(C250&gt;5500*LookHere!B$11, 5500*LookHere!B$11, C250), IF(H250&gt;(M250+P249),-(H250-M250-P249),0)),0)</f>
        <v>0</v>
      </c>
      <c r="K250" s="35">
        <f t="shared" si="92"/>
        <v>-7.3159480222677997E-76</v>
      </c>
      <c r="L250" s="35">
        <f t="shared" si="93"/>
        <v>5.5406861032775759E-67</v>
      </c>
      <c r="M250" s="35">
        <f t="shared" si="94"/>
        <v>3.5112079314314091E-65</v>
      </c>
      <c r="N250" s="35">
        <f t="shared" si="95"/>
        <v>2.4578455440671552E-65</v>
      </c>
      <c r="O250" s="35">
        <f t="shared" si="96"/>
        <v>-959845.34806008521</v>
      </c>
      <c r="P250" s="3">
        <f t="shared" si="97"/>
        <v>36089.24909222946</v>
      </c>
      <c r="Q250">
        <f t="shared" si="98"/>
        <v>0.2</v>
      </c>
      <c r="R250" s="3">
        <f>IF(B250&lt;2,K250*V$5+L250*0.4*V$6 - IF((C250-J250)&gt;0,IF((C250-J250)&gt;V$12,V$12,C250-J250)),P250+L250*($V$6)*0.4+K250*($V$5)+G250+F250+E250)/LookHere!B$11</f>
        <v>63701.24909222946</v>
      </c>
      <c r="S250" s="3">
        <f>(IF(G250&gt;0,IF(R250&gt;V$15,IF(0.15*(R250-V$15)&lt;G250,0.15*(R250-V$15),G250),0),0))*LookHere!B$11</f>
        <v>0</v>
      </c>
      <c r="T250" s="3">
        <f>(IF(R250&lt;V$16,W$16*R250,IF(R250&lt;V$17,Z$16+W$17*(R250-V$16),IF(R250&lt;V$18,W$18*(R250-V$18)+Z$17,(R250-V$18)*W$19+Z$18)))+S250 + IF(R250&lt;V$20,R250*W$20,IF(R250&lt;V$21,(R250-V$20)*W$21+Z$20,(R250-V$21)*W$22+Z$21)))*LookHere!B$11</f>
        <v>15101.249092229478</v>
      </c>
      <c r="AI250" s="3">
        <f t="shared" si="88"/>
        <v>1</v>
      </c>
    </row>
    <row r="251" spans="1:35" x14ac:dyDescent="0.2">
      <c r="A251">
        <f t="shared" si="89"/>
        <v>106</v>
      </c>
      <c r="B251">
        <f>IF(A251&lt;LookHere!$B$9,1,2)</f>
        <v>2</v>
      </c>
      <c r="C251">
        <f>IF(B251&lt;2,LookHere!F$10 - T250,0)</f>
        <v>0</v>
      </c>
      <c r="D251" s="3">
        <f>IF(B251=2,LookHere!$B$12,0)</f>
        <v>48600</v>
      </c>
      <c r="E251" s="3">
        <f>IF(A251&lt;LookHere!B$13,0,IF(A251&lt;LookHere!B$14,LookHere!C$13,LookHere!C$14))</f>
        <v>12000</v>
      </c>
      <c r="F251" s="3">
        <f>IF('SC2'!A251&lt;LookHere!D$15,0,LookHere!B$15)</f>
        <v>9000</v>
      </c>
      <c r="G251" s="3">
        <f>IF('SC2'!A251&lt;LookHere!D$16,0,LookHere!B$16)</f>
        <v>6612</v>
      </c>
      <c r="H251" s="3">
        <f t="shared" si="90"/>
        <v>36089.249092229482</v>
      </c>
      <c r="I251" s="35">
        <f t="shared" si="91"/>
        <v>0</v>
      </c>
      <c r="J251" s="3">
        <f>IF(I250&gt;0,IF(B251&lt;2,IF(C251&gt;5500*LookHere!B$11, 5500*LookHere!B$11, C251), IF(H251&gt;(M251+P250),-(H251-M251-P250),0)),0)</f>
        <v>0</v>
      </c>
      <c r="K251" s="35">
        <f t="shared" si="92"/>
        <v>6.7452276877646147E-78</v>
      </c>
      <c r="L251" s="35">
        <f t="shared" si="93"/>
        <v>8.743202670972015E-69</v>
      </c>
      <c r="M251" s="35">
        <f t="shared" si="94"/>
        <v>5.5406860959616279E-67</v>
      </c>
      <c r="N251" s="35">
        <f t="shared" si="95"/>
        <v>3.8784802744890869E-67</v>
      </c>
      <c r="O251" s="35">
        <f t="shared" si="96"/>
        <v>-994283.66315365129</v>
      </c>
      <c r="P251" s="3">
        <f t="shared" si="97"/>
        <v>36089.249092229482</v>
      </c>
      <c r="Q251">
        <f t="shared" si="98"/>
        <v>0.2</v>
      </c>
      <c r="R251" s="3">
        <f>IF(B251&lt;2,K251*V$5+L251*0.4*V$6 - IF((C251-J251)&gt;0,IF((C251-J251)&gt;V$12,V$12,C251-J251)),P251+L251*($V$6)*0.4+K251*($V$5)+G251+F251+E251)/LookHere!B$11</f>
        <v>63701.249092229482</v>
      </c>
      <c r="S251" s="3">
        <f>(IF(G251&gt;0,IF(R251&gt;V$15,IF(0.15*(R251-V$15)&lt;G251,0.15*(R251-V$15),G251),0),0))*LookHere!B$11</f>
        <v>0</v>
      </c>
      <c r="T251" s="3">
        <f>(IF(R251&lt;V$16,W$16*R251,IF(R251&lt;V$17,Z$16+W$17*(R251-V$16),IF(R251&lt;V$18,W$18*(R251-V$18)+Z$17,(R251-V$18)*W$19+Z$18)))+S251 + IF(R251&lt;V$20,R251*W$20,IF(R251&lt;V$21,(R251-V$20)*W$21+Z$20,(R251-V$21)*W$22+Z$21)))*LookHere!B$11</f>
        <v>15101.249092229482</v>
      </c>
      <c r="AI251" s="3">
        <f t="shared" si="88"/>
        <v>1</v>
      </c>
    </row>
    <row r="252" spans="1:35" x14ac:dyDescent="0.2">
      <c r="A252">
        <f t="shared" si="89"/>
        <v>107</v>
      </c>
      <c r="B252">
        <f>IF(A252&lt;LookHere!$B$9,1,2)</f>
        <v>2</v>
      </c>
      <c r="C252">
        <f>IF(B252&lt;2,LookHere!F$10 - T251,0)</f>
        <v>0</v>
      </c>
      <c r="D252" s="3">
        <f>IF(B252=2,LookHere!$B$12,0)</f>
        <v>48600</v>
      </c>
      <c r="E252" s="3">
        <f>IF(A252&lt;LookHere!B$13,0,IF(A252&lt;LookHere!B$14,LookHere!C$13,LookHere!C$14))</f>
        <v>12000</v>
      </c>
      <c r="F252" s="3">
        <f>IF('SC2'!A252&lt;LookHere!D$15,0,LookHere!B$15)</f>
        <v>9000</v>
      </c>
      <c r="G252" s="3">
        <f>IF('SC2'!A252&lt;LookHere!D$16,0,LookHere!B$16)</f>
        <v>6612</v>
      </c>
      <c r="H252" s="3">
        <f t="shared" si="90"/>
        <v>36089.249092229482</v>
      </c>
      <c r="I252" s="35">
        <f t="shared" si="91"/>
        <v>0</v>
      </c>
      <c r="J252" s="3">
        <f>IF(I251&gt;0,IF(B252&lt;2,IF(C252&gt;5500*LookHere!B$11, 5500*LookHere!B$11, C252), IF(H252&gt;(M252+P251),-(H252-M252-P251),0)),0)</f>
        <v>0</v>
      </c>
      <c r="K252" s="35">
        <f t="shared" si="92"/>
        <v>6.1202418743398788E-69</v>
      </c>
      <c r="L252" s="35">
        <f t="shared" si="93"/>
        <v>2.7609285414631111E-69</v>
      </c>
      <c r="M252" s="35">
        <f t="shared" si="94"/>
        <v>0</v>
      </c>
      <c r="N252" s="35">
        <f t="shared" si="95"/>
        <v>6.1202418676568418E-69</v>
      </c>
      <c r="O252" s="35">
        <f t="shared" si="96"/>
        <v>-1028662.7443452566</v>
      </c>
      <c r="P252" s="3">
        <f t="shared" si="97"/>
        <v>36089.249092229482</v>
      </c>
      <c r="Q252">
        <f t="shared" si="98"/>
        <v>0.2</v>
      </c>
      <c r="R252" s="3">
        <f>IF(B252&lt;2,K252*V$5+L252*0.4*V$6 - IF((C252-J252)&gt;0,IF((C252-J252)&gt;V$12,V$12,C252-J252)),P252+L252*($V$6)*0.4+K252*($V$5)+G252+F252+E252)/LookHere!B$11</f>
        <v>63701.249092229482</v>
      </c>
      <c r="S252" s="3">
        <f>(IF(G252&gt;0,IF(R252&gt;V$15,IF(0.15*(R252-V$15)&lt;G252,0.15*(R252-V$15),G252),0),0))*LookHere!B$11</f>
        <v>0</v>
      </c>
      <c r="T252" s="3">
        <f>(IF(R252&lt;V$16,W$16*R252,IF(R252&lt;V$17,Z$16+W$17*(R252-V$16),IF(R252&lt;V$18,W$18*(R252-V$18)+Z$17,(R252-V$18)*W$19+Z$18)))+S252 + IF(R252&lt;V$20,R252*W$20,IF(R252&lt;V$21,(R252-V$20)*W$21+Z$20,(R252-V$21)*W$22+Z$21)))*LookHere!B$11</f>
        <v>15101.249092229482</v>
      </c>
      <c r="AI252" s="3">
        <f t="shared" ref="AI252:AI261" si="99">IF(((K252+L252+O252+I252)-H252)&lt;H252,1,0)</f>
        <v>1</v>
      </c>
    </row>
    <row r="253" spans="1:35" x14ac:dyDescent="0.2">
      <c r="A253">
        <f t="shared" si="89"/>
        <v>108</v>
      </c>
      <c r="B253">
        <f>IF(A253&lt;LookHere!$B$9,1,2)</f>
        <v>2</v>
      </c>
      <c r="C253">
        <f>IF(B253&lt;2,LookHere!F$10 - T252,0)</f>
        <v>0</v>
      </c>
      <c r="D253" s="3">
        <f>IF(B253=2,LookHere!$B$12,0)</f>
        <v>48600</v>
      </c>
      <c r="E253" s="3">
        <f>IF(A253&lt;LookHere!B$13,0,IF(A253&lt;LookHere!B$14,LookHere!C$13,LookHere!C$14))</f>
        <v>12000</v>
      </c>
      <c r="F253" s="3">
        <f>IF('SC2'!A253&lt;LookHere!D$15,0,LookHere!B$15)</f>
        <v>9000</v>
      </c>
      <c r="G253" s="3">
        <f>IF('SC2'!A253&lt;LookHere!D$16,0,LookHere!B$16)</f>
        <v>6612</v>
      </c>
      <c r="H253" s="3">
        <f t="shared" si="90"/>
        <v>36089.249092229482</v>
      </c>
      <c r="I253" s="35">
        <f t="shared" si="91"/>
        <v>0</v>
      </c>
      <c r="J253" s="3">
        <f>IF(I252&gt;0,IF(B253&lt;2,IF(C253&gt;5500*LookHere!B$11, 5500*LookHere!B$11, C253), IF(H253&gt;(M253+P252),-(H253-M253-P252),0)),0)</f>
        <v>0</v>
      </c>
      <c r="K253" s="35">
        <f t="shared" si="92"/>
        <v>6.1603906609806777E-69</v>
      </c>
      <c r="L253" s="35">
        <f t="shared" si="93"/>
        <v>2.7079185771251852E-69</v>
      </c>
      <c r="M253" s="35">
        <f t="shared" si="94"/>
        <v>0</v>
      </c>
      <c r="N253" s="35">
        <f t="shared" si="95"/>
        <v>9.6577416722213399E-71</v>
      </c>
      <c r="O253" s="35">
        <f t="shared" si="96"/>
        <v>-1062982.6935172123</v>
      </c>
      <c r="P253" s="3">
        <f t="shared" si="97"/>
        <v>36089.249092229482</v>
      </c>
      <c r="Q253">
        <f t="shared" si="98"/>
        <v>0.2</v>
      </c>
      <c r="R253" s="3">
        <f>IF(B253&lt;2,K253*V$5+L253*0.4*V$6 - IF((C253-J253)&gt;0,IF((C253-J253)&gt;V$12,V$12,C253-J253)),P253+L253*($V$6)*0.4+K253*($V$5)+G253+F253+E253)/LookHere!B$11</f>
        <v>63701.249092229482</v>
      </c>
      <c r="S253" s="3">
        <f>(IF(G253&gt;0,IF(R253&gt;V$15,IF(0.15*(R253-V$15)&lt;G253,0.15*(R253-V$15),G253),0),0))*LookHere!B$11</f>
        <v>0</v>
      </c>
      <c r="T253" s="3">
        <f>(IF(R253&lt;V$16,W$16*R253,IF(R253&lt;V$17,Z$16+W$17*(R253-V$16),IF(R253&lt;V$18,W$18*(R253-V$18)+Z$17,(R253-V$18)*W$19+Z$18)))+S253 + IF(R253&lt;V$20,R253*W$20,IF(R253&lt;V$21,(R253-V$20)*W$21+Z$20,(R253-V$21)*W$22+Z$21)))*LookHere!B$11</f>
        <v>15101.249092229482</v>
      </c>
      <c r="AI253" s="3">
        <f t="shared" si="99"/>
        <v>1</v>
      </c>
    </row>
    <row r="254" spans="1:35" x14ac:dyDescent="0.2">
      <c r="A254">
        <f t="shared" si="89"/>
        <v>109</v>
      </c>
      <c r="B254">
        <f>IF(A254&lt;LookHere!$B$9,1,2)</f>
        <v>2</v>
      </c>
      <c r="C254">
        <f>IF(B254&lt;2,LookHere!F$10 - T253,0)</f>
        <v>0</v>
      </c>
      <c r="D254" s="3">
        <f>IF(B254=2,LookHere!$B$12,0)</f>
        <v>48600</v>
      </c>
      <c r="E254" s="3">
        <f>IF(A254&lt;LookHere!B$13,0,IF(A254&lt;LookHere!B$14,LookHere!C$13,LookHere!C$14))</f>
        <v>12000</v>
      </c>
      <c r="F254" s="3">
        <f>IF('SC2'!A254&lt;LookHere!D$15,0,LookHere!B$15)</f>
        <v>9000</v>
      </c>
      <c r="G254" s="3">
        <f>IF('SC2'!A254&lt;LookHere!D$16,0,LookHere!B$16)</f>
        <v>6612</v>
      </c>
      <c r="H254" s="3">
        <f t="shared" si="90"/>
        <v>36089.249092229482</v>
      </c>
      <c r="I254" s="35">
        <f t="shared" si="91"/>
        <v>0</v>
      </c>
      <c r="J254" s="3">
        <f>IF(I253&gt;0,IF(B254&lt;2,IF(C254&gt;5500*LookHere!B$11, 5500*LookHere!B$11, C254), IF(H254&gt;(M254+P253),-(H254-M254-P253),0)),0)</f>
        <v>0</v>
      </c>
      <c r="K254" s="35">
        <f t="shared" si="92"/>
        <v>6.1510176647798623E-69</v>
      </c>
      <c r="L254" s="35">
        <f t="shared" si="93"/>
        <v>2.7032237265787941E-69</v>
      </c>
      <c r="M254" s="35">
        <f t="shared" si="94"/>
        <v>0</v>
      </c>
      <c r="N254" s="35">
        <f t="shared" si="95"/>
        <v>4.7425805693426402E-71</v>
      </c>
      <c r="O254" s="35">
        <f t="shared" si="96"/>
        <v>-1097243.6123765921</v>
      </c>
      <c r="P254" s="3">
        <f t="shared" si="97"/>
        <v>36089.249092229482</v>
      </c>
      <c r="Q254">
        <f t="shared" si="98"/>
        <v>0.2</v>
      </c>
      <c r="R254" s="3">
        <f>IF(B254&lt;2,K254*V$5+L254*0.4*V$6 - IF((C254-J254)&gt;0,IF((C254-J254)&gt;V$12,V$12,C254-J254)),P254+L254*($V$6)*0.4+K254*($V$5)+G254+F254+E254)/LookHere!B$11</f>
        <v>63701.249092229482</v>
      </c>
      <c r="S254" s="3">
        <f>(IF(G254&gt;0,IF(R254&gt;V$15,IF(0.15*(R254-V$15)&lt;G254,0.15*(R254-V$15),G254),0),0))*LookHere!B$11</f>
        <v>0</v>
      </c>
      <c r="T254" s="3">
        <f>(IF(R254&lt;V$16,W$16*R254,IF(R254&lt;V$17,Z$16+W$17*(R254-V$16),IF(R254&lt;V$18,W$18*(R254-V$18)+Z$17,(R254-V$18)*W$19+Z$18)))+S254 + IF(R254&lt;V$20,R254*W$20,IF(R254&lt;V$21,(R254-V$20)*W$21+Z$20,(R254-V$21)*W$22+Z$21)))*LookHere!B$11</f>
        <v>15101.249092229482</v>
      </c>
      <c r="AI254" s="3">
        <f t="shared" si="99"/>
        <v>1</v>
      </c>
    </row>
    <row r="255" spans="1:35" x14ac:dyDescent="0.2">
      <c r="A255">
        <f t="shared" si="89"/>
        <v>110</v>
      </c>
      <c r="B255">
        <f>IF(A255&lt;LookHere!$B$9,1,2)</f>
        <v>2</v>
      </c>
      <c r="C255">
        <f>IF(B255&lt;2,LookHere!F$10 - T254,0)</f>
        <v>0</v>
      </c>
      <c r="D255" s="3">
        <f>IF(B255=2,LookHere!$B$12,0)</f>
        <v>48600</v>
      </c>
      <c r="E255" s="3">
        <f>IF(A255&lt;LookHere!B$13,0,IF(A255&lt;LookHere!B$14,LookHere!C$13,LookHere!C$14))</f>
        <v>12000</v>
      </c>
      <c r="F255" s="3">
        <f>IF('SC2'!A255&lt;LookHere!D$15,0,LookHere!B$15)</f>
        <v>9000</v>
      </c>
      <c r="G255" s="3">
        <f>IF('SC2'!A255&lt;LookHere!D$16,0,LookHere!B$16)</f>
        <v>6612</v>
      </c>
      <c r="H255" s="3">
        <f t="shared" si="90"/>
        <v>36089.249092229482</v>
      </c>
      <c r="I255" s="35">
        <f t="shared" si="91"/>
        <v>0</v>
      </c>
      <c r="J255" s="3">
        <f>IF(I254&gt;0,IF(B255&lt;2,IF(C255&gt;5500*LookHere!B$11, 5500*LookHere!B$11, C255), IF(H255&gt;(M255+P254),-(H255-M255-P254),0)),0)</f>
        <v>0</v>
      </c>
      <c r="K255" s="35">
        <f t="shared" si="92"/>
        <v>6.1412565910817889E-69</v>
      </c>
      <c r="L255" s="35">
        <f t="shared" si="93"/>
        <v>2.69892928781301E-69</v>
      </c>
      <c r="M255" s="35">
        <f t="shared" si="94"/>
        <v>0</v>
      </c>
      <c r="N255" s="35">
        <f t="shared" si="95"/>
        <v>4.6951309171196788E-71</v>
      </c>
      <c r="O255" s="35">
        <f t="shared" si="96"/>
        <v>-1131445.6024555338</v>
      </c>
      <c r="P255" s="3">
        <f t="shared" si="97"/>
        <v>36089.249092229482</v>
      </c>
      <c r="Q255">
        <f t="shared" si="98"/>
        <v>0.2</v>
      </c>
      <c r="R255" s="3">
        <f>IF(B255&lt;2,K255*V$5+L255*0.4*V$6 - IF((C255-J255)&gt;0,IF((C255-J255)&gt;V$12,V$12,C255-J255)),P255+L255*($V$6)*0.4+K255*($V$5)+G255+F255+E255)/LookHere!B$11</f>
        <v>63701.249092229482</v>
      </c>
      <c r="S255" s="3">
        <f>(IF(G255&gt;0,IF(R255&gt;V$15,IF(0.15*(R255-V$15)&lt;G255,0.15*(R255-V$15),G255),0),0))*LookHere!B$11</f>
        <v>0</v>
      </c>
      <c r="T255" s="3">
        <f>(IF(R255&lt;V$16,W$16*R255,IF(R255&lt;V$17,Z$16+W$17*(R255-V$16),IF(R255&lt;V$18,W$18*(R255-V$18)+Z$17,(R255-V$18)*W$19+Z$18)))+S255 + IF(R255&lt;V$20,R255*W$20,IF(R255&lt;V$21,(R255-V$20)*W$21+Z$20,(R255-V$21)*W$22+Z$21)))*LookHere!B$11</f>
        <v>15101.249092229482</v>
      </c>
      <c r="AI255" s="3">
        <f t="shared" si="99"/>
        <v>1</v>
      </c>
    </row>
    <row r="256" spans="1:35" x14ac:dyDescent="0.2">
      <c r="A256">
        <f t="shared" si="89"/>
        <v>111</v>
      </c>
      <c r="B256">
        <f>IF(A256&lt;LookHere!$B$9,1,2)</f>
        <v>2</v>
      </c>
      <c r="C256">
        <f>IF(B256&lt;2,LookHere!F$10 - T255,0)</f>
        <v>0</v>
      </c>
      <c r="D256" s="3">
        <f>IF(B256=2,LookHere!$B$12,0)</f>
        <v>48600</v>
      </c>
      <c r="E256" s="3">
        <f>IF(A256&lt;LookHere!B$13,0,IF(A256&lt;LookHere!B$14,LookHere!C$13,LookHere!C$14))</f>
        <v>12000</v>
      </c>
      <c r="F256" s="3">
        <f>IF('SC2'!A256&lt;LookHere!D$15,0,LookHere!B$15)</f>
        <v>9000</v>
      </c>
      <c r="G256" s="3">
        <f>IF('SC2'!A256&lt;LookHere!D$16,0,LookHere!B$16)</f>
        <v>6612</v>
      </c>
      <c r="H256" s="3">
        <f t="shared" si="90"/>
        <v>36089.249092229482</v>
      </c>
      <c r="I256" s="35">
        <f t="shared" si="91"/>
        <v>0</v>
      </c>
      <c r="J256" s="3">
        <f>IF(I255&gt;0,IF(B256&lt;2,IF(C256&gt;5500*LookHere!B$11, 5500*LookHere!B$11, C256), IF(H256&gt;(M256+P255),-(H256-M256-P255),0)),0)</f>
        <v>0</v>
      </c>
      <c r="K256" s="35">
        <f t="shared" si="92"/>
        <v>6.1315077294565854E-69</v>
      </c>
      <c r="L256" s="35">
        <f t="shared" si="93"/>
        <v>2.6946448678301296E-69</v>
      </c>
      <c r="M256" s="35">
        <f t="shared" si="94"/>
        <v>0</v>
      </c>
      <c r="N256" s="35">
        <f t="shared" si="95"/>
        <v>4.6873524144569766E-71</v>
      </c>
      <c r="O256" s="35">
        <f t="shared" si="96"/>
        <v>-1165588.7651115397</v>
      </c>
      <c r="P256" s="3">
        <f t="shared" si="97"/>
        <v>36089.249092229482</v>
      </c>
      <c r="Q256">
        <f t="shared" si="98"/>
        <v>0.2</v>
      </c>
      <c r="R256" s="3">
        <f>IF(B256&lt;2,K256*V$5+L256*0.4*V$6 - IF((C256-J256)&gt;0,IF((C256-J256)&gt;V$12,V$12,C256-J256)),P256+L256*($V$6)*0.4+K256*($V$5)+G256+F256+E256)/LookHere!B$11</f>
        <v>63701.249092229482</v>
      </c>
      <c r="S256" s="3">
        <f>(IF(G256&gt;0,IF(R256&gt;V$15,IF(0.15*(R256-V$15)&lt;G256,0.15*(R256-V$15),G256),0),0))*LookHere!B$11</f>
        <v>0</v>
      </c>
      <c r="T256" s="3">
        <f>(IF(R256&lt;V$16,W$16*R256,IF(R256&lt;V$17,Z$16+W$17*(R256-V$16),IF(R256&lt;V$18,W$18*(R256-V$18)+Z$17,(R256-V$18)*W$19+Z$18)))+S256 + IF(R256&lt;V$20,R256*W$20,IF(R256&lt;V$21,(R256-V$20)*W$21+Z$20,(R256-V$21)*W$22+Z$21)))*LookHere!B$11</f>
        <v>15101.249092229482</v>
      </c>
      <c r="AI256" s="3">
        <f t="shared" si="99"/>
        <v>1</v>
      </c>
    </row>
    <row r="257" spans="1:36" x14ac:dyDescent="0.2">
      <c r="A257">
        <f t="shared" si="89"/>
        <v>112</v>
      </c>
      <c r="B257">
        <f>IF(A257&lt;LookHere!$B$9,1,2)</f>
        <v>2</v>
      </c>
      <c r="C257">
        <f>IF(B257&lt;2,LookHere!F$10 - T256,0)</f>
        <v>0</v>
      </c>
      <c r="D257" s="3">
        <f>IF(B257=2,LookHere!$B$12,0)</f>
        <v>48600</v>
      </c>
      <c r="E257" s="3">
        <f>IF(A257&lt;LookHere!B$13,0,IF(A257&lt;LookHere!B$14,LookHere!C$13,LookHere!C$14))</f>
        <v>12000</v>
      </c>
      <c r="F257" s="3">
        <f>IF('SC2'!A257&lt;LookHere!D$15,0,LookHere!B$15)</f>
        <v>9000</v>
      </c>
      <c r="G257" s="3">
        <f>IF('SC2'!A257&lt;LookHere!D$16,0,LookHere!B$16)</f>
        <v>6612</v>
      </c>
      <c r="H257" s="3">
        <f t="shared" si="90"/>
        <v>36089.249092229482</v>
      </c>
      <c r="I257" s="35">
        <f t="shared" si="91"/>
        <v>0</v>
      </c>
      <c r="J257" s="3">
        <f>IF(I256&gt;0,IF(B257&lt;2,IF(C257&gt;5500*LookHere!B$11, 5500*LookHere!B$11, C257), IF(H257&gt;(M257+P256),-(H257-M257-P256),0)),0)</f>
        <v>0</v>
      </c>
      <c r="K257" s="35">
        <f t="shared" si="92"/>
        <v>6.1217743168351108E-69</v>
      </c>
      <c r="L257" s="35">
        <f t="shared" si="93"/>
        <v>2.6903672752003746E-69</v>
      </c>
      <c r="M257" s="35">
        <f t="shared" si="94"/>
        <v>0</v>
      </c>
      <c r="N257" s="35">
        <f t="shared" si="95"/>
        <v>4.6799088644114297E-71</v>
      </c>
      <c r="O257" s="35">
        <f t="shared" si="96"/>
        <v>-1199673.2015277774</v>
      </c>
      <c r="P257" s="3">
        <f t="shared" si="97"/>
        <v>36089.249092229482</v>
      </c>
      <c r="Q257">
        <f t="shared" si="98"/>
        <v>0.2</v>
      </c>
      <c r="R257" s="3">
        <f>IF(B257&lt;2,K257*V$5+L257*0.4*V$6 - IF((C257-J257)&gt;0,IF((C257-J257)&gt;V$12,V$12,C257-J257)),P257+L257*($V$6)*0.4+K257*($V$5)+G257+F257+E257)/LookHere!B$11</f>
        <v>63701.249092229482</v>
      </c>
      <c r="S257" s="3">
        <f>(IF(G257&gt;0,IF(R257&gt;V$15,IF(0.15*(R257-V$15)&lt;G257,0.15*(R257-V$15),G257),0),0))*LookHere!B$11</f>
        <v>0</v>
      </c>
      <c r="T257" s="3">
        <f>(IF(R257&lt;V$16,W$16*R257,IF(R257&lt;V$17,Z$16+W$17*(R257-V$16),IF(R257&lt;V$18,W$18*(R257-V$18)+Z$17,(R257-V$18)*W$19+Z$18)))+S257 + IF(R257&lt;V$20,R257*W$20,IF(R257&lt;V$21,(R257-V$20)*W$21+Z$20,(R257-V$21)*W$22+Z$21)))*LookHere!B$11</f>
        <v>15101.249092229482</v>
      </c>
      <c r="AI257" s="3">
        <f t="shared" si="99"/>
        <v>1</v>
      </c>
    </row>
    <row r="258" spans="1:36" x14ac:dyDescent="0.2">
      <c r="A258">
        <f t="shared" si="89"/>
        <v>113</v>
      </c>
      <c r="B258">
        <f>IF(A258&lt;LookHere!$B$9,1,2)</f>
        <v>2</v>
      </c>
      <c r="C258">
        <f>IF(B258&lt;2,LookHere!F$10 - T257,0)</f>
        <v>0</v>
      </c>
      <c r="D258" s="3">
        <f>IF(B258=2,LookHere!$B$12,0)</f>
        <v>48600</v>
      </c>
      <c r="E258" s="3">
        <f>IF(A258&lt;LookHere!B$13,0,IF(A258&lt;LookHere!B$14,LookHere!C$13,LookHere!C$14))</f>
        <v>12000</v>
      </c>
      <c r="F258" s="3">
        <f>IF('SC2'!A258&lt;LookHere!D$15,0,LookHere!B$15)</f>
        <v>9000</v>
      </c>
      <c r="G258" s="3">
        <f>IF('SC2'!A258&lt;LookHere!D$16,0,LookHere!B$16)</f>
        <v>6612</v>
      </c>
      <c r="H258" s="3">
        <f t="shared" si="90"/>
        <v>36089.249092229482</v>
      </c>
      <c r="I258" s="35">
        <f t="shared" si="91"/>
        <v>0</v>
      </c>
      <c r="J258" s="3">
        <f>IF(I257&gt;0,IF(B258&lt;2,IF(C258&gt;5500*LookHere!B$11, 5500*LookHere!B$11, C258), IF(H258&gt;(M258+P257),-(H258-M258-P257),0)),0)</f>
        <v>0</v>
      </c>
      <c r="K258" s="35">
        <f t="shared" si="92"/>
        <v>6.1120563552236194E-69</v>
      </c>
      <c r="L258" s="35">
        <f t="shared" si="93"/>
        <v>2.6860964732133081E-69</v>
      </c>
      <c r="M258" s="35">
        <f t="shared" si="94"/>
        <v>0</v>
      </c>
      <c r="N258" s="35">
        <f t="shared" si="95"/>
        <v>4.6724797589728436E-71</v>
      </c>
      <c r="O258" s="35">
        <f t="shared" si="96"/>
        <v>-1233699.012713379</v>
      </c>
      <c r="P258" s="3">
        <f t="shared" si="97"/>
        <v>36089.249092229482</v>
      </c>
      <c r="Q258">
        <f t="shared" si="98"/>
        <v>0.2</v>
      </c>
      <c r="R258" s="3">
        <f>IF(B258&lt;2,K258*V$5+L258*0.4*V$6 - IF((C258-J258)&gt;0,IF((C258-J258)&gt;V$12,V$12,C258-J258)),P258+L258*($V$6)*0.4+K258*($V$5)+G258+F258+E258)/LookHere!B$11</f>
        <v>63701.249092229482</v>
      </c>
      <c r="S258" s="3">
        <f>(IF(G258&gt;0,IF(R258&gt;V$15,IF(0.15*(R258-V$15)&lt;G258,0.15*(R258-V$15),G258),0),0))*LookHere!B$11</f>
        <v>0</v>
      </c>
      <c r="T258" s="3">
        <f>(IF(R258&lt;V$16,W$16*R258,IF(R258&lt;V$17,Z$16+W$17*(R258-V$16),IF(R258&lt;V$18,W$18*(R258-V$18)+Z$17,(R258-V$18)*W$19+Z$18)))+S258 + IF(R258&lt;V$20,R258*W$20,IF(R258&lt;V$21,(R258-V$20)*W$21+Z$20,(R258-V$21)*W$22+Z$21)))*LookHere!B$11</f>
        <v>15101.249092229482</v>
      </c>
      <c r="AI258" s="3">
        <f t="shared" si="99"/>
        <v>1</v>
      </c>
    </row>
    <row r="259" spans="1:36" x14ac:dyDescent="0.2">
      <c r="A259">
        <f t="shared" si="89"/>
        <v>114</v>
      </c>
      <c r="B259">
        <f>IF(A259&lt;LookHere!$B$9,1,2)</f>
        <v>2</v>
      </c>
      <c r="C259">
        <f>IF(B259&lt;2,LookHere!F$10 - T258,0)</f>
        <v>0</v>
      </c>
      <c r="D259" s="3">
        <f>IF(B259=2,LookHere!$B$12,0)</f>
        <v>48600</v>
      </c>
      <c r="E259" s="3">
        <f>IF(A259&lt;LookHere!B$13,0,IF(A259&lt;LookHere!B$14,LookHere!C$13,LookHere!C$14))</f>
        <v>12000</v>
      </c>
      <c r="F259" s="3">
        <f>IF('SC2'!A259&lt;LookHere!D$15,0,LookHere!B$15)</f>
        <v>9000</v>
      </c>
      <c r="G259" s="3">
        <f>IF('SC2'!A259&lt;LookHere!D$16,0,LookHere!B$16)</f>
        <v>6612</v>
      </c>
      <c r="H259" s="3">
        <f t="shared" si="90"/>
        <v>36089.249092229482</v>
      </c>
      <c r="I259" s="35">
        <f t="shared" si="91"/>
        <v>0</v>
      </c>
      <c r="J259" s="3">
        <f>IF(I258&gt;0,IF(B259&lt;2,IF(C259&gt;5500*LookHere!B$11, 5500*LookHere!B$11, C259), IF(H259&gt;(M259+P258),-(H259-M259-P258),0)),0)</f>
        <v>0</v>
      </c>
      <c r="K259" s="35">
        <f t="shared" si="92"/>
        <v>6.102353820310688E-69</v>
      </c>
      <c r="L259" s="35">
        <f t="shared" si="93"/>
        <v>2.6818324508783834E-69</v>
      </c>
      <c r="M259" s="35">
        <f t="shared" si="94"/>
        <v>0</v>
      </c>
      <c r="N259" s="35">
        <f t="shared" si="95"/>
        <v>4.6650624682230261E-71</v>
      </c>
      <c r="O259" s="35">
        <f t="shared" si="96"/>
        <v>-1267666.2995037416</v>
      </c>
      <c r="P259" s="3">
        <f t="shared" si="97"/>
        <v>36089.249092229482</v>
      </c>
      <c r="Q259">
        <f t="shared" si="98"/>
        <v>0.2</v>
      </c>
      <c r="R259" s="3">
        <f>IF(B259&lt;2,K259*V$5+L259*0.4*V$6 - IF((C259-J259)&gt;0,IF((C259-J259)&gt;V$12,V$12,C259-J259)),P259+L259*($V$6)*0.4+K259*($V$5)+G259+F259+E259)/LookHere!B$11</f>
        <v>63701.249092229482</v>
      </c>
      <c r="S259" s="3">
        <f>(IF(G259&gt;0,IF(R259&gt;V$15,IF(0.15*(R259-V$15)&lt;G259,0.15*(R259-V$15),G259),0),0))*LookHere!B$11</f>
        <v>0</v>
      </c>
      <c r="T259" s="3">
        <f>(IF(R259&lt;V$16,W$16*R259,IF(R259&lt;V$17,Z$16+W$17*(R259-V$16),IF(R259&lt;V$18,W$18*(R259-V$18)+Z$17,(R259-V$18)*W$19+Z$18)))+S259 + IF(R259&lt;V$20,R259*W$20,IF(R259&lt;V$21,(R259-V$20)*W$21+Z$20,(R259-V$21)*W$22+Z$21)))*LookHere!B$11</f>
        <v>15101.249092229482</v>
      </c>
      <c r="AI259" s="3">
        <f t="shared" si="99"/>
        <v>1</v>
      </c>
    </row>
    <row r="260" spans="1:36" x14ac:dyDescent="0.2">
      <c r="A260">
        <f t="shared" si="89"/>
        <v>115</v>
      </c>
      <c r="B260">
        <f>IF(A260&lt;LookHere!$B$9,1,2)</f>
        <v>2</v>
      </c>
      <c r="C260">
        <f>IF(B260&lt;2,LookHere!F$10 - T259,0)</f>
        <v>0</v>
      </c>
      <c r="D260" s="3">
        <f>IF(B260=2,LookHere!$B$12,0)</f>
        <v>48600</v>
      </c>
      <c r="E260" s="3">
        <f>IF(A260&lt;LookHere!B$13,0,IF(A260&lt;LookHere!B$14,LookHere!C$13,LookHere!C$14))</f>
        <v>12000</v>
      </c>
      <c r="F260" s="3">
        <f>IF('SC2'!A260&lt;LookHere!D$15,0,LookHere!B$15)</f>
        <v>9000</v>
      </c>
      <c r="G260" s="3">
        <f>IF('SC2'!A260&lt;LookHere!D$16,0,LookHere!B$16)</f>
        <v>6612</v>
      </c>
      <c r="H260" s="3">
        <f t="shared" si="90"/>
        <v>36089.249092229482</v>
      </c>
      <c r="I260" s="35">
        <f t="shared" si="91"/>
        <v>0</v>
      </c>
      <c r="J260" s="3">
        <f>IF(I259&gt;0,IF(B260&lt;2,IF(C260&gt;5500*LookHere!B$11, 5500*LookHere!B$11, C260), IF(H260&gt;(M260+P259),-(H260-M260-P259),0)),0)</f>
        <v>0</v>
      </c>
      <c r="K260" s="35">
        <f t="shared" si="92"/>
        <v>6.0926666876090843E-69</v>
      </c>
      <c r="L260" s="35">
        <f t="shared" si="93"/>
        <v>2.6775751974315824E-69</v>
      </c>
      <c r="M260" s="35">
        <f t="shared" si="94"/>
        <v>0</v>
      </c>
      <c r="N260" s="35">
        <f t="shared" si="95"/>
        <v>4.6576569521661489E-71</v>
      </c>
      <c r="O260" s="35">
        <f t="shared" si="96"/>
        <v>-1301575.1625608245</v>
      </c>
      <c r="P260" s="3">
        <f t="shared" si="97"/>
        <v>36089.249092229482</v>
      </c>
      <c r="Q260">
        <f t="shared" si="98"/>
        <v>0.2</v>
      </c>
      <c r="R260" s="3">
        <f>IF(B260&lt;2,K260*V$5+L260*0.4*V$6 - IF((C260-J260)&gt;0,IF((C260-J260)&gt;V$12,V$12,C260-J260)),P260+L260*($V$6)*0.4+K260*($V$5)+G260+F260+E260)/LookHere!B$11</f>
        <v>63701.249092229482</v>
      </c>
      <c r="S260" s="3">
        <f>(IF(G260&gt;0,IF(R260&gt;V$15,IF(0.15*(R260-V$15)&lt;G260,0.15*(R260-V$15),G260),0),0))*LookHere!B$11</f>
        <v>0</v>
      </c>
      <c r="T260" s="3">
        <f>(IF(R260&lt;V$16,W$16*R260,IF(R260&lt;V$17,Z$16+W$17*(R260-V$16),IF(R260&lt;V$18,W$18*(R260-V$18)+Z$17,(R260-V$18)*W$19+Z$18)))+S260 + IF(R260&lt;V$20,R260*W$20,IF(R260&lt;V$21,(R260-V$20)*W$21+Z$20,(R260-V$21)*W$22+Z$21)))*LookHere!B$11</f>
        <v>15101.249092229482</v>
      </c>
      <c r="AI260" s="3">
        <f t="shared" si="99"/>
        <v>1</v>
      </c>
      <c r="AJ260">
        <f>MATCH(1,AI180:AI260,0)+3</f>
        <v>45</v>
      </c>
    </row>
    <row r="261" spans="1:36" x14ac:dyDescent="0.2">
      <c r="AI261" s="3">
        <f t="shared" si="99"/>
        <v>0</v>
      </c>
      <c r="AJ261" t="str">
        <f>"A"&amp;AJ260</f>
        <v>A45</v>
      </c>
    </row>
    <row r="262" spans="1:36" x14ac:dyDescent="0.2">
      <c r="AJ262">
        <f ca="1">IF(AI260&gt;0,INDIRECT(AJ261),"past "&amp;A260)</f>
        <v>76</v>
      </c>
    </row>
    <row r="265" spans="1:36" x14ac:dyDescent="0.2">
      <c r="A265" s="66" t="s">
        <v>85</v>
      </c>
      <c r="B265" s="66"/>
      <c r="C265" s="66"/>
      <c r="D265" t="s">
        <v>0</v>
      </c>
    </row>
    <row r="266" spans="1:36" x14ac:dyDescent="0.2">
      <c r="A266" s="66"/>
      <c r="B266" s="66"/>
      <c r="C266" s="66"/>
      <c r="D266" s="1" t="s">
        <v>1</v>
      </c>
      <c r="E266" s="2" t="s">
        <v>2</v>
      </c>
      <c r="K266" t="s">
        <v>3</v>
      </c>
      <c r="L266" t="s">
        <v>3</v>
      </c>
      <c r="T266" t="s">
        <v>4</v>
      </c>
    </row>
    <row r="267" spans="1:36" x14ac:dyDescent="0.2">
      <c r="A267" s="2" t="s">
        <v>5</v>
      </c>
      <c r="B267" s="2" t="s">
        <v>59</v>
      </c>
      <c r="C267" s="2" t="s">
        <v>77</v>
      </c>
      <c r="D267" s="2" t="s">
        <v>6</v>
      </c>
      <c r="E267" t="s">
        <v>7</v>
      </c>
      <c r="F267" t="s">
        <v>8</v>
      </c>
      <c r="G267" t="s">
        <v>9</v>
      </c>
      <c r="H267" t="s">
        <v>10</v>
      </c>
      <c r="I267" t="s">
        <v>15</v>
      </c>
      <c r="J267" t="s">
        <v>76</v>
      </c>
      <c r="K267" t="s">
        <v>11</v>
      </c>
      <c r="L267" t="s">
        <v>12</v>
      </c>
      <c r="M267" t="s">
        <v>79</v>
      </c>
      <c r="N267" t="s">
        <v>81</v>
      </c>
      <c r="O267" t="s">
        <v>13</v>
      </c>
      <c r="P267" t="s">
        <v>14</v>
      </c>
      <c r="R267" t="s">
        <v>16</v>
      </c>
      <c r="S267" t="s">
        <v>60</v>
      </c>
      <c r="T267" t="s">
        <v>17</v>
      </c>
      <c r="W267" s="2" t="s">
        <v>18</v>
      </c>
      <c r="AG267" t="s">
        <v>19</v>
      </c>
      <c r="AI267" t="s">
        <v>25</v>
      </c>
    </row>
    <row r="268" spans="1:36" x14ac:dyDescent="0.2">
      <c r="A268">
        <f>LookHere!B$8</f>
        <v>35</v>
      </c>
      <c r="B268">
        <f>IF(A268&lt;LookHere!$B$9,1,2)</f>
        <v>1</v>
      </c>
      <c r="C268">
        <f>IF(B268&lt;2,LookHere!F$10,0)</f>
        <v>6000</v>
      </c>
      <c r="D268" s="3">
        <f>IF(B268=2,LookHere!$B$12,0)</f>
        <v>0</v>
      </c>
      <c r="E268" s="3">
        <f>IF(A268&lt;LookHere!B$13,0,IF(A268&lt;LookHere!B$14,LookHere!C$13,LookHere!C$14))</f>
        <v>0</v>
      </c>
      <c r="F268" s="3">
        <f>IF('SC2'!A268&lt;LookHere!D$15,0,LookHere!B$15)</f>
        <v>0</v>
      </c>
      <c r="G268" s="3">
        <f>IF('SC2'!A268&lt;LookHere!D$16,0,LookHere!B$16)</f>
        <v>0</v>
      </c>
      <c r="H268" s="3">
        <v>0</v>
      </c>
      <c r="I268" s="3">
        <f>LookHere!B27+J4</f>
        <v>55500</v>
      </c>
      <c r="J268" s="3">
        <f>IF(B268&lt;2,IF(C268&gt;5500*LookHere!B$11, 5500*LookHere!B$11, C268), IF(H268&gt;M268,-(H268-M268),0))</f>
        <v>5500</v>
      </c>
      <c r="K268" s="3">
        <f>LookHere!B$24*V271+IF($C268&gt;($J268+$V$12),$V$271*($C268-$J268-$V$12),0)</f>
        <v>0</v>
      </c>
      <c r="L268" s="3">
        <f>LookHere!B$24*(1-V271)+IF($C268&gt;($J268+$V$12),(1-$V$271)*($C268-$J268-$V$12),0)</f>
        <v>50000</v>
      </c>
      <c r="M268" s="3"/>
      <c r="N268" s="3"/>
      <c r="O268" s="3">
        <f>LookHere!B$26+IF((C268-J268)&gt;0,IF((C268-J268)&gt;V$12,V$12,C268-J268),0)</f>
        <v>50500</v>
      </c>
      <c r="P268">
        <v>0</v>
      </c>
      <c r="Q268">
        <f>IF(B268&lt;2,0,VLOOKUP(A268,AG$5:AH$90,2))</f>
        <v>0</v>
      </c>
      <c r="R268" s="3">
        <f>IF(B268&lt;2,K268*V$5+L268*0.4*V$6 - IF((C268-J268)&gt;0,IF((C268-J268)&gt;V$12,V$12,C268-J268)),P268+L268*($V$6)*0.4+K268*($V$5)+G268+F268+E268)/LookHere!B$11</f>
        <v>415.6</v>
      </c>
      <c r="S268" s="3">
        <f>(IF(G268&gt;0,IF(R268&gt;V$15,IF(0.15*(R268-V$15)&lt;G268,0.15*(R268-V$15),G268),0),0))*LookHere!B$11</f>
        <v>0</v>
      </c>
      <c r="T268" s="3">
        <f>(IF(R268&lt;V$16,W$16*R268,IF(R268&lt;V$17,Z$16+W$17*(R268-V$16),IF(R268&lt;V$18,W$18*(R268-V$18)+Z$17,(R268-V$18)*W$19+Z$18)))+S268 + IF(R268&lt;V$20,R268*W$20,IF(R268&lt;V$21,(R268-V$20)*W$21+Z$20,(R268-V$21)*W$22+Z$21)))*LookHere!B$11</f>
        <v>83.12</v>
      </c>
      <c r="V268" s="4">
        <f>LookHere!C$19</f>
        <v>0.03</v>
      </c>
      <c r="W268" t="s">
        <v>63</v>
      </c>
      <c r="AG268">
        <v>60</v>
      </c>
      <c r="AH268" s="37">
        <v>0.04</v>
      </c>
      <c r="AI268" s="3">
        <f>IF(((K268+L268+O268+I268)-H268)&lt;H268,1,0)</f>
        <v>0</v>
      </c>
    </row>
    <row r="269" spans="1:36" x14ac:dyDescent="0.2">
      <c r="A269">
        <f t="shared" ref="A269:A300" si="100">A268+1</f>
        <v>36</v>
      </c>
      <c r="B269">
        <f>IF(A269&lt;LookHere!$B$9,1,2)</f>
        <v>1</v>
      </c>
      <c r="C269">
        <f>IF(B269&lt;2,LookHere!F$10 - T268,0)</f>
        <v>5916.88</v>
      </c>
      <c r="D269" s="3">
        <f>IF(B269=2,LookHere!$B$12,0)</f>
        <v>0</v>
      </c>
      <c r="E269" s="3">
        <f>IF(A269&lt;LookHere!B$13,0,IF(A269&lt;LookHere!B$14,LookHere!C$13,LookHere!C$14))</f>
        <v>0</v>
      </c>
      <c r="F269" s="3">
        <f>IF('SC2'!A269&lt;LookHere!D$15,0,LookHere!B$15)</f>
        <v>0</v>
      </c>
      <c r="G269" s="3">
        <f>IF('SC2'!A269&lt;LookHere!D$16,0,LookHere!B$16)</f>
        <v>0</v>
      </c>
      <c r="H269" s="3">
        <f t="shared" ref="H269:H300" si="101">IF(B269&lt;2,0,D269-E269-F269-G269+T268)</f>
        <v>0</v>
      </c>
      <c r="I269" s="35">
        <f t="shared" ref="I269:I300" si="102">IF(I268&gt;0,IF(B269&lt;2,I268*(1+V$274),I268*(1+V$275)) + J269,0)</f>
        <v>61875.789999999994</v>
      </c>
      <c r="J269" s="3">
        <f>IF(I268&gt;0,IF(B269&lt;2,IF(C269&gt;5500*LookHere!B$11, 5500*LookHere!B$11, C269), IF(H269&gt;(M269+P268),-(H269-M269-P268),0)),0)</f>
        <v>5500</v>
      </c>
      <c r="K269" s="35">
        <f t="shared" ref="K269:K300" si="103">IF(B269&lt;2,K268*(1+$V$5-$V$4)+IF(C269&gt;($J269+$V$12),$V$271*($C269-$J269-$V$12),0), K268*(1+$V$5-$V$4)-$M269*$V$272)+N269</f>
        <v>0</v>
      </c>
      <c r="L269" s="35">
        <f t="shared" ref="L269:L300" si="104">IF(B269&lt;2,L268*(1+$V$6-$V$4)+IF(C269&gt;($J269+$V$12),(1-$V$271)*($C268-$J269-$V$12),0), L268*(1+$V$6-$V$4)-$M269*(1-$V$272))-N269</f>
        <v>50788.999999999993</v>
      </c>
      <c r="M269" s="35">
        <f t="shared" ref="M269:M300" si="105">MIN(H269-P268,(K268+L268))</f>
        <v>0</v>
      </c>
      <c r="N269" s="35">
        <f t="shared" ref="N269:N300" si="106">IF(B269&lt;2, IF(K268/(K268+L268)&lt;V$271, (V$271 - K268/(K268+L268))*(K268+L268),0),  IF(K268/(K268+L268)&lt;V$272, (V$272 - K268/(K268+L268))*(K268+L268),0))</f>
        <v>0</v>
      </c>
      <c r="O269" s="35">
        <f t="shared" ref="O269:O300" si="107">IF(B269&lt;2,O268*(1+V$274) + IF((C269-J269)&gt;0,IF((C269-J269)&gt;V$12,V$12,C269-J269),0), O268*(1+V$275)-P268 )</f>
        <v>51713.76999999999</v>
      </c>
      <c r="P269" s="3">
        <f t="shared" ref="P269:P300" si="108">IF(B269&lt;2, 0, IF(H269&gt;(I269+K269+L269),H269-I269-K269-L269,  O269*Q269))</f>
        <v>0</v>
      </c>
      <c r="Q269">
        <f t="shared" ref="Q269:Q332" si="109">IF(B269&lt;2,0,VLOOKUP(A269,AG$5:AH$90,2))</f>
        <v>0</v>
      </c>
      <c r="R269" s="3">
        <f>IF(B269&lt;2,K269*V$5+L269*0.4*V$6 - IF((C269-J269)&gt;0,IF((C269-J269)&gt;V$12,V$12,C269-J269)),P269+L269*($V$6)*0.4+K269*($V$5)+G269+F269+E269)/LookHere!B$11</f>
        <v>513.16816799999981</v>
      </c>
      <c r="S269" s="3">
        <f>(IF(G269&gt;0,IF(R269&gt;V$15,IF(0.15*(R269-V$15)&lt;G269,0.15*(R269-V$15),G269),0),0))*LookHere!B$11</f>
        <v>0</v>
      </c>
      <c r="T269" s="3">
        <f>(IF(R269&lt;V$16,W$16*R269,IF(R269&lt;V$17,Z$16+W$17*(R269-V$16),IF(R269&lt;V$18,W$18*(R269-V$18)+Z$17,(R269-V$18)*W$19+Z$18)))+S269 + IF(R269&lt;V$20,R269*W$20,IF(R269&lt;V$21,(R269-V$20)*W$21+Z$20,(R269-V$21)*W$22+Z$21)))*LookHere!B$11</f>
        <v>102.63363359999997</v>
      </c>
      <c r="V269" s="4">
        <f>LookHere!C$20-V273</f>
        <v>2.078E-2</v>
      </c>
      <c r="W269" t="s">
        <v>21</v>
      </c>
      <c r="AG269">
        <f t="shared" ref="AG269:AG308" si="110">AG268+1</f>
        <v>61</v>
      </c>
      <c r="AH269" s="37">
        <v>0.04</v>
      </c>
      <c r="AI269" s="3">
        <f>IF(((K269+L269+O269+I269)-H269)&lt;H269,1,0)</f>
        <v>0</v>
      </c>
    </row>
    <row r="270" spans="1:36" x14ac:dyDescent="0.2">
      <c r="A270">
        <f t="shared" si="100"/>
        <v>37</v>
      </c>
      <c r="B270">
        <f>IF(A270&lt;LookHere!$B$9,1,2)</f>
        <v>1</v>
      </c>
      <c r="C270">
        <f>IF(B270&lt;2,LookHere!F$10 - T269,0)</f>
        <v>5897.3663663999996</v>
      </c>
      <c r="D270" s="3">
        <f>IF(B270=2,LookHere!$B$12,0)</f>
        <v>0</v>
      </c>
      <c r="E270" s="3">
        <f>IF(A270&lt;LookHere!B$13,0,IF(A270&lt;LookHere!B$14,LookHere!C$13,LookHere!C$14))</f>
        <v>0</v>
      </c>
      <c r="F270" s="3">
        <f>IF('SC2'!A270&lt;LookHere!D$15,0,LookHere!B$15)</f>
        <v>0</v>
      </c>
      <c r="G270" s="3">
        <f>IF('SC2'!A270&lt;LookHere!D$16,0,LookHere!B$16)</f>
        <v>0</v>
      </c>
      <c r="H270" s="3">
        <f t="shared" si="101"/>
        <v>0</v>
      </c>
      <c r="I270" s="35">
        <f t="shared" si="102"/>
        <v>68352.189966199978</v>
      </c>
      <c r="J270" s="3">
        <f>IF(I269&gt;0,IF(B270&lt;2,IF(C270&gt;5500*LookHere!B$11, 5500*LookHere!B$11, C270), IF(H270&gt;(M270+P269),-(H270-M270-P269),0)),0)</f>
        <v>5500</v>
      </c>
      <c r="K270" s="35">
        <f t="shared" si="103"/>
        <v>0</v>
      </c>
      <c r="L270" s="35">
        <f t="shared" si="104"/>
        <v>51590.450419999986</v>
      </c>
      <c r="M270" s="35">
        <f t="shared" si="105"/>
        <v>0</v>
      </c>
      <c r="N270" s="35">
        <f t="shared" si="106"/>
        <v>0</v>
      </c>
      <c r="O270" s="35">
        <f t="shared" si="107"/>
        <v>52927.179656999979</v>
      </c>
      <c r="P270" s="3">
        <f t="shared" si="108"/>
        <v>0</v>
      </c>
      <c r="Q270">
        <f t="shared" si="109"/>
        <v>0</v>
      </c>
      <c r="R270" s="3">
        <f>IF(B270&lt;2,K270*V$5+L270*0.4*V$6 - IF((C270-J270)&gt;0,IF((C270-J270)&gt;V$12,V$12,C270-J270)),P270+L270*($V$6)*0.4+K270*($V$5)+G270+F270+E270)/LookHere!B$11</f>
        <v>547.35796169104026</v>
      </c>
      <c r="S270" s="3">
        <f>(IF(G270&gt;0,IF(R270&gt;V$15,IF(0.15*(R270-V$15)&lt;G270,0.15*(R270-V$15),G270),0),0))*LookHere!B$11</f>
        <v>0</v>
      </c>
      <c r="T270" s="3">
        <f>(IF(R270&lt;V$16,W$16*R270,IF(R270&lt;V$17,Z$16+W$17*(R270-V$16),IF(R270&lt;V$18,W$18*(R270-V$18)+Z$17,(R270-V$18)*W$19+Z$18)))+S270 + IF(R270&lt;V$20,R270*W$20,IF(R270&lt;V$21,(R270-V$20)*W$21+Z$20,(R270-V$21)*W$22+Z$21)))*LookHere!B$11</f>
        <v>109.47159233820804</v>
      </c>
      <c r="V270" s="4">
        <f>LookHere!C$21-V273</f>
        <v>4.5780000000000001E-2</v>
      </c>
      <c r="W270" t="s">
        <v>22</v>
      </c>
      <c r="AG270">
        <f t="shared" si="110"/>
        <v>62</v>
      </c>
      <c r="AH270" s="37">
        <v>0.04</v>
      </c>
      <c r="AI270" s="3">
        <f>IF(((K270+L270+O270+I270)-H270)&lt;H270,1,0)</f>
        <v>0</v>
      </c>
    </row>
    <row r="271" spans="1:36" x14ac:dyDescent="0.2">
      <c r="A271">
        <f t="shared" si="100"/>
        <v>38</v>
      </c>
      <c r="B271">
        <f>IF(A271&lt;LookHere!$B$9,1,2)</f>
        <v>1</v>
      </c>
      <c r="C271">
        <f>IF(B271&lt;2,LookHere!F$10 - T270,0)</f>
        <v>5890.5284076617918</v>
      </c>
      <c r="D271" s="3">
        <f>IF(B271=2,LookHere!$B$12,0)</f>
        <v>0</v>
      </c>
      <c r="E271" s="3">
        <f>IF(A271&lt;LookHere!B$13,0,IF(A271&lt;LookHere!B$14,LookHere!C$13,LookHere!C$14))</f>
        <v>0</v>
      </c>
      <c r="F271" s="3">
        <f>IF('SC2'!A271&lt;LookHere!D$15,0,LookHere!B$15)</f>
        <v>0</v>
      </c>
      <c r="G271" s="3">
        <f>IF('SC2'!A271&lt;LookHere!D$16,0,LookHere!B$16)</f>
        <v>0</v>
      </c>
      <c r="H271" s="3">
        <f t="shared" si="101"/>
        <v>0</v>
      </c>
      <c r="I271" s="35">
        <f t="shared" si="102"/>
        <v>74930.787523866602</v>
      </c>
      <c r="J271" s="3">
        <f>IF(I270&gt;0,IF(B271&lt;2,IF(C271&gt;5500*LookHere!B$11, 5500*LookHere!B$11, C271), IF(H271&gt;(M271+P270),-(H271-M271-P270),0)),0)</f>
        <v>5500</v>
      </c>
      <c r="K271" s="35">
        <f t="shared" si="103"/>
        <v>0</v>
      </c>
      <c r="L271" s="35">
        <f t="shared" si="104"/>
        <v>52404.547727627578</v>
      </c>
      <c r="M271" s="35">
        <f t="shared" si="105"/>
        <v>0</v>
      </c>
      <c r="N271" s="35">
        <f t="shared" si="106"/>
        <v>0</v>
      </c>
      <c r="O271" s="35">
        <f t="shared" si="107"/>
        <v>54152.898959649225</v>
      </c>
      <c r="P271" s="3">
        <f t="shared" si="108"/>
        <v>0</v>
      </c>
      <c r="Q271">
        <f t="shared" si="109"/>
        <v>0</v>
      </c>
      <c r="R271" s="3">
        <f>IF(B271&lt;2,K271*V$5+L271*0.4*V$6 - IF((C271-J271)&gt;0,IF((C271-J271)&gt;V$12,V$12,C271-J271)),P271+L271*($V$6)*0.4+K271*($V$5)+G271+F271+E271)/LookHere!B$11</f>
        <v>569.10367032652448</v>
      </c>
      <c r="S271" s="3">
        <f>(IF(G271&gt;0,IF(R271&gt;V$15,IF(0.15*(R271-V$15)&lt;G271,0.15*(R271-V$15),G271),0),0))*LookHere!B$11</f>
        <v>0</v>
      </c>
      <c r="T271" s="3">
        <f>(IF(R271&lt;V$16,W$16*R271,IF(R271&lt;V$17,Z$16+W$17*(R271-V$16),IF(R271&lt;V$18,W$18*(R271-V$18)+Z$17,(R271-V$18)*W$19+Z$18)))+S271 + IF(R271&lt;V$20,R271*W$20,IF(R271&lt;V$21,(R271-V$20)*W$21+Z$20,(R271-V$21)*W$22+Z$21)))*LookHere!B$11</f>
        <v>113.8207340653049</v>
      </c>
      <c r="V271" s="4">
        <f>LookHere!F$28</f>
        <v>0</v>
      </c>
      <c r="W271" t="s">
        <v>71</v>
      </c>
      <c r="AG271">
        <f t="shared" si="110"/>
        <v>63</v>
      </c>
      <c r="AH271" s="37">
        <v>0.04</v>
      </c>
      <c r="AI271" s="3">
        <f>IF(((K271+L271+O271+I271)-H271)&lt;H271,1,0)</f>
        <v>0</v>
      </c>
    </row>
    <row r="272" spans="1:36" x14ac:dyDescent="0.2">
      <c r="A272">
        <f t="shared" si="100"/>
        <v>39</v>
      </c>
      <c r="B272">
        <f>IF(A272&lt;LookHere!$B$9,1,2)</f>
        <v>1</v>
      </c>
      <c r="C272">
        <f>IF(B272&lt;2,LookHere!F$10 - T271,0)</f>
        <v>5886.1792659346947</v>
      </c>
      <c r="D272" s="3">
        <f>IF(B272=2,LookHere!$B$12,0)</f>
        <v>0</v>
      </c>
      <c r="E272" s="3">
        <f>IF(A272&lt;LookHere!B$13,0,IF(A272&lt;LookHere!B$14,LookHere!C$13,LookHere!C$14))</f>
        <v>0</v>
      </c>
      <c r="F272" s="3">
        <f>IF('SC2'!A272&lt;LookHere!D$15,0,LookHere!B$15)</f>
        <v>0</v>
      </c>
      <c r="G272" s="3">
        <f>IF('SC2'!A272&lt;LookHere!D$16,0,LookHere!B$16)</f>
        <v>0</v>
      </c>
      <c r="H272" s="3">
        <f t="shared" si="101"/>
        <v>0</v>
      </c>
      <c r="I272" s="35">
        <f t="shared" si="102"/>
        <v>81613.195350993206</v>
      </c>
      <c r="J272" s="3">
        <f>IF(I271&gt;0,IF(B272&lt;2,IF(C272&gt;5500*LookHere!B$11, 5500*LookHere!B$11, C272), IF(H272&gt;(M272+P271),-(H272-M272-P271),0)),0)</f>
        <v>5500</v>
      </c>
      <c r="K272" s="35">
        <f t="shared" si="103"/>
        <v>0</v>
      </c>
      <c r="L272" s="35">
        <f t="shared" si="104"/>
        <v>53231.491490769535</v>
      </c>
      <c r="M272" s="35">
        <f t="shared" si="105"/>
        <v>0</v>
      </c>
      <c r="N272" s="35">
        <f t="shared" si="106"/>
        <v>0</v>
      </c>
      <c r="O272" s="35">
        <f t="shared" si="107"/>
        <v>55393.610971167182</v>
      </c>
      <c r="P272" s="3">
        <f t="shared" si="108"/>
        <v>0</v>
      </c>
      <c r="Q272">
        <f t="shared" si="109"/>
        <v>0</v>
      </c>
      <c r="R272" s="3">
        <f>IF(B272&lt;2,K272*V$5+L272*0.4*V$6 - IF((C272-J272)&gt;0,IF((C272-J272)&gt;V$12,V$12,C272-J272)),P272+L272*($V$6)*0.4+K272*($V$5)+G272+F272+E272)/LookHere!B$11</f>
        <v>588.59580624427713</v>
      </c>
      <c r="S272" s="3">
        <f>(IF(G272&gt;0,IF(R272&gt;V$15,IF(0.15*(R272-V$15)&lt;G272,0.15*(R272-V$15),G272),0),0))*LookHere!B$11</f>
        <v>0</v>
      </c>
      <c r="T272" s="3">
        <f>(IF(R272&lt;V$16,W$16*R272,IF(R272&lt;V$17,Z$16+W$17*(R272-V$16),IF(R272&lt;V$18,W$18*(R272-V$18)+Z$17,(R272-V$18)*W$19+Z$18)))+S272 + IF(R272&lt;V$20,R272*W$20,IF(R272&lt;V$21,(R272-V$20)*W$21+Z$20,(R272-V$21)*W$22+Z$21)))*LookHere!B$11</f>
        <v>117.71916124885541</v>
      </c>
      <c r="V272" s="4">
        <f>LookHere!G$28</f>
        <v>0.2</v>
      </c>
      <c r="W272" t="s">
        <v>72</v>
      </c>
      <c r="AG272">
        <f t="shared" si="110"/>
        <v>64</v>
      </c>
      <c r="AH272" s="37">
        <v>0.04</v>
      </c>
      <c r="AI272" s="3">
        <f>IF(((X295+Y295+O272+W295)-H272)&lt;H272,1,0)</f>
        <v>0</v>
      </c>
    </row>
    <row r="273" spans="1:35" x14ac:dyDescent="0.2">
      <c r="A273">
        <f t="shared" si="100"/>
        <v>40</v>
      </c>
      <c r="B273">
        <f>IF(A273&lt;LookHere!$B$9,1,2)</f>
        <v>1</v>
      </c>
      <c r="C273">
        <f>IF(B273&lt;2,LookHere!F$10 - T272,0)</f>
        <v>5882.280838751145</v>
      </c>
      <c r="D273" s="3">
        <f>IF(B273=2,LookHere!$B$12,0)</f>
        <v>0</v>
      </c>
      <c r="E273" s="3">
        <f>IF(A273&lt;LookHere!B$13,0,IF(A273&lt;LookHere!B$14,LookHere!C$13,LookHere!C$14))</f>
        <v>0</v>
      </c>
      <c r="F273" s="3">
        <f>IF('SC2'!A273&lt;LookHere!D$15,0,LookHere!B$15)</f>
        <v>0</v>
      </c>
      <c r="G273" s="3">
        <f>IF('SC2'!A273&lt;LookHere!D$16,0,LookHere!B$16)</f>
        <v>0</v>
      </c>
      <c r="H273" s="3">
        <f t="shared" si="101"/>
        <v>0</v>
      </c>
      <c r="I273" s="35">
        <f t="shared" si="102"/>
        <v>88401.051573631878</v>
      </c>
      <c r="J273" s="3">
        <f>IF(I272&gt;0,IF(B273&lt;2,IF(C273&gt;5500*LookHere!B$11, 5500*LookHere!B$11, C273), IF(H273&gt;(M273+P272),-(H273-M273-P272),0)),0)</f>
        <v>5500</v>
      </c>
      <c r="K273" s="35">
        <f t="shared" si="103"/>
        <v>0</v>
      </c>
      <c r="L273" s="35">
        <f t="shared" si="104"/>
        <v>54071.484426493873</v>
      </c>
      <c r="M273" s="35">
        <f t="shared" si="105"/>
        <v>0</v>
      </c>
      <c r="N273" s="35">
        <f t="shared" si="106"/>
        <v>0</v>
      </c>
      <c r="O273" s="35">
        <f t="shared" si="107"/>
        <v>56650.002991043344</v>
      </c>
      <c r="P273" s="3">
        <f t="shared" si="108"/>
        <v>0</v>
      </c>
      <c r="Q273">
        <f t="shared" si="109"/>
        <v>0</v>
      </c>
      <c r="R273" s="3">
        <f>IF(B273&lt;2,K273*V$5+L273*0.4*V$6 - IF((C273-J273)&gt;0,IF((C273-J273)&gt;V$12,V$12,C273-J273)),P273+L273*($V$6)*0.4+K273*($V$5)+G273+F273+E273)/LookHere!B$11</f>
        <v>607.87618406681099</v>
      </c>
      <c r="S273" s="3">
        <f>(IF(G273&gt;0,IF(R273&gt;V$15,IF(0.15*(R273-V$15)&lt;G273,0.15*(R273-V$15),G273),0),0))*LookHere!B$11</f>
        <v>0</v>
      </c>
      <c r="T273" s="3">
        <f>(IF(R273&lt;V$16,W$16*R273,IF(R273&lt;V$17,Z$16+W$17*(R273-V$16),IF(R273&lt;V$18,W$18*(R273-V$18)+Z$17,(R273-V$18)*W$19+Z$18)))+S273 + IF(R273&lt;V$20,R273*W$20,IF(R273&lt;V$21,(R273-V$20)*W$21+Z$20,(R273-V$21)*W$22+Z$21)))*LookHere!B$11</f>
        <v>121.5752368133622</v>
      </c>
      <c r="V273" s="38">
        <f>LookHere!B$28</f>
        <v>4.2199999999999998E-3</v>
      </c>
      <c r="W273" t="s">
        <v>73</v>
      </c>
      <c r="AG273">
        <f t="shared" si="110"/>
        <v>65</v>
      </c>
      <c r="AH273" s="37">
        <v>0.04</v>
      </c>
      <c r="AI273" s="3">
        <f>IF(((X296+Y296+O273+W296)-H273)&lt;H273,1,0)</f>
        <v>0</v>
      </c>
    </row>
    <row r="274" spans="1:35" x14ac:dyDescent="0.2">
      <c r="A274">
        <f t="shared" si="100"/>
        <v>41</v>
      </c>
      <c r="B274">
        <f>IF(A274&lt;LookHere!$B$9,1,2)</f>
        <v>1</v>
      </c>
      <c r="C274">
        <f>IF(B274&lt;2,LookHere!F$10 - T273,0)</f>
        <v>5878.4247631866374</v>
      </c>
      <c r="D274" s="3">
        <f>IF(B274=2,LookHere!$B$12,0)</f>
        <v>0</v>
      </c>
      <c r="E274" s="3">
        <f>IF(A274&lt;LookHere!B$13,0,IF(A274&lt;LookHere!B$14,LookHere!C$13,LookHere!C$14))</f>
        <v>0</v>
      </c>
      <c r="F274" s="3">
        <f>IF('SC2'!A274&lt;LookHere!D$15,0,LookHere!B$15)</f>
        <v>0</v>
      </c>
      <c r="G274" s="3">
        <f>IF('SC2'!A274&lt;LookHere!D$16,0,LookHere!B$16)</f>
        <v>0</v>
      </c>
      <c r="H274" s="3">
        <f t="shared" si="101"/>
        <v>0</v>
      </c>
      <c r="I274" s="35">
        <f t="shared" si="102"/>
        <v>95296.020167463779</v>
      </c>
      <c r="J274" s="3">
        <f>IF(I273&gt;0,IF(B274&lt;2,IF(C274&gt;5500*LookHere!B$11, 5500*LookHere!B$11, C274), IF(H274&gt;(M274+P273),-(H274-M274-P273),0)),0)</f>
        <v>5500</v>
      </c>
      <c r="K274" s="35">
        <f t="shared" si="103"/>
        <v>0</v>
      </c>
      <c r="L274" s="35">
        <f t="shared" si="104"/>
        <v>54924.732450743941</v>
      </c>
      <c r="M274" s="35">
        <f t="shared" si="105"/>
        <v>0</v>
      </c>
      <c r="N274" s="35">
        <f t="shared" si="106"/>
        <v>0</v>
      </c>
      <c r="O274" s="35">
        <f t="shared" si="107"/>
        <v>57922.364801428645</v>
      </c>
      <c r="P274" s="3">
        <f t="shared" si="108"/>
        <v>0</v>
      </c>
      <c r="Q274">
        <f t="shared" si="109"/>
        <v>0</v>
      </c>
      <c r="R274" s="3">
        <f>IF(B274&lt;2,K274*V$5+L274*0.4*V$6 - IF((C274-J274)&gt;0,IF((C274-J274)&gt;V$12,V$12,C274-J274)),P274+L274*($V$6)*0.4+K274*($V$5)+G274+F274+E274)/LookHere!B$11</f>
        <v>627.35693745138565</v>
      </c>
      <c r="S274" s="3">
        <f>(IF(G274&gt;0,IF(R274&gt;V$15,IF(0.15*(R274-V$15)&lt;G274,0.15*(R274-V$15),G274),0),0))*LookHere!B$11</f>
        <v>0</v>
      </c>
      <c r="T274" s="3">
        <f>(IF(R274&lt;V$16,W$16*R274,IF(R274&lt;V$17,Z$16+W$17*(R274-V$16),IF(R274&lt;V$18,W$18*(R274-V$18)+Z$17,(R274-V$18)*W$19+Z$18)))+S274 + IF(R274&lt;V$20,R274*W$20,IF(R274&lt;V$21,(R274-V$20)*W$21+Z$20,(R274-V$21)*W$22+Z$21)))*LookHere!B$11</f>
        <v>125.47138749027714</v>
      </c>
      <c r="V274" s="39">
        <f>V271*(V269-V268)+(1-V271)*(V270-V268)</f>
        <v>1.5780000000000002E-2</v>
      </c>
      <c r="W274" t="s">
        <v>74</v>
      </c>
      <c r="AG274">
        <f t="shared" si="110"/>
        <v>66</v>
      </c>
      <c r="AH274" s="37">
        <v>4.2000000000000003E-2</v>
      </c>
      <c r="AI274" s="3">
        <f>IF(((X297+Y297+O274+W297)-H274)&lt;H274,1,0)</f>
        <v>0</v>
      </c>
    </row>
    <row r="275" spans="1:35" x14ac:dyDescent="0.2">
      <c r="A275">
        <f t="shared" si="100"/>
        <v>42</v>
      </c>
      <c r="B275">
        <f>IF(A275&lt;LookHere!$B$9,1,2)</f>
        <v>1</v>
      </c>
      <c r="C275">
        <f>IF(B275&lt;2,LookHere!F$10 - T274,0)</f>
        <v>5874.5286125097227</v>
      </c>
      <c r="D275" s="3">
        <f>IF(B275=2,LookHere!$B$12,0)</f>
        <v>0</v>
      </c>
      <c r="E275" s="3">
        <f>IF(A275&lt;LookHere!B$13,0,IF(A275&lt;LookHere!B$14,LookHere!C$13,LookHere!C$14))</f>
        <v>0</v>
      </c>
      <c r="F275" s="3">
        <f>IF('SC2'!A275&lt;LookHere!D$15,0,LookHere!B$15)</f>
        <v>0</v>
      </c>
      <c r="G275" s="3">
        <f>IF('SC2'!A275&lt;LookHere!D$16,0,LookHere!B$16)</f>
        <v>0</v>
      </c>
      <c r="H275" s="3">
        <f t="shared" si="101"/>
        <v>0</v>
      </c>
      <c r="I275" s="35">
        <f t="shared" si="102"/>
        <v>102299.79136570635</v>
      </c>
      <c r="J275" s="3">
        <f>IF(I274&gt;0,IF(B275&lt;2,IF(C275&gt;5500*LookHere!B$11, 5500*LookHere!B$11, C275), IF(H275&gt;(M275+P274),-(H275-M275-P274),0)),0)</f>
        <v>5500</v>
      </c>
      <c r="K275" s="35">
        <f t="shared" si="103"/>
        <v>0</v>
      </c>
      <c r="L275" s="35">
        <f t="shared" si="104"/>
        <v>55791.444728816678</v>
      </c>
      <c r="M275" s="35">
        <f t="shared" si="105"/>
        <v>0</v>
      </c>
      <c r="N275" s="35">
        <f t="shared" si="106"/>
        <v>0</v>
      </c>
      <c r="O275" s="35">
        <f t="shared" si="107"/>
        <v>59210.908330504899</v>
      </c>
      <c r="P275" s="3">
        <f t="shared" si="108"/>
        <v>0</v>
      </c>
      <c r="Q275">
        <f t="shared" si="109"/>
        <v>0</v>
      </c>
      <c r="R275" s="3">
        <f>IF(B275&lt;2,K275*V$5+L275*0.4*V$6 - IF((C275-J275)&gt;0,IF((C275-J275)&gt;V$12,V$12,C275-J275)),P275+L275*($V$6)*0.4+K275*($V$5)+G275+F275+E275)/LookHere!B$11</f>
        <v>647.12432336436825</v>
      </c>
      <c r="S275" s="3">
        <f>(IF(G275&gt;0,IF(R275&gt;V$15,IF(0.15*(R275-V$15)&lt;G275,0.15*(R275-V$15),G275),0),0))*LookHere!B$11</f>
        <v>0</v>
      </c>
      <c r="T275" s="3">
        <f>(IF(R275&lt;V$16,W$16*R275,IF(R275&lt;V$17,Z$16+W$17*(R275-V$16),IF(R275&lt;V$18,W$18*(R275-V$18)+Z$17,(R275-V$18)*W$19+Z$18)))+S275 + IF(R275&lt;V$20,R275*W$20,IF(R275&lt;V$21,(R275-V$20)*W$21+Z$20,(R275-V$21)*W$22+Z$21)))*LookHere!B$11</f>
        <v>129.42486467287364</v>
      </c>
      <c r="V275" s="39">
        <f>V272*(V269-V268)+(1-V272)*(V270-V268)</f>
        <v>1.0780000000000003E-2</v>
      </c>
      <c r="W275" t="s">
        <v>75</v>
      </c>
      <c r="AG275">
        <f t="shared" si="110"/>
        <v>67</v>
      </c>
      <c r="AH275" s="37">
        <v>4.3999999999999997E-2</v>
      </c>
      <c r="AI275" s="3">
        <f>IF(((X298+Y298+O275+W298)-H275)&lt;H275,1,0)</f>
        <v>0</v>
      </c>
    </row>
    <row r="276" spans="1:35" x14ac:dyDescent="0.2">
      <c r="A276">
        <f t="shared" si="100"/>
        <v>43</v>
      </c>
      <c r="B276">
        <f>IF(A276&lt;LookHere!$B$9,1,2)</f>
        <v>1</v>
      </c>
      <c r="C276">
        <f>IF(B276&lt;2,LookHere!F$10 - T275,0)</f>
        <v>5870.5751353271262</v>
      </c>
      <c r="D276" s="3">
        <f>IF(B276=2,LookHere!$B$12,0)</f>
        <v>0</v>
      </c>
      <c r="E276" s="3">
        <f>IF(A276&lt;LookHere!B$13,0,IF(A276&lt;LookHere!B$14,LookHere!C$13,LookHere!C$14))</f>
        <v>0</v>
      </c>
      <c r="F276" s="3">
        <f>IF('SC2'!A276&lt;LookHere!D$15,0,LookHere!B$15)</f>
        <v>0</v>
      </c>
      <c r="G276" s="3">
        <f>IF('SC2'!A276&lt;LookHere!D$16,0,LookHere!B$16)</f>
        <v>0</v>
      </c>
      <c r="H276" s="3">
        <f t="shared" si="101"/>
        <v>0</v>
      </c>
      <c r="I276" s="35">
        <f t="shared" si="102"/>
        <v>109414.08207345719</v>
      </c>
      <c r="J276" s="3">
        <f>IF(I275&gt;0,IF(B276&lt;2,IF(C276&gt;5500*LookHere!B$11, 5500*LookHere!B$11, C276), IF(H276&gt;(M276+P275),-(H276-M276-P275),0)),0)</f>
        <v>5500</v>
      </c>
      <c r="K276" s="35">
        <f t="shared" si="103"/>
        <v>0</v>
      </c>
      <c r="L276" s="35">
        <f t="shared" si="104"/>
        <v>56671.8337266374</v>
      </c>
      <c r="M276" s="35">
        <f t="shared" si="105"/>
        <v>0</v>
      </c>
      <c r="N276" s="35">
        <f t="shared" si="106"/>
        <v>0</v>
      </c>
      <c r="O276" s="35">
        <f t="shared" si="107"/>
        <v>60515.83159928739</v>
      </c>
      <c r="P276" s="3">
        <f t="shared" si="108"/>
        <v>0</v>
      </c>
      <c r="Q276">
        <f t="shared" si="109"/>
        <v>0</v>
      </c>
      <c r="R276" s="3">
        <f>IF(B276&lt;2,K276*V$5+L276*0.4*V$6 - IF((C276-J276)&gt;0,IF((C276-J276)&gt;V$12,V$12,C276-J276)),P276+L276*($V$6)*0.4+K276*($V$5)+G276+F276+E276)/LookHere!B$11</f>
        <v>667.19948387505792</v>
      </c>
      <c r="S276" s="3">
        <f>(IF(G276&gt;0,IF(R276&gt;V$15,IF(0.15*(R276-V$15)&lt;G276,0.15*(R276-V$15),G276),0),0))*LookHere!B$11</f>
        <v>0</v>
      </c>
      <c r="T276" s="3">
        <f>(IF(R276&lt;V$16,W$16*R276,IF(R276&lt;V$17,Z$16+W$17*(R276-V$16),IF(R276&lt;V$18,W$18*(R276-V$18)+Z$17,(R276-V$18)*W$19+Z$18)))+S276 + IF(R276&lt;V$20,R276*W$20,IF(R276&lt;V$21,(R276-V$20)*W$21+Z$20,(R276-V$21)*W$22+Z$21)))*LookHere!B$11</f>
        <v>133.43989677501159</v>
      </c>
      <c r="V276" s="23">
        <f>LookHere!F$8*0.15</f>
        <v>9000</v>
      </c>
      <c r="W276" t="s">
        <v>78</v>
      </c>
      <c r="AG276">
        <f t="shared" si="110"/>
        <v>68</v>
      </c>
      <c r="AH276" s="37">
        <v>4.5999999999999999E-2</v>
      </c>
      <c r="AI276" s="3">
        <f t="shared" ref="AI276:AI307" si="111">IF(((K276+L276+O276+I276)-H276)&lt;H276,1,0)</f>
        <v>0</v>
      </c>
    </row>
    <row r="277" spans="1:35" x14ac:dyDescent="0.2">
      <c r="A277">
        <f t="shared" si="100"/>
        <v>44</v>
      </c>
      <c r="B277">
        <f>IF(A277&lt;LookHere!$B$9,1,2)</f>
        <v>1</v>
      </c>
      <c r="C277">
        <f>IF(B277&lt;2,LookHere!F$10 - T276,0)</f>
        <v>5866.5601032249888</v>
      </c>
      <c r="D277" s="3">
        <f>IF(B277=2,LookHere!$B$12,0)</f>
        <v>0</v>
      </c>
      <c r="E277" s="3">
        <f>IF(A277&lt;LookHere!B$13,0,IF(A277&lt;LookHere!B$14,LookHere!C$13,LookHere!C$14))</f>
        <v>0</v>
      </c>
      <c r="F277" s="3">
        <f>IF('SC2'!A277&lt;LookHere!D$15,0,LookHere!B$15)</f>
        <v>0</v>
      </c>
      <c r="G277" s="3">
        <f>IF('SC2'!A277&lt;LookHere!D$16,0,LookHere!B$16)</f>
        <v>0</v>
      </c>
      <c r="H277" s="3">
        <f t="shared" si="101"/>
        <v>0</v>
      </c>
      <c r="I277" s="35">
        <f t="shared" si="102"/>
        <v>116640.63628857634</v>
      </c>
      <c r="J277" s="3">
        <f>IF(I276&gt;0,IF(B277&lt;2,IF(C277&gt;5500*LookHere!B$11, 5500*LookHere!B$11, C277), IF(H277&gt;(M277+P276),-(H277-M277-P276),0)),0)</f>
        <v>5500</v>
      </c>
      <c r="K277" s="35">
        <f t="shared" si="103"/>
        <v>0</v>
      </c>
      <c r="L277" s="35">
        <f t="shared" si="104"/>
        <v>57566.115262843734</v>
      </c>
      <c r="M277" s="35">
        <f t="shared" si="105"/>
        <v>0</v>
      </c>
      <c r="N277" s="35">
        <f t="shared" si="106"/>
        <v>0</v>
      </c>
      <c r="O277" s="35">
        <f t="shared" si="107"/>
        <v>61837.331525149129</v>
      </c>
      <c r="P277" s="3">
        <f t="shared" si="108"/>
        <v>0</v>
      </c>
      <c r="Q277">
        <f t="shared" si="109"/>
        <v>0</v>
      </c>
      <c r="R277" s="3">
        <f>IF(B277&lt;2,K277*V$5+L277*0.4*V$6 - IF((C277-J277)&gt;0,IF((C277-J277)&gt;V$12,V$12,C277-J277)),P277+L277*($V$6)*0.4+K277*($V$5)+G277+F277+E277)/LookHere!B$11</f>
        <v>687.59059946820594</v>
      </c>
      <c r="S277" s="3">
        <f>(IF(G277&gt;0,IF(R277&gt;V$15,IF(0.15*(R277-V$15)&lt;G277,0.15*(R277-V$15),G277),0),0))*LookHere!B$11</f>
        <v>0</v>
      </c>
      <c r="T277" s="3">
        <f>(IF(R277&lt;V$16,W$16*R277,IF(R277&lt;V$17,Z$16+W$17*(R277-V$16),IF(R277&lt;V$18,W$18*(R277-V$18)+Z$17,(R277-V$18)*W$19+Z$18)))+S277 + IF(R277&lt;V$20,R277*W$20,IF(R277&lt;V$21,(R277-V$20)*W$21+Z$20,(R277-V$21)*W$22+Z$21)))*LookHere!B$11</f>
        <v>137.5181198936412</v>
      </c>
      <c r="W277" t="s">
        <v>20</v>
      </c>
      <c r="AG277">
        <f t="shared" si="110"/>
        <v>69</v>
      </c>
      <c r="AH277" s="37">
        <v>4.8000000000000001E-2</v>
      </c>
      <c r="AI277" s="3">
        <f t="shared" si="111"/>
        <v>0</v>
      </c>
    </row>
    <row r="278" spans="1:35" x14ac:dyDescent="0.2">
      <c r="A278">
        <f t="shared" si="100"/>
        <v>45</v>
      </c>
      <c r="B278">
        <f>IF(A278&lt;LookHere!$B$9,1,2)</f>
        <v>1</v>
      </c>
      <c r="C278">
        <f>IF(B278&lt;2,LookHere!F$10 - T277,0)</f>
        <v>5862.4818801063584</v>
      </c>
      <c r="D278" s="3">
        <f>IF(B278=2,LookHere!$B$12,0)</f>
        <v>0</v>
      </c>
      <c r="E278" s="3">
        <f>IF(A278&lt;LookHere!B$13,0,IF(A278&lt;LookHere!B$14,LookHere!C$13,LookHere!C$14))</f>
        <v>0</v>
      </c>
      <c r="F278" s="3">
        <f>IF('SC2'!A278&lt;LookHere!D$15,0,LookHere!B$15)</f>
        <v>0</v>
      </c>
      <c r="G278" s="3">
        <f>IF('SC2'!A278&lt;LookHere!D$16,0,LookHere!B$16)</f>
        <v>0</v>
      </c>
      <c r="H278" s="3">
        <f t="shared" si="101"/>
        <v>0</v>
      </c>
      <c r="I278" s="35">
        <f t="shared" si="102"/>
        <v>123981.22552921006</v>
      </c>
      <c r="J278" s="3">
        <f>IF(I277&gt;0,IF(B278&lt;2,IF(C278&gt;5500*LookHere!B$11, 5500*LookHere!B$11, C278), IF(H278&gt;(M278+P277),-(H278-M278-P277),0)),0)</f>
        <v>5500</v>
      </c>
      <c r="K278" s="35">
        <f t="shared" si="103"/>
        <v>0</v>
      </c>
      <c r="L278" s="35">
        <f t="shared" si="104"/>
        <v>58474.5085616914</v>
      </c>
      <c r="M278" s="35">
        <f t="shared" si="105"/>
        <v>0</v>
      </c>
      <c r="N278" s="35">
        <f t="shared" si="106"/>
        <v>0</v>
      </c>
      <c r="O278" s="35">
        <f t="shared" si="107"/>
        <v>63175.606496722336</v>
      </c>
      <c r="P278" s="3">
        <f t="shared" si="108"/>
        <v>0</v>
      </c>
      <c r="Q278">
        <f t="shared" si="109"/>
        <v>0</v>
      </c>
      <c r="R278" s="3">
        <f>IF(B278&lt;2,K278*V$5+L278*0.4*V$6 - IF((C278-J278)&gt;0,IF((C278-J278)&gt;V$12,V$12,C278-J278)),P278+L278*($V$6)*0.4+K278*($V$5)+G278+F278+E278)/LookHere!B$11</f>
        <v>708.30332067533459</v>
      </c>
      <c r="S278" s="3">
        <f>(IF(G278&gt;0,IF(R278&gt;V$15,IF(0.15*(R278-V$15)&lt;G278,0.15*(R278-V$15),G278),0),0))*LookHere!B$11</f>
        <v>0</v>
      </c>
      <c r="T278" s="3">
        <f>(IF(R278&lt;V$16,W$16*R278,IF(R278&lt;V$17,Z$16+W$17*(R278-V$16),IF(R278&lt;V$18,W$18*(R278-V$18)+Z$17,(R278-V$18)*W$19+Z$18)))+S278 + IF(R278&lt;V$20,R278*W$20,IF(R278&lt;V$21,(R278-V$20)*W$21+Z$20,(R278-V$21)*W$22+Z$21)))*LookHere!B$11</f>
        <v>141.66066413506692</v>
      </c>
      <c r="AG278">
        <f t="shared" si="110"/>
        <v>70</v>
      </c>
      <c r="AH278" s="37">
        <v>0.05</v>
      </c>
      <c r="AI278" s="3">
        <f t="shared" si="111"/>
        <v>0</v>
      </c>
    </row>
    <row r="279" spans="1:35" x14ac:dyDescent="0.2">
      <c r="A279">
        <f t="shared" si="100"/>
        <v>46</v>
      </c>
      <c r="B279">
        <f>IF(A279&lt;LookHere!$B$9,1,2)</f>
        <v>1</v>
      </c>
      <c r="C279">
        <f>IF(B279&lt;2,LookHere!F$10 - T278,0)</f>
        <v>5858.3393358649328</v>
      </c>
      <c r="D279" s="3">
        <f>IF(B279=2,LookHere!$B$12,0)</f>
        <v>0</v>
      </c>
      <c r="E279" s="3">
        <f>IF(A279&lt;LookHere!B$13,0,IF(A279&lt;LookHere!B$14,LookHere!C$13,LookHere!C$14))</f>
        <v>0</v>
      </c>
      <c r="F279" s="3">
        <f>IF('SC2'!A279&lt;LookHere!D$15,0,LookHere!B$15)</f>
        <v>0</v>
      </c>
      <c r="G279" s="3">
        <f>IF('SC2'!A279&lt;LookHere!D$16,0,LookHere!B$16)</f>
        <v>0</v>
      </c>
      <c r="H279" s="3">
        <f t="shared" si="101"/>
        <v>0</v>
      </c>
      <c r="I279" s="35">
        <f t="shared" si="102"/>
        <v>131437.64926806098</v>
      </c>
      <c r="J279" s="3">
        <f>IF(I278&gt;0,IF(B279&lt;2,IF(C279&gt;5500*LookHere!B$11, 5500*LookHere!B$11, C279), IF(H279&gt;(M279+P278),-(H279-M279-P278),0)),0)</f>
        <v>5500</v>
      </c>
      <c r="K279" s="35">
        <f t="shared" si="103"/>
        <v>0</v>
      </c>
      <c r="L279" s="35">
        <f t="shared" si="104"/>
        <v>59397.236306794883</v>
      </c>
      <c r="M279" s="35">
        <f t="shared" si="105"/>
        <v>0</v>
      </c>
      <c r="N279" s="35">
        <f t="shared" si="106"/>
        <v>0</v>
      </c>
      <c r="O279" s="35">
        <f t="shared" si="107"/>
        <v>64530.856903105545</v>
      </c>
      <c r="P279" s="3">
        <f t="shared" si="108"/>
        <v>0</v>
      </c>
      <c r="Q279">
        <f t="shared" si="109"/>
        <v>0</v>
      </c>
      <c r="R279" s="3">
        <f>IF(B279&lt;2,K279*V$5+L279*0.4*V$6 - IF((C279-J279)&gt;0,IF((C279-J279)&gt;V$12,V$12,C279-J279)),P279+L279*($V$6)*0.4+K279*($V$5)+G279+F279+E279)/LookHere!B$11</f>
        <v>729.34285538509516</v>
      </c>
      <c r="S279" s="3">
        <f>(IF(G279&gt;0,IF(R279&gt;V$15,IF(0.15*(R279-V$15)&lt;G279,0.15*(R279-V$15),G279),0),0))*LookHere!B$11</f>
        <v>0</v>
      </c>
      <c r="T279" s="3">
        <f>(IF(R279&lt;V$16,W$16*R279,IF(R279&lt;V$17,Z$16+W$17*(R279-V$16),IF(R279&lt;V$18,W$18*(R279-V$18)+Z$17,(R279-V$18)*W$19+Z$18)))+S279 + IF(R279&lt;V$20,R279*W$20,IF(R279&lt;V$21,(R279-V$20)*W$21+Z$20,(R279-V$21)*W$22+Z$21)))*LookHere!B$11</f>
        <v>145.86857107701903</v>
      </c>
      <c r="V279" s="40">
        <v>71592</v>
      </c>
      <c r="W279" t="s">
        <v>61</v>
      </c>
      <c r="AG279">
        <f t="shared" si="110"/>
        <v>71</v>
      </c>
      <c r="AH279" s="37">
        <v>7.3999999999999996E-2</v>
      </c>
      <c r="AI279" s="3">
        <f t="shared" si="111"/>
        <v>0</v>
      </c>
    </row>
    <row r="280" spans="1:35" x14ac:dyDescent="0.2">
      <c r="A280">
        <f t="shared" si="100"/>
        <v>47</v>
      </c>
      <c r="B280">
        <f>IF(A280&lt;LookHere!$B$9,1,2)</f>
        <v>1</v>
      </c>
      <c r="C280">
        <f>IF(B280&lt;2,LookHere!F$10 - T279,0)</f>
        <v>5854.1314289229813</v>
      </c>
      <c r="D280" s="3">
        <f>IF(B280=2,LookHere!$B$12,0)</f>
        <v>0</v>
      </c>
      <c r="E280" s="3">
        <f>IF(A280&lt;LookHere!B$13,0,IF(A280&lt;LookHere!B$14,LookHere!C$13,LookHere!C$14))</f>
        <v>0</v>
      </c>
      <c r="F280" s="3">
        <f>IF('SC2'!A280&lt;LookHere!D$15,0,LookHere!B$15)</f>
        <v>0</v>
      </c>
      <c r="G280" s="3">
        <f>IF('SC2'!A280&lt;LookHere!D$16,0,LookHere!B$16)</f>
        <v>0</v>
      </c>
      <c r="H280" s="3">
        <f t="shared" si="101"/>
        <v>0</v>
      </c>
      <c r="I280" s="35">
        <f t="shared" si="102"/>
        <v>139011.73537351098</v>
      </c>
      <c r="J280" s="3">
        <f>IF(I279&gt;0,IF(B280&lt;2,IF(C280&gt;5500*LookHere!B$11, 5500*LookHere!B$11, C280), IF(H280&gt;(M280+P279),-(H280-M280-P279),0)),0)</f>
        <v>5500</v>
      </c>
      <c r="K280" s="35">
        <f t="shared" si="103"/>
        <v>0</v>
      </c>
      <c r="L280" s="35">
        <f t="shared" si="104"/>
        <v>60334.5246957161</v>
      </c>
      <c r="M280" s="35">
        <f t="shared" si="105"/>
        <v>0</v>
      </c>
      <c r="N280" s="35">
        <f t="shared" si="106"/>
        <v>0</v>
      </c>
      <c r="O280" s="35">
        <f t="shared" si="107"/>
        <v>65903.285253959519</v>
      </c>
      <c r="P280" s="3">
        <f t="shared" si="108"/>
        <v>0</v>
      </c>
      <c r="Q280">
        <f t="shared" si="109"/>
        <v>0</v>
      </c>
      <c r="R280" s="3">
        <f>IF(B280&lt;2,K280*V$5+L280*0.4*V$6 - IF((C280-J280)&gt;0,IF((C280-J280)&gt;V$12,V$12,C280-J280)),P280+L280*($V$6)*0.4+K280*($V$5)+G280+F280+E280)/LookHere!B$11</f>
        <v>750.71438730497198</v>
      </c>
      <c r="S280" s="3">
        <f>(IF(G280&gt;0,IF(R280&gt;V$15,IF(0.15*(R280-V$15)&lt;G280,0.15*(R280-V$15),G280),0),0))*LookHere!B$11</f>
        <v>0</v>
      </c>
      <c r="T280" s="3">
        <f>(IF(R280&lt;V$16,W$16*R280,IF(R280&lt;V$17,Z$16+W$17*(R280-V$16),IF(R280&lt;V$18,W$18*(R280-V$18)+Z$17,(R280-V$18)*W$19+Z$18)))+S280 + IF(R280&lt;V$20,R280*W$20,IF(R280&lt;V$21,(R280-V$20)*W$21+Z$20,(R280-V$21)*W$22+Z$21)))*LookHere!B$11</f>
        <v>150.14287746099438</v>
      </c>
      <c r="V280" s="40">
        <v>43953</v>
      </c>
      <c r="W280">
        <v>0.15</v>
      </c>
      <c r="X280" t="s">
        <v>64</v>
      </c>
      <c r="Z280" s="40">
        <f>V280*W280</f>
        <v>6592.95</v>
      </c>
      <c r="AG280">
        <f t="shared" si="110"/>
        <v>72</v>
      </c>
      <c r="AH280" s="37">
        <v>7.4999999999999997E-2</v>
      </c>
      <c r="AI280" s="3">
        <f t="shared" si="111"/>
        <v>0</v>
      </c>
    </row>
    <row r="281" spans="1:35" x14ac:dyDescent="0.2">
      <c r="A281">
        <f t="shared" si="100"/>
        <v>48</v>
      </c>
      <c r="B281">
        <f>IF(A281&lt;LookHere!$B$9,1,2)</f>
        <v>1</v>
      </c>
      <c r="C281">
        <f>IF(B281&lt;2,LookHere!F$10 - T280,0)</f>
        <v>5849.857122539006</v>
      </c>
      <c r="D281" s="3">
        <f>IF(B281=2,LookHere!$B$12,0)</f>
        <v>0</v>
      </c>
      <c r="E281" s="3">
        <f>IF(A281&lt;LookHere!B$13,0,IF(A281&lt;LookHere!B$14,LookHere!C$13,LookHere!C$14))</f>
        <v>0</v>
      </c>
      <c r="F281" s="3">
        <f>IF('SC2'!A281&lt;LookHere!D$15,0,LookHere!B$15)</f>
        <v>0</v>
      </c>
      <c r="G281" s="3">
        <f>IF('SC2'!A281&lt;LookHere!D$16,0,LookHere!B$16)</f>
        <v>0</v>
      </c>
      <c r="H281" s="3">
        <f t="shared" si="101"/>
        <v>0</v>
      </c>
      <c r="I281" s="35">
        <f t="shared" si="102"/>
        <v>146705.34055770497</v>
      </c>
      <c r="J281" s="3">
        <f>IF(I280&gt;0,IF(B281&lt;2,IF(C281&gt;5500*LookHere!B$11, 5500*LookHere!B$11, C281), IF(H281&gt;(M281+P280),-(H281-M281-P280),0)),0)</f>
        <v>5500</v>
      </c>
      <c r="K281" s="35">
        <f t="shared" si="103"/>
        <v>0</v>
      </c>
      <c r="L281" s="35">
        <f t="shared" si="104"/>
        <v>61286.603495414492</v>
      </c>
      <c r="M281" s="35">
        <f t="shared" si="105"/>
        <v>0</v>
      </c>
      <c r="N281" s="35">
        <f t="shared" si="106"/>
        <v>0</v>
      </c>
      <c r="O281" s="35">
        <f t="shared" si="107"/>
        <v>67293.096217806</v>
      </c>
      <c r="P281" s="3">
        <f t="shared" si="108"/>
        <v>0</v>
      </c>
      <c r="Q281">
        <f t="shared" si="109"/>
        <v>0</v>
      </c>
      <c r="R281" s="3">
        <f>IF(B281&lt;2,K281*V$5+L281*0.4*V$6 - IF((C281-J281)&gt;0,IF((C281-J281)&gt;V$12,V$12,C281-J281)),P281+L281*($V$6)*0.4+K281*($V$5)+G281+F281+E281)/LookHere!B$11</f>
        <v>772.42316066902413</v>
      </c>
      <c r="S281" s="3">
        <f>(IF(G281&gt;0,IF(R281&gt;V$15,IF(0.15*(R281-V$15)&lt;G281,0.15*(R281-V$15),G281),0),0))*LookHere!B$11</f>
        <v>0</v>
      </c>
      <c r="T281" s="3">
        <f>(IF(R281&lt;V$16,W$16*R281,IF(R281&lt;V$17,Z$16+W$17*(R281-V$16),IF(R281&lt;V$18,W$18*(R281-V$18)+Z$17,(R281-V$18)*W$19+Z$18)))+S281 + IF(R281&lt;V$20,R281*W$20,IF(R281&lt;V$21,(R281-V$20)*W$21+Z$20,(R281-V$21)*W$22+Z$21)))*LookHere!B$11</f>
        <v>154.48463213380484</v>
      </c>
      <c r="V281" s="40">
        <v>87907</v>
      </c>
      <c r="W281">
        <v>0.22</v>
      </c>
      <c r="X281" t="s">
        <v>65</v>
      </c>
      <c r="Z281" s="40">
        <f>(V281-V280)*W281+Z280</f>
        <v>16262.829999999998</v>
      </c>
      <c r="AG281">
        <f t="shared" si="110"/>
        <v>73</v>
      </c>
      <c r="AH281" s="37">
        <v>7.5999999999999998E-2</v>
      </c>
      <c r="AI281" s="3">
        <f t="shared" si="111"/>
        <v>0</v>
      </c>
    </row>
    <row r="282" spans="1:35" x14ac:dyDescent="0.2">
      <c r="A282">
        <f t="shared" si="100"/>
        <v>49</v>
      </c>
      <c r="B282">
        <f>IF(A282&lt;LookHere!$B$9,1,2)</f>
        <v>1</v>
      </c>
      <c r="C282">
        <f>IF(B282&lt;2,LookHere!F$10 - T281,0)</f>
        <v>5845.5153678661954</v>
      </c>
      <c r="D282" s="3">
        <f>IF(B282=2,LookHere!$B$12,0)</f>
        <v>0</v>
      </c>
      <c r="E282" s="3">
        <f>IF(A282&lt;LookHere!B$13,0,IF(A282&lt;LookHere!B$14,LookHere!C$13,LookHere!C$14))</f>
        <v>0</v>
      </c>
      <c r="F282" s="3">
        <f>IF('SC2'!A282&lt;LookHere!D$15,0,LookHere!B$15)</f>
        <v>0</v>
      </c>
      <c r="G282" s="3">
        <f>IF('SC2'!A282&lt;LookHere!D$16,0,LookHere!B$16)</f>
        <v>0</v>
      </c>
      <c r="H282" s="3">
        <f t="shared" si="101"/>
        <v>0</v>
      </c>
      <c r="I282" s="35">
        <f t="shared" si="102"/>
        <v>154520.35083170555</v>
      </c>
      <c r="J282" s="3">
        <f>IF(I281&gt;0,IF(B282&lt;2,IF(C282&gt;5500*LookHere!B$11, 5500*LookHere!B$11, C282), IF(H282&gt;(M282+P281),-(H282-M282-P281),0)),0)</f>
        <v>5500</v>
      </c>
      <c r="K282" s="35">
        <f t="shared" si="103"/>
        <v>0</v>
      </c>
      <c r="L282" s="35">
        <f t="shared" si="104"/>
        <v>62253.706098572125</v>
      </c>
      <c r="M282" s="35">
        <f t="shared" si="105"/>
        <v>0</v>
      </c>
      <c r="N282" s="35">
        <f t="shared" si="106"/>
        <v>0</v>
      </c>
      <c r="O282" s="35">
        <f t="shared" si="107"/>
        <v>68700.496643989172</v>
      </c>
      <c r="P282" s="3">
        <f t="shared" si="108"/>
        <v>0</v>
      </c>
      <c r="Q282">
        <f t="shared" si="109"/>
        <v>0</v>
      </c>
      <c r="R282" s="3">
        <f>IF(B282&lt;2,K282*V$5+L282*0.4*V$6 - IF((C282-J282)&gt;0,IF((C282-J282)&gt;V$12,V$12,C282-J282)),P282+L282*($V$6)*0.4+K282*($V$5)+G282+F282+E282)/LookHere!B$11</f>
        <v>794.47449821085752</v>
      </c>
      <c r="S282" s="3">
        <f>(IF(G282&gt;0,IF(R282&gt;V$15,IF(0.15*(R282-V$15)&lt;G282,0.15*(R282-V$15),G282),0),0))*LookHere!B$11</f>
        <v>0</v>
      </c>
      <c r="T282" s="3">
        <f>(IF(R282&lt;V$16,W$16*R282,IF(R282&lt;V$17,Z$16+W$17*(R282-V$16),IF(R282&lt;V$18,W$18*(R282-V$18)+Z$17,(R282-V$18)*W$19+Z$18)))+S282 + IF(R282&lt;V$20,R282*W$20,IF(R282&lt;V$21,(R282-V$20)*W$21+Z$20,(R282-V$21)*W$22+Z$21)))*LookHere!B$11</f>
        <v>158.89489964217151</v>
      </c>
      <c r="V282" s="40">
        <v>136270</v>
      </c>
      <c r="W282">
        <v>0.26</v>
      </c>
      <c r="X282" t="s">
        <v>66</v>
      </c>
      <c r="Z282" s="40">
        <f>(V282-V281)*W282+Z281</f>
        <v>28837.21</v>
      </c>
      <c r="AG282">
        <f t="shared" si="110"/>
        <v>74</v>
      </c>
      <c r="AH282" s="37">
        <v>7.6999999999999999E-2</v>
      </c>
      <c r="AI282" s="3">
        <f t="shared" si="111"/>
        <v>0</v>
      </c>
    </row>
    <row r="283" spans="1:35" x14ac:dyDescent="0.2">
      <c r="A283">
        <f t="shared" si="100"/>
        <v>50</v>
      </c>
      <c r="B283">
        <f>IF(A283&lt;LookHere!$B$9,1,2)</f>
        <v>1</v>
      </c>
      <c r="C283">
        <f>IF(B283&lt;2,LookHere!F$10 - T282,0)</f>
        <v>5841.1051003578286</v>
      </c>
      <c r="D283" s="3">
        <f>IF(B283=2,LookHere!$B$12,0)</f>
        <v>0</v>
      </c>
      <c r="E283" s="3">
        <f>IF(A283&lt;LookHere!B$13,0,IF(A283&lt;LookHere!B$14,LookHere!C$13,LookHere!C$14))</f>
        <v>0</v>
      </c>
      <c r="F283" s="3">
        <f>IF('SC2'!A283&lt;LookHere!D$15,0,LookHere!B$15)</f>
        <v>0</v>
      </c>
      <c r="G283" s="3">
        <f>IF('SC2'!A283&lt;LookHere!D$16,0,LookHere!B$16)</f>
        <v>0</v>
      </c>
      <c r="H283" s="3">
        <f t="shared" si="101"/>
        <v>0</v>
      </c>
      <c r="I283" s="35">
        <f t="shared" si="102"/>
        <v>162458.68196782985</v>
      </c>
      <c r="J283" s="3">
        <f>IF(I282&gt;0,IF(B283&lt;2,IF(C283&gt;5500*LookHere!B$11, 5500*LookHere!B$11, C283), IF(H283&gt;(M283+P282),-(H283-M283-P282),0)),0)</f>
        <v>5500</v>
      </c>
      <c r="K283" s="35">
        <f t="shared" si="103"/>
        <v>0</v>
      </c>
      <c r="L283" s="35">
        <f t="shared" si="104"/>
        <v>63236.069580807591</v>
      </c>
      <c r="M283" s="35">
        <f t="shared" si="105"/>
        <v>0</v>
      </c>
      <c r="N283" s="35">
        <f t="shared" si="106"/>
        <v>0</v>
      </c>
      <c r="O283" s="35">
        <f t="shared" si="107"/>
        <v>70125.69558138914</v>
      </c>
      <c r="P283" s="3">
        <f t="shared" si="108"/>
        <v>0</v>
      </c>
      <c r="Q283">
        <f t="shared" si="109"/>
        <v>0</v>
      </c>
      <c r="R283" s="3">
        <f>IF(B283&lt;2,K283*V$5+L283*0.4*V$6 - IF((C283-J283)&gt;0,IF((C283-J283)&gt;V$12,V$12,C283-J283)),P283+L283*($V$6)*0.4+K283*($V$5)+G283+F283+E283)/LookHere!B$11</f>
        <v>816.87380580592003</v>
      </c>
      <c r="S283" s="3">
        <f>(IF(G283&gt;0,IF(R283&gt;V$15,IF(0.15*(R283-V$15)&lt;G283,0.15*(R283-V$15),G283),0),0))*LookHere!B$11</f>
        <v>0</v>
      </c>
      <c r="T283" s="3">
        <f>(IF(R283&lt;V$16,W$16*R283,IF(R283&lt;V$17,Z$16+W$17*(R283-V$16),IF(R283&lt;V$18,W$18*(R283-V$18)+Z$17,(R283-V$18)*W$19+Z$18)))+S283 + IF(R283&lt;V$20,R283*W$20,IF(R283&lt;V$21,(R283-V$20)*W$21+Z$20,(R283-V$21)*W$22+Z$21)))*LookHere!B$11</f>
        <v>163.37476116118401</v>
      </c>
      <c r="V283" s="40"/>
      <c r="W283">
        <v>0.28999999999999998</v>
      </c>
      <c r="X283" t="s">
        <v>67</v>
      </c>
      <c r="Z283" s="40"/>
      <c r="AG283">
        <f t="shared" si="110"/>
        <v>75</v>
      </c>
      <c r="AH283" s="37">
        <v>7.9000000000000001E-2</v>
      </c>
      <c r="AI283" s="3">
        <f t="shared" si="111"/>
        <v>0</v>
      </c>
    </row>
    <row r="284" spans="1:35" x14ac:dyDescent="0.2">
      <c r="A284">
        <f t="shared" si="100"/>
        <v>51</v>
      </c>
      <c r="B284">
        <f>IF(A284&lt;LookHere!$B$9,1,2)</f>
        <v>1</v>
      </c>
      <c r="C284">
        <f>IF(B284&lt;2,LookHere!F$10 - T283,0)</f>
        <v>5836.6252388388157</v>
      </c>
      <c r="D284" s="3">
        <f>IF(B284=2,LookHere!$B$12,0)</f>
        <v>0</v>
      </c>
      <c r="E284" s="3">
        <f>IF(A284&lt;LookHere!B$13,0,IF(A284&lt;LookHere!B$14,LookHere!C$13,LookHere!C$14))</f>
        <v>0</v>
      </c>
      <c r="F284" s="3">
        <f>IF('SC2'!A284&lt;LookHere!D$15,0,LookHere!B$15)</f>
        <v>0</v>
      </c>
      <c r="G284" s="3">
        <f>IF('SC2'!A284&lt;LookHere!D$16,0,LookHere!B$16)</f>
        <v>0</v>
      </c>
      <c r="H284" s="3">
        <f t="shared" si="101"/>
        <v>0</v>
      </c>
      <c r="I284" s="35">
        <f t="shared" si="102"/>
        <v>170522.27996928219</v>
      </c>
      <c r="J284" s="3">
        <f>IF(I283&gt;0,IF(B284&lt;2,IF(C284&gt;5500*LookHere!B$11, 5500*LookHere!B$11, C284), IF(H284&gt;(M284+P283),-(H284-M284-P283),0)),0)</f>
        <v>5500</v>
      </c>
      <c r="K284" s="35">
        <f t="shared" si="103"/>
        <v>0</v>
      </c>
      <c r="L284" s="35">
        <f t="shared" si="104"/>
        <v>64233.934758792726</v>
      </c>
      <c r="M284" s="35">
        <f t="shared" si="105"/>
        <v>0</v>
      </c>
      <c r="N284" s="35">
        <f t="shared" si="106"/>
        <v>0</v>
      </c>
      <c r="O284" s="35">
        <f t="shared" si="107"/>
        <v>71568.904296502267</v>
      </c>
      <c r="P284" s="3">
        <f t="shared" si="108"/>
        <v>0</v>
      </c>
      <c r="Q284">
        <f t="shared" si="109"/>
        <v>0</v>
      </c>
      <c r="R284" s="3">
        <f>IF(B284&lt;2,K284*V$5+L284*0.4*V$6 - IF((C284-J284)&gt;0,IF((C284-J284)&gt;V$12,V$12,C284-J284)),P284+L284*($V$6)*0.4+K284*($V$5)+G284+F284+E284)/LookHere!B$11</f>
        <v>839.62657446419689</v>
      </c>
      <c r="S284" s="3">
        <f>(IF(G284&gt;0,IF(R284&gt;V$15,IF(0.15*(R284-V$15)&lt;G284,0.15*(R284-V$15),G284),0),0))*LookHere!B$11</f>
        <v>0</v>
      </c>
      <c r="T284" s="3">
        <f>(IF(R284&lt;V$16,W$16*R284,IF(R284&lt;V$17,Z$16+W$17*(R284-V$16),IF(R284&lt;V$18,W$18*(R284-V$18)+Z$17,(R284-V$18)*W$19+Z$18)))+S284 + IF(R284&lt;V$20,R284*W$20,IF(R284&lt;V$21,(R284-V$20)*W$21+Z$20,(R284-V$21)*W$22+Z$21)))*LookHere!B$11</f>
        <v>167.92531489283937</v>
      </c>
      <c r="V284" s="40">
        <v>40120</v>
      </c>
      <c r="W284">
        <v>0.05</v>
      </c>
      <c r="X284" t="s">
        <v>68</v>
      </c>
      <c r="Z284" s="40">
        <f>V284*W284</f>
        <v>2006</v>
      </c>
      <c r="AG284">
        <f t="shared" si="110"/>
        <v>76</v>
      </c>
      <c r="AH284" s="37">
        <v>0.08</v>
      </c>
      <c r="AI284" s="3">
        <f t="shared" si="111"/>
        <v>0</v>
      </c>
    </row>
    <row r="285" spans="1:35" x14ac:dyDescent="0.2">
      <c r="A285">
        <f t="shared" si="100"/>
        <v>52</v>
      </c>
      <c r="B285">
        <f>IF(A285&lt;LookHere!$B$9,1,2)</f>
        <v>1</v>
      </c>
      <c r="C285">
        <f>IF(B285&lt;2,LookHere!F$10 - T284,0)</f>
        <v>5832.0746851071608</v>
      </c>
      <c r="D285" s="3">
        <f>IF(B285=2,LookHere!$B$12,0)</f>
        <v>0</v>
      </c>
      <c r="E285" s="3">
        <f>IF(A285&lt;LookHere!B$13,0,IF(A285&lt;LookHere!B$14,LookHere!C$13,LookHere!C$14))</f>
        <v>0</v>
      </c>
      <c r="F285" s="3">
        <f>IF('SC2'!A285&lt;LookHere!D$15,0,LookHere!B$15)</f>
        <v>0</v>
      </c>
      <c r="G285" s="3">
        <f>IF('SC2'!A285&lt;LookHere!D$16,0,LookHere!B$16)</f>
        <v>0</v>
      </c>
      <c r="H285" s="3">
        <f t="shared" si="101"/>
        <v>0</v>
      </c>
      <c r="I285" s="35">
        <f t="shared" si="102"/>
        <v>178713.12154719746</v>
      </c>
      <c r="J285" s="3">
        <f>IF(I284&gt;0,IF(B285&lt;2,IF(C285&gt;5500*LookHere!B$11, 5500*LookHere!B$11, C285), IF(H285&gt;(M285+P284),-(H285-M285-P284),0)),0)</f>
        <v>5500</v>
      </c>
      <c r="K285" s="35">
        <f t="shared" si="103"/>
        <v>0</v>
      </c>
      <c r="L285" s="35">
        <f t="shared" si="104"/>
        <v>65247.546249286468</v>
      </c>
      <c r="M285" s="35">
        <f t="shared" si="105"/>
        <v>0</v>
      </c>
      <c r="N285" s="35">
        <f t="shared" si="106"/>
        <v>0</v>
      </c>
      <c r="O285" s="35">
        <f t="shared" si="107"/>
        <v>73030.336291408224</v>
      </c>
      <c r="P285" s="3">
        <f t="shared" si="108"/>
        <v>0</v>
      </c>
      <c r="Q285">
        <f t="shared" si="109"/>
        <v>0</v>
      </c>
      <c r="R285" s="3">
        <f>IF(B285&lt;2,K285*V$5+L285*0.4*V$6 - IF((C285-J285)&gt;0,IF((C285-J285)&gt;V$12,V$12,C285-J285)),P285+L285*($V$6)*0.4+K285*($V$5)+G285+F285+E285)/LookHere!B$11</f>
        <v>862.73838180977305</v>
      </c>
      <c r="S285" s="3">
        <f>(IF(G285&gt;0,IF(R285&gt;V$15,IF(0.15*(R285-V$15)&lt;G285,0.15*(R285-V$15),G285),0),0))*LookHere!B$11</f>
        <v>0</v>
      </c>
      <c r="T285" s="3">
        <f>(IF(R285&lt;V$16,W$16*R285,IF(R285&lt;V$17,Z$16+W$17*(R285-V$16),IF(R285&lt;V$18,W$18*(R285-V$18)+Z$17,(R285-V$18)*W$19+Z$18)))+S285 + IF(R285&lt;V$20,R285*W$20,IF(R285&lt;V$21,(R285-V$20)*W$21+Z$20,(R285-V$21)*W$22+Z$21)))*LookHere!B$11</f>
        <v>172.54767636195459</v>
      </c>
      <c r="V285" s="40">
        <v>80242</v>
      </c>
      <c r="W285">
        <v>9.1499999999999998E-2</v>
      </c>
      <c r="X285" t="s">
        <v>69</v>
      </c>
      <c r="Z285" s="40">
        <f>(V285-V284)*W285+Z284</f>
        <v>5677.1630000000005</v>
      </c>
      <c r="AG285">
        <f t="shared" si="110"/>
        <v>77</v>
      </c>
      <c r="AH285" s="37">
        <v>8.2000000000000003E-2</v>
      </c>
      <c r="AI285" s="3">
        <f t="shared" si="111"/>
        <v>0</v>
      </c>
    </row>
    <row r="286" spans="1:35" x14ac:dyDescent="0.2">
      <c r="A286">
        <f t="shared" si="100"/>
        <v>53</v>
      </c>
      <c r="B286">
        <f>IF(A286&lt;LookHere!$B$9,1,2)</f>
        <v>1</v>
      </c>
      <c r="C286">
        <f>IF(B286&lt;2,LookHere!F$10 - T285,0)</f>
        <v>5827.4523236380455</v>
      </c>
      <c r="D286" s="3">
        <f>IF(B286=2,LookHere!$B$12,0)</f>
        <v>0</v>
      </c>
      <c r="E286" s="3">
        <f>IF(A286&lt;LookHere!B$13,0,IF(A286&lt;LookHere!B$14,LookHere!C$13,LookHere!C$14))</f>
        <v>0</v>
      </c>
      <c r="F286" s="3">
        <f>IF('SC2'!A286&lt;LookHere!D$15,0,LookHere!B$15)</f>
        <v>0</v>
      </c>
      <c r="G286" s="3">
        <f>IF('SC2'!A286&lt;LookHere!D$16,0,LookHere!B$16)</f>
        <v>0</v>
      </c>
      <c r="H286" s="3">
        <f t="shared" si="101"/>
        <v>0</v>
      </c>
      <c r="I286" s="35">
        <f t="shared" si="102"/>
        <v>187033.21460521221</v>
      </c>
      <c r="J286" s="3">
        <f>IF(I285&gt;0,IF(B286&lt;2,IF(C286&gt;5500*LookHere!B$11, 5500*LookHere!B$11, C286), IF(H286&gt;(M286+P285),-(H286-M286-P285),0)),0)</f>
        <v>5500</v>
      </c>
      <c r="K286" s="35">
        <f t="shared" si="103"/>
        <v>0</v>
      </c>
      <c r="L286" s="35">
        <f t="shared" si="104"/>
        <v>66277.152529100204</v>
      </c>
      <c r="M286" s="35">
        <f t="shared" si="105"/>
        <v>0</v>
      </c>
      <c r="N286" s="35">
        <f t="shared" si="106"/>
        <v>0</v>
      </c>
      <c r="O286" s="35">
        <f t="shared" si="107"/>
        <v>74510.207321724694</v>
      </c>
      <c r="P286" s="3">
        <f t="shared" si="108"/>
        <v>0</v>
      </c>
      <c r="Q286">
        <f t="shared" si="109"/>
        <v>0</v>
      </c>
      <c r="R286" s="3">
        <f>IF(B286&lt;2,K286*V$5+L286*0.4*V$6 - IF((C286-J286)&gt;0,IF((C286-J286)&gt;V$12,V$12,C286-J286)),P286+L286*($V$6)*0.4+K286*($V$5)+G286+F286+E286)/LookHere!B$11</f>
        <v>886.21489347483748</v>
      </c>
      <c r="S286" s="3">
        <f>(IF(G286&gt;0,IF(R286&gt;V$15,IF(0.15*(R286-V$15)&lt;G286,0.15*(R286-V$15),G286),0),0))*LookHere!B$11</f>
        <v>0</v>
      </c>
      <c r="T286" s="3">
        <f>(IF(R286&lt;V$16,W$16*R286,IF(R286&lt;V$17,Z$16+W$17*(R286-V$16),IF(R286&lt;V$18,W$18*(R286-V$18)+Z$17,(R286-V$18)*W$19+Z$18)))+S286 + IF(R286&lt;V$20,R286*W$20,IF(R286&lt;V$21,(R286-V$20)*W$21+Z$20,(R286-V$21)*W$22+Z$21)))*LookHere!B$11</f>
        <v>177.24297869496749</v>
      </c>
      <c r="V286" s="40"/>
      <c r="W286">
        <v>0.1116</v>
      </c>
      <c r="X286" t="s">
        <v>70</v>
      </c>
      <c r="Z286" s="40"/>
      <c r="AG286">
        <f t="shared" si="110"/>
        <v>78</v>
      </c>
      <c r="AH286" s="37">
        <v>8.3000000000000004E-2</v>
      </c>
      <c r="AI286" s="3">
        <f t="shared" si="111"/>
        <v>0</v>
      </c>
    </row>
    <row r="287" spans="1:35" x14ac:dyDescent="0.2">
      <c r="A287">
        <f t="shared" si="100"/>
        <v>54</v>
      </c>
      <c r="B287">
        <f>IF(A287&lt;LookHere!$B$9,1,2)</f>
        <v>1</v>
      </c>
      <c r="C287">
        <f>IF(B287&lt;2,LookHere!F$10 - T286,0)</f>
        <v>5822.7570213050321</v>
      </c>
      <c r="D287" s="3">
        <f>IF(B287=2,LookHere!$B$12,0)</f>
        <v>0</v>
      </c>
      <c r="E287" s="3">
        <f>IF(A287&lt;LookHere!B$13,0,IF(A287&lt;LookHere!B$14,LookHere!C$13,LookHere!C$14))</f>
        <v>0</v>
      </c>
      <c r="F287" s="3">
        <f>IF('SC2'!A287&lt;LookHere!D$15,0,LookHere!B$15)</f>
        <v>0</v>
      </c>
      <c r="G287" s="3">
        <f>IF('SC2'!A287&lt;LookHere!D$16,0,LookHere!B$16)</f>
        <v>0</v>
      </c>
      <c r="H287" s="3">
        <f t="shared" si="101"/>
        <v>0</v>
      </c>
      <c r="I287" s="35">
        <f t="shared" si="102"/>
        <v>195484.59873168243</v>
      </c>
      <c r="J287" s="3">
        <f>IF(I286&gt;0,IF(B287&lt;2,IF(C287&gt;5500*LookHere!B$11, 5500*LookHere!B$11, C287), IF(H287&gt;(M287+P286),-(H287-M287-P286),0)),0)</f>
        <v>5500</v>
      </c>
      <c r="K287" s="35">
        <f t="shared" si="103"/>
        <v>0</v>
      </c>
      <c r="L287" s="35">
        <f t="shared" si="104"/>
        <v>67323.005996009393</v>
      </c>
      <c r="M287" s="35">
        <f t="shared" si="105"/>
        <v>0</v>
      </c>
      <c r="N287" s="35">
        <f t="shared" si="106"/>
        <v>0</v>
      </c>
      <c r="O287" s="35">
        <f t="shared" si="107"/>
        <v>76008.735414566545</v>
      </c>
      <c r="P287" s="3">
        <f t="shared" si="108"/>
        <v>0</v>
      </c>
      <c r="Q287">
        <f t="shared" si="109"/>
        <v>0</v>
      </c>
      <c r="R287" s="3">
        <f>IF(B287&lt;2,K287*V$5+L287*0.4*V$6 - IF((C287-J287)&gt;0,IF((C287-J287)&gt;V$12,V$12,C287-J287)),P287+L287*($V$6)*0.4+K287*($V$5)+G287+F287+E287)/LookHere!B$11</f>
        <v>910.06186449389202</v>
      </c>
      <c r="S287" s="3">
        <f>(IF(G287&gt;0,IF(R287&gt;V$15,IF(0.15*(R287-V$15)&lt;G287,0.15*(R287-V$15),G287),0),0))*LookHere!B$11</f>
        <v>0</v>
      </c>
      <c r="T287" s="3">
        <f>(IF(R287&lt;V$16,W$16*R287,IF(R287&lt;V$17,Z$16+W$17*(R287-V$16),IF(R287&lt;V$18,W$18*(R287-V$18)+Z$17,(R287-V$18)*W$19+Z$18)))+S287 + IF(R287&lt;V$20,R287*W$20,IF(R287&lt;V$21,(R287-V$20)*W$21+Z$20,(R287-V$21)*W$22+Z$21)))*LookHere!B$11</f>
        <v>182.01237289877838</v>
      </c>
      <c r="V287" s="40"/>
      <c r="AG287">
        <f t="shared" si="110"/>
        <v>79</v>
      </c>
      <c r="AH287" s="37">
        <v>8.5000000000000006E-2</v>
      </c>
      <c r="AI287" s="3">
        <f t="shared" si="111"/>
        <v>0</v>
      </c>
    </row>
    <row r="288" spans="1:35" x14ac:dyDescent="0.2">
      <c r="A288">
        <f t="shared" si="100"/>
        <v>55</v>
      </c>
      <c r="B288">
        <f>IF(A288&lt;LookHere!$B$9,1,2)</f>
        <v>1</v>
      </c>
      <c r="C288">
        <f>IF(B288&lt;2,LookHere!F$10 - T287,0)</f>
        <v>5817.9876271012217</v>
      </c>
      <c r="D288" s="3">
        <f>IF(B288=2,LookHere!$B$12,0)</f>
        <v>0</v>
      </c>
      <c r="E288" s="3">
        <f>IF(A288&lt;LookHere!B$13,0,IF(A288&lt;LookHere!B$14,LookHere!C$13,LookHere!C$14))</f>
        <v>0</v>
      </c>
      <c r="F288" s="3">
        <f>IF('SC2'!A288&lt;LookHere!D$15,0,LookHere!B$15)</f>
        <v>0</v>
      </c>
      <c r="G288" s="3">
        <f>IF('SC2'!A288&lt;LookHere!D$16,0,LookHere!B$16)</f>
        <v>0</v>
      </c>
      <c r="H288" s="3">
        <f t="shared" si="101"/>
        <v>0</v>
      </c>
      <c r="I288" s="35">
        <f t="shared" si="102"/>
        <v>204069.34569966837</v>
      </c>
      <c r="J288" s="3">
        <f>IF(I287&gt;0,IF(B288&lt;2,IF(C288&gt;5500*LookHere!B$11, 5500*LookHere!B$11, C288), IF(H288&gt;(M288+P287),-(H288-M288-P287),0)),0)</f>
        <v>5500</v>
      </c>
      <c r="K288" s="35">
        <f t="shared" si="103"/>
        <v>0</v>
      </c>
      <c r="L288" s="35">
        <f t="shared" si="104"/>
        <v>68385.363030626409</v>
      </c>
      <c r="M288" s="35">
        <f t="shared" si="105"/>
        <v>0</v>
      </c>
      <c r="N288" s="35">
        <f t="shared" si="106"/>
        <v>0</v>
      </c>
      <c r="O288" s="35">
        <f t="shared" si="107"/>
        <v>77526.140886509616</v>
      </c>
      <c r="P288" s="3">
        <f t="shared" si="108"/>
        <v>0</v>
      </c>
      <c r="Q288">
        <f t="shared" si="109"/>
        <v>0</v>
      </c>
      <c r="R288" s="3">
        <f>IF(B288&lt;2,K288*V$5+L288*0.4*V$6 - IF((C288-J288)&gt;0,IF((C288-J288)&gt;V$12,V$12,C288-J288)),P288+L288*($V$6)*0.4+K288*($V$5)+G288+F288+E288)/LookHere!B$11</f>
        <v>934.28514071560926</v>
      </c>
      <c r="S288" s="3">
        <f>(IF(G288&gt;0,IF(R288&gt;V$15,IF(0.15*(R288-V$15)&lt;G288,0.15*(R288-V$15),G288),0),0))*LookHere!B$11</f>
        <v>0</v>
      </c>
      <c r="T288" s="3">
        <f>(IF(R288&lt;V$16,W$16*R288,IF(R288&lt;V$17,Z$16+W$17*(R288-V$16),IF(R288&lt;V$18,W$18*(R288-V$18)+Z$17,(R288-V$18)*W$19+Z$18)))+S288 + IF(R288&lt;V$20,R288*W$20,IF(R288&lt;V$21,(R288-V$20)*W$21+Z$20,(R288-V$21)*W$22+Z$21)))*LookHere!B$11</f>
        <v>186.85702814312185</v>
      </c>
      <c r="AG288">
        <f t="shared" si="110"/>
        <v>80</v>
      </c>
      <c r="AH288" s="36">
        <v>8.7999999999999995E-2</v>
      </c>
      <c r="AI288" s="3">
        <f t="shared" si="111"/>
        <v>0</v>
      </c>
    </row>
    <row r="289" spans="1:35" x14ac:dyDescent="0.2">
      <c r="A289">
        <f t="shared" si="100"/>
        <v>56</v>
      </c>
      <c r="B289">
        <f>IF(A289&lt;LookHere!$B$9,1,2)</f>
        <v>1</v>
      </c>
      <c r="C289">
        <f>IF(B289&lt;2,LookHere!F$10 - T288,0)</f>
        <v>5813.1429718568779</v>
      </c>
      <c r="D289" s="3">
        <f>IF(B289=2,LookHere!$B$12,0)</f>
        <v>0</v>
      </c>
      <c r="E289" s="3">
        <f>IF(A289&lt;LookHere!B$13,0,IF(A289&lt;LookHere!B$14,LookHere!C$13,LookHere!C$14))</f>
        <v>0</v>
      </c>
      <c r="F289" s="3">
        <f>IF('SC2'!A289&lt;LookHere!D$15,0,LookHere!B$15)</f>
        <v>0</v>
      </c>
      <c r="G289" s="3">
        <f>IF('SC2'!A289&lt;LookHere!D$16,0,LookHere!B$16)</f>
        <v>0</v>
      </c>
      <c r="H289" s="3">
        <f t="shared" si="101"/>
        <v>0</v>
      </c>
      <c r="I289" s="35">
        <f t="shared" si="102"/>
        <v>212789.55997480912</v>
      </c>
      <c r="J289" s="3">
        <f>IF(I288&gt;0,IF(B289&lt;2,IF(C289&gt;5500*LookHere!B$11, 5500*LookHere!B$11, C289), IF(H289&gt;(M289+P288),-(H289-M289-P288),0)),0)</f>
        <v>5500</v>
      </c>
      <c r="K289" s="35">
        <f t="shared" si="103"/>
        <v>0</v>
      </c>
      <c r="L289" s="35">
        <f t="shared" si="104"/>
        <v>69464.484059249691</v>
      </c>
      <c r="M289" s="35">
        <f t="shared" si="105"/>
        <v>0</v>
      </c>
      <c r="N289" s="35">
        <f t="shared" si="106"/>
        <v>0</v>
      </c>
      <c r="O289" s="35">
        <f t="shared" si="107"/>
        <v>79062.646361555613</v>
      </c>
      <c r="P289" s="3">
        <f t="shared" si="108"/>
        <v>0</v>
      </c>
      <c r="Q289">
        <f t="shared" si="109"/>
        <v>0</v>
      </c>
      <c r="R289" s="3">
        <f>IF(B289&lt;2,K289*V$5+L289*0.4*V$6 - IF((C289-J289)&gt;0,IF((C289-J289)&gt;V$12,V$12,C289-J289)),P289+L289*($V$6)*0.4+K289*($V$5)+G289+F289+E289)/LookHere!B$11</f>
        <v>958.89066023610258</v>
      </c>
      <c r="S289" s="3">
        <f>(IF(G289&gt;0,IF(R289&gt;V$15,IF(0.15*(R289-V$15)&lt;G289,0.15*(R289-V$15),G289),0),0))*LookHere!B$11</f>
        <v>0</v>
      </c>
      <c r="T289" s="3">
        <f>(IF(R289&lt;V$16,W$16*R289,IF(R289&lt;V$17,Z$16+W$17*(R289-V$16),IF(R289&lt;V$18,W$18*(R289-V$18)+Z$17,(R289-V$18)*W$19+Z$18)))+S289 + IF(R289&lt;V$20,R289*W$20,IF(R289&lt;V$21,(R289-V$20)*W$21+Z$20,(R289-V$21)*W$22+Z$21)))*LookHere!B$11</f>
        <v>191.77813204722051</v>
      </c>
      <c r="AG289">
        <f t="shared" si="110"/>
        <v>81</v>
      </c>
      <c r="AH289" s="36">
        <v>0.09</v>
      </c>
      <c r="AI289" s="3">
        <f t="shared" si="111"/>
        <v>0</v>
      </c>
    </row>
    <row r="290" spans="1:35" x14ac:dyDescent="0.2">
      <c r="A290">
        <f t="shared" si="100"/>
        <v>57</v>
      </c>
      <c r="B290">
        <f>IF(A290&lt;LookHere!$B$9,1,2)</f>
        <v>1</v>
      </c>
      <c r="C290">
        <f>IF(B290&lt;2,LookHere!F$10 - T289,0)</f>
        <v>5808.2218679527796</v>
      </c>
      <c r="D290" s="3">
        <f>IF(B290=2,LookHere!$B$12,0)</f>
        <v>0</v>
      </c>
      <c r="E290" s="3">
        <f>IF(A290&lt;LookHere!B$13,0,IF(A290&lt;LookHere!B$14,LookHere!C$13,LookHere!C$14))</f>
        <v>0</v>
      </c>
      <c r="F290" s="3">
        <f>IF('SC2'!A290&lt;LookHere!D$15,0,LookHere!B$15)</f>
        <v>0</v>
      </c>
      <c r="G290" s="3">
        <f>IF('SC2'!A290&lt;LookHere!D$16,0,LookHere!B$16)</f>
        <v>0</v>
      </c>
      <c r="H290" s="3">
        <f t="shared" si="101"/>
        <v>0</v>
      </c>
      <c r="I290" s="35">
        <f t="shared" si="102"/>
        <v>221647.37923121158</v>
      </c>
      <c r="J290" s="3">
        <f>IF(I289&gt;0,IF(B290&lt;2,IF(C290&gt;5500*LookHere!B$11, 5500*LookHere!B$11, C290), IF(H290&gt;(M290+P289),-(H290-M290-P289),0)),0)</f>
        <v>5500</v>
      </c>
      <c r="K290" s="35">
        <f t="shared" si="103"/>
        <v>0</v>
      </c>
      <c r="L290" s="35">
        <f t="shared" si="104"/>
        <v>70560.633617704647</v>
      </c>
      <c r="M290" s="35">
        <f t="shared" si="105"/>
        <v>0</v>
      </c>
      <c r="N290" s="35">
        <f t="shared" si="106"/>
        <v>0</v>
      </c>
      <c r="O290" s="35">
        <f t="shared" si="107"/>
        <v>80618.476789093722</v>
      </c>
      <c r="P290" s="3">
        <f t="shared" si="108"/>
        <v>0</v>
      </c>
      <c r="Q290">
        <f t="shared" si="109"/>
        <v>0</v>
      </c>
      <c r="R290" s="3">
        <f>IF(B290&lt;2,K290*V$5+L290*0.4*V$6 - IF((C290-J290)&gt;0,IF((C290-J290)&gt;V$12,V$12,C290-J290)),P290+L290*($V$6)*0.4+K290*($V$5)+G290+F290+E290)/LookHere!B$11</f>
        <v>983.88445485462807</v>
      </c>
      <c r="S290" s="3">
        <f>(IF(G290&gt;0,IF(R290&gt;V$15,IF(0.15*(R290-V$15)&lt;G290,0.15*(R290-V$15),G290),0),0))*LookHere!B$11</f>
        <v>0</v>
      </c>
      <c r="T290" s="3">
        <f>(IF(R290&lt;V$16,W$16*R290,IF(R290&lt;V$17,Z$16+W$17*(R290-V$16),IF(R290&lt;V$18,W$18*(R290-V$18)+Z$17,(R290-V$18)*W$19+Z$18)))+S290 + IF(R290&lt;V$20,R290*W$20,IF(R290&lt;V$21,(R290-V$20)*W$21+Z$20,(R290-V$21)*W$22+Z$21)))*LookHere!B$11</f>
        <v>196.77689097092559</v>
      </c>
      <c r="AG290">
        <f t="shared" si="110"/>
        <v>82</v>
      </c>
      <c r="AH290" s="36">
        <v>9.2999999999999999E-2</v>
      </c>
      <c r="AI290" s="3">
        <f t="shared" si="111"/>
        <v>0</v>
      </c>
    </row>
    <row r="291" spans="1:35" x14ac:dyDescent="0.2">
      <c r="A291">
        <f t="shared" si="100"/>
        <v>58</v>
      </c>
      <c r="B291">
        <f>IF(A291&lt;LookHere!$B$9,1,2)</f>
        <v>1</v>
      </c>
      <c r="C291">
        <f>IF(B291&lt;2,LookHere!F$10 - T290,0)</f>
        <v>5803.2231090290743</v>
      </c>
      <c r="D291" s="3">
        <f>IF(B291=2,LookHere!$B$12,0)</f>
        <v>0</v>
      </c>
      <c r="E291" s="3">
        <f>IF(A291&lt;LookHere!B$13,0,IF(A291&lt;LookHere!B$14,LookHere!C$13,LookHere!C$14))</f>
        <v>0</v>
      </c>
      <c r="F291" s="3">
        <f>IF('SC2'!A291&lt;LookHere!D$15,0,LookHere!B$15)</f>
        <v>0</v>
      </c>
      <c r="G291" s="3">
        <f>IF('SC2'!A291&lt;LookHere!D$16,0,LookHere!B$16)</f>
        <v>0</v>
      </c>
      <c r="H291" s="3">
        <f t="shared" si="101"/>
        <v>0</v>
      </c>
      <c r="I291" s="35">
        <f t="shared" si="102"/>
        <v>230644.97487548008</v>
      </c>
      <c r="J291" s="3">
        <f>IF(I290&gt;0,IF(B291&lt;2,IF(C291&gt;5500*LookHere!B$11, 5500*LookHere!B$11, C291), IF(H291&gt;(M291+P290),-(H291-M291-P290),0)),0)</f>
        <v>5500</v>
      </c>
      <c r="K291" s="35">
        <f t="shared" si="103"/>
        <v>0</v>
      </c>
      <c r="L291" s="35">
        <f t="shared" si="104"/>
        <v>71674.080416192024</v>
      </c>
      <c r="M291" s="35">
        <f t="shared" si="105"/>
        <v>0</v>
      </c>
      <c r="N291" s="35">
        <f t="shared" si="106"/>
        <v>0</v>
      </c>
      <c r="O291" s="35">
        <f t="shared" si="107"/>
        <v>82193.859461854692</v>
      </c>
      <c r="P291" s="3">
        <f t="shared" si="108"/>
        <v>0</v>
      </c>
      <c r="Q291">
        <f t="shared" si="109"/>
        <v>0</v>
      </c>
      <c r="R291" s="3">
        <f>IF(B291&lt;2,K291*V$5+L291*0.4*V$6 - IF((C291-J291)&gt;0,IF((C291-J291)&gt;V$12,V$12,C291-J291)),P291+L291*($V$6)*0.4+K291*($V$5)+G291+F291+E291)/LookHere!B$11</f>
        <v>1009.2726515522343</v>
      </c>
      <c r="S291" s="3">
        <f>(IF(G291&gt;0,IF(R291&gt;V$15,IF(0.15*(R291-V$15)&lt;G291,0.15*(R291-V$15),G291),0),0))*LookHere!B$11</f>
        <v>0</v>
      </c>
      <c r="T291" s="3">
        <f>(IF(R291&lt;V$16,W$16*R291,IF(R291&lt;V$17,Z$16+W$17*(R291-V$16),IF(R291&lt;V$18,W$18*(R291-V$18)+Z$17,(R291-V$18)*W$19+Z$18)))+S291 + IF(R291&lt;V$20,R291*W$20,IF(R291&lt;V$21,(R291-V$20)*W$21+Z$20,(R291-V$21)*W$22+Z$21)))*LookHere!B$11</f>
        <v>201.85453031044685</v>
      </c>
      <c r="AG291">
        <f t="shared" si="110"/>
        <v>83</v>
      </c>
      <c r="AH291" s="36">
        <v>9.6000000000000002E-2</v>
      </c>
      <c r="AI291" s="3">
        <f t="shared" si="111"/>
        <v>0</v>
      </c>
    </row>
    <row r="292" spans="1:35" x14ac:dyDescent="0.2">
      <c r="A292">
        <f t="shared" si="100"/>
        <v>59</v>
      </c>
      <c r="B292">
        <f>IF(A292&lt;LookHere!$B$9,1,2)</f>
        <v>1</v>
      </c>
      <c r="C292">
        <f>IF(B292&lt;2,LookHere!F$10 - T291,0)</f>
        <v>5798.1454696895535</v>
      </c>
      <c r="D292" s="3">
        <f>IF(B292=2,LookHere!$B$12,0)</f>
        <v>0</v>
      </c>
      <c r="E292" s="3">
        <f>IF(A292&lt;LookHere!B$13,0,IF(A292&lt;LookHere!B$14,LookHere!C$13,LookHere!C$14))</f>
        <v>0</v>
      </c>
      <c r="F292" s="3">
        <f>IF('SC2'!A292&lt;LookHere!D$15,0,LookHere!B$15)</f>
        <v>0</v>
      </c>
      <c r="G292" s="3">
        <f>IF('SC2'!A292&lt;LookHere!D$16,0,LookHere!B$16)</f>
        <v>0</v>
      </c>
      <c r="H292" s="3">
        <f t="shared" si="101"/>
        <v>0</v>
      </c>
      <c r="I292" s="35">
        <f t="shared" si="102"/>
        <v>239784.55257901514</v>
      </c>
      <c r="J292" s="3">
        <f>IF(I291&gt;0,IF(B292&lt;2,IF(C292&gt;5500*LookHere!B$11, 5500*LookHere!B$11, C292), IF(H292&gt;(M292+P291),-(H292-M292-P291),0)),0)</f>
        <v>5500</v>
      </c>
      <c r="K292" s="35">
        <f t="shared" si="103"/>
        <v>0</v>
      </c>
      <c r="L292" s="35">
        <f t="shared" si="104"/>
        <v>72805.097405159526</v>
      </c>
      <c r="M292" s="35">
        <f t="shared" si="105"/>
        <v>0</v>
      </c>
      <c r="N292" s="35">
        <f t="shared" si="106"/>
        <v>0</v>
      </c>
      <c r="O292" s="35">
        <f t="shared" si="107"/>
        <v>83789.0240338523</v>
      </c>
      <c r="P292" s="3">
        <f t="shared" si="108"/>
        <v>0</v>
      </c>
      <c r="Q292">
        <f t="shared" si="109"/>
        <v>0</v>
      </c>
      <c r="R292" s="3">
        <f>IF(B292&lt;2,K292*V$5+L292*0.4*V$6 - IF((C292-J292)&gt;0,IF((C292-J292)&gt;V$12,V$12,C292-J292)),P292+L292*($V$6)*0.4+K292*($V$5)+G292+F292+E292)/LookHere!B$11</f>
        <v>1035.061473993728</v>
      </c>
      <c r="S292" s="3">
        <f>(IF(G292&gt;0,IF(R292&gt;V$15,IF(0.15*(R292-V$15)&lt;G292,0.15*(R292-V$15),G292),0),0))*LookHere!B$11</f>
        <v>0</v>
      </c>
      <c r="T292" s="3">
        <f>(IF(R292&lt;V$16,W$16*R292,IF(R292&lt;V$17,Z$16+W$17*(R292-V$16),IF(R292&lt;V$18,W$18*(R292-V$18)+Z$17,(R292-V$18)*W$19+Z$18)))+S292 + IF(R292&lt;V$20,R292*W$20,IF(R292&lt;V$21,(R292-V$20)*W$21+Z$20,(R292-V$21)*W$22+Z$21)))*LookHere!B$11</f>
        <v>207.01229479874561</v>
      </c>
      <c r="AG292">
        <f t="shared" si="110"/>
        <v>84</v>
      </c>
      <c r="AH292" s="36">
        <v>9.9000000000000005E-2</v>
      </c>
      <c r="AI292" s="3">
        <f t="shared" si="111"/>
        <v>0</v>
      </c>
    </row>
    <row r="293" spans="1:35" x14ac:dyDescent="0.2">
      <c r="A293">
        <f t="shared" si="100"/>
        <v>60</v>
      </c>
      <c r="B293">
        <f>IF(A293&lt;LookHere!$B$9,1,2)</f>
        <v>1</v>
      </c>
      <c r="C293">
        <f>IF(B293&lt;2,LookHere!F$10 - T292,0)</f>
        <v>5792.9877052012544</v>
      </c>
      <c r="D293" s="3">
        <f>IF(B293=2,LookHere!$B$12,0)</f>
        <v>0</v>
      </c>
      <c r="E293" s="3">
        <f>IF(A293&lt;LookHere!B$13,0,IF(A293&lt;LookHere!B$14,LookHere!C$13,LookHere!C$14))</f>
        <v>0</v>
      </c>
      <c r="F293" s="3">
        <f>IF('SC2'!A293&lt;LookHere!D$15,0,LookHere!B$15)</f>
        <v>0</v>
      </c>
      <c r="G293" s="3">
        <f>IF('SC2'!A293&lt;LookHere!D$16,0,LookHere!B$16)</f>
        <v>0</v>
      </c>
      <c r="H293" s="3">
        <f t="shared" si="101"/>
        <v>0</v>
      </c>
      <c r="I293" s="35">
        <f t="shared" si="102"/>
        <v>249068.35281871198</v>
      </c>
      <c r="J293" s="3">
        <f>IF(I292&gt;0,IF(B293&lt;2,IF(C293&gt;5500*LookHere!B$11, 5500*LookHere!B$11, C293), IF(H293&gt;(M293+P292),-(H293-M293-P292),0)),0)</f>
        <v>5500</v>
      </c>
      <c r="K293" s="35">
        <f t="shared" si="103"/>
        <v>0</v>
      </c>
      <c r="L293" s="35">
        <f t="shared" si="104"/>
        <v>73953.961842212942</v>
      </c>
      <c r="M293" s="35">
        <f t="shared" si="105"/>
        <v>0</v>
      </c>
      <c r="N293" s="35">
        <f t="shared" si="106"/>
        <v>0</v>
      </c>
      <c r="O293" s="35">
        <f t="shared" si="107"/>
        <v>85404.202538307742</v>
      </c>
      <c r="P293" s="3">
        <f t="shared" si="108"/>
        <v>0</v>
      </c>
      <c r="Q293">
        <f t="shared" si="109"/>
        <v>0</v>
      </c>
      <c r="R293" s="3">
        <f>IF(B293&lt;2,K293*V$5+L293*0.4*V$6 - IF((C293-J293)&gt;0,IF((C293-J293)&gt;V$12,V$12,C293-J293)),P293+L293*($V$6)*0.4+K293*($V$5)+G293+F293+E293)/LookHere!B$11</f>
        <v>1061.2572440533493</v>
      </c>
      <c r="S293" s="3">
        <f>(IF(G293&gt;0,IF(R293&gt;V$15,IF(0.15*(R293-V$15)&lt;G293,0.15*(R293-V$15),G293),0),0))*LookHere!B$11</f>
        <v>0</v>
      </c>
      <c r="T293" s="3">
        <f>(IF(R293&lt;V$16,W$16*R293,IF(R293&lt;V$17,Z$16+W$17*(R293-V$16),IF(R293&lt;V$18,W$18*(R293-V$18)+Z$17,(R293-V$18)*W$19+Z$18)))+S293 + IF(R293&lt;V$20,R293*W$20,IF(R293&lt;V$21,(R293-V$20)*W$21+Z$20,(R293-V$21)*W$22+Z$21)))*LookHere!B$11</f>
        <v>212.25144881066987</v>
      </c>
      <c r="AG293">
        <f t="shared" si="110"/>
        <v>85</v>
      </c>
      <c r="AH293" s="37">
        <v>0.10299999999999999</v>
      </c>
      <c r="AI293" s="3">
        <f t="shared" si="111"/>
        <v>0</v>
      </c>
    </row>
    <row r="294" spans="1:35" x14ac:dyDescent="0.2">
      <c r="A294">
        <f t="shared" si="100"/>
        <v>61</v>
      </c>
      <c r="B294">
        <f>IF(A294&lt;LookHere!$B$9,1,2)</f>
        <v>1</v>
      </c>
      <c r="C294">
        <f>IF(B294&lt;2,LookHere!F$10 - T293,0)</f>
        <v>5787.7485511893301</v>
      </c>
      <c r="D294" s="3">
        <f>IF(B294=2,LookHere!$B$12,0)</f>
        <v>0</v>
      </c>
      <c r="E294" s="3">
        <f>IF(A294&lt;LookHere!B$13,0,IF(A294&lt;LookHere!B$14,LookHere!C$13,LookHere!C$14))</f>
        <v>0</v>
      </c>
      <c r="F294" s="3">
        <f>IF('SC2'!A294&lt;LookHere!D$15,0,LookHere!B$15)</f>
        <v>0</v>
      </c>
      <c r="G294" s="3">
        <f>IF('SC2'!A294&lt;LookHere!D$16,0,LookHere!B$16)</f>
        <v>0</v>
      </c>
      <c r="H294" s="3">
        <f t="shared" si="101"/>
        <v>0</v>
      </c>
      <c r="I294" s="35">
        <f t="shared" si="102"/>
        <v>258498.65142619124</v>
      </c>
      <c r="J294" s="3">
        <f>IF(I293&gt;0,IF(B294&lt;2,IF(C294&gt;5500*LookHere!B$11, 5500*LookHere!B$11, C294), IF(H294&gt;(M294+P293),-(H294-M294-P293),0)),0)</f>
        <v>5500</v>
      </c>
      <c r="K294" s="35">
        <f t="shared" si="103"/>
        <v>0</v>
      </c>
      <c r="L294" s="35">
        <f t="shared" si="104"/>
        <v>75120.955360083055</v>
      </c>
      <c r="M294" s="35">
        <f t="shared" si="105"/>
        <v>0</v>
      </c>
      <c r="N294" s="35">
        <f t="shared" si="106"/>
        <v>0</v>
      </c>
      <c r="O294" s="35">
        <f t="shared" si="107"/>
        <v>87039.629405551561</v>
      </c>
      <c r="P294" s="3">
        <f t="shared" si="108"/>
        <v>0</v>
      </c>
      <c r="Q294">
        <f t="shared" si="109"/>
        <v>0</v>
      </c>
      <c r="R294" s="3">
        <f>IF(B294&lt;2,K294*V$5+L294*0.4*V$6 - IF((C294-J294)&gt;0,IF((C294-J294)&gt;V$12,V$12,C294-J294)),P294+L294*($V$6)*0.4+K294*($V$5)+G294+F294+E294)/LookHere!B$11</f>
        <v>1087.866383364511</v>
      </c>
      <c r="S294" s="3">
        <f>(IF(G294&gt;0,IF(R294&gt;V$15,IF(0.15*(R294-V$15)&lt;G294,0.15*(R294-V$15),G294),0),0))*LookHere!B$11</f>
        <v>0</v>
      </c>
      <c r="T294" s="3">
        <f>(IF(R294&lt;V$16,W$16*R294,IF(R294&lt;V$17,Z$16+W$17*(R294-V$16),IF(R294&lt;V$18,W$18*(R294-V$18)+Z$17,(R294-V$18)*W$19+Z$18)))+S294 + IF(R294&lt;V$20,R294*W$20,IF(R294&lt;V$21,(R294-V$20)*W$21+Z$20,(R294-V$21)*W$22+Z$21)))*LookHere!B$11</f>
        <v>217.57327667290221</v>
      </c>
      <c r="AG294">
        <f t="shared" si="110"/>
        <v>86</v>
      </c>
      <c r="AH294" s="37">
        <v>0.108</v>
      </c>
      <c r="AI294" s="3">
        <f t="shared" si="111"/>
        <v>0</v>
      </c>
    </row>
    <row r="295" spans="1:35" x14ac:dyDescent="0.2">
      <c r="A295">
        <f t="shared" si="100"/>
        <v>62</v>
      </c>
      <c r="B295">
        <f>IF(A295&lt;LookHere!$B$9,1,2)</f>
        <v>1</v>
      </c>
      <c r="C295">
        <f>IF(B295&lt;2,LookHere!F$10 - T294,0)</f>
        <v>5782.4267233270975</v>
      </c>
      <c r="D295" s="3">
        <f>IF(B295=2,LookHere!$B$12,0)</f>
        <v>0</v>
      </c>
      <c r="E295" s="3">
        <f>IF(A295&lt;LookHere!B$13,0,IF(A295&lt;LookHere!B$14,LookHere!C$13,LookHere!C$14))</f>
        <v>0</v>
      </c>
      <c r="F295" s="3">
        <f>IF('SC2'!A295&lt;LookHere!D$15,0,LookHere!B$15)</f>
        <v>0</v>
      </c>
      <c r="G295" s="3">
        <f>IF('SC2'!A295&lt;LookHere!D$16,0,LookHere!B$16)</f>
        <v>0</v>
      </c>
      <c r="H295" s="3">
        <f t="shared" si="101"/>
        <v>0</v>
      </c>
      <c r="I295" s="35">
        <f t="shared" si="102"/>
        <v>268077.76014569652</v>
      </c>
      <c r="J295" s="3">
        <f>IF(I294&gt;0,IF(B295&lt;2,IF(C295&gt;5500*LookHere!B$11, 5500*LookHere!B$11, C295), IF(H295&gt;(M295+P294),-(H295-M295-P294),0)),0)</f>
        <v>5500</v>
      </c>
      <c r="K295" s="35">
        <f t="shared" si="103"/>
        <v>0</v>
      </c>
      <c r="L295" s="35">
        <f t="shared" si="104"/>
        <v>76306.364035665159</v>
      </c>
      <c r="M295" s="35">
        <f t="shared" si="105"/>
        <v>0</v>
      </c>
      <c r="N295" s="35">
        <f t="shared" si="106"/>
        <v>0</v>
      </c>
      <c r="O295" s="35">
        <f t="shared" si="107"/>
        <v>88695.541480898246</v>
      </c>
      <c r="P295" s="3">
        <f t="shared" si="108"/>
        <v>0</v>
      </c>
      <c r="Q295">
        <f t="shared" si="109"/>
        <v>0</v>
      </c>
      <c r="R295" s="3">
        <f>IF(B295&lt;2,K295*V$5+L295*0.4*V$6 - IF((C295-J295)&gt;0,IF((C295-J295)&gt;V$12,V$12,C295-J295)),P295+L295*($V$6)*0.4+K295*($V$5)+G295+F295+E295)/LookHere!B$11</f>
        <v>1114.8954148940029</v>
      </c>
      <c r="S295" s="3">
        <f>(IF(G295&gt;0,IF(R295&gt;V$15,IF(0.15*(R295-V$15)&lt;G295,0.15*(R295-V$15),G295),0),0))*LookHere!B$11</f>
        <v>0</v>
      </c>
      <c r="T295" s="3">
        <f>(IF(R295&lt;V$16,W$16*R295,IF(R295&lt;V$17,Z$16+W$17*(R295-V$16),IF(R295&lt;V$18,W$18*(R295-V$18)+Z$17,(R295-V$18)*W$19+Z$18)))+S295 + IF(R295&lt;V$20,R295*W$20,IF(R295&lt;V$21,(R295-V$20)*W$21+Z$20,(R295-V$21)*W$22+Z$21)))*LookHere!B$11</f>
        <v>222.97908297880059</v>
      </c>
      <c r="W295" s="3"/>
      <c r="X295" s="3"/>
      <c r="Y295" s="3"/>
      <c r="AG295">
        <f t="shared" si="110"/>
        <v>87</v>
      </c>
      <c r="AH295" s="37">
        <v>0.113</v>
      </c>
      <c r="AI295" s="3">
        <f t="shared" si="111"/>
        <v>0</v>
      </c>
    </row>
    <row r="296" spans="1:35" x14ac:dyDescent="0.2">
      <c r="A296">
        <f t="shared" si="100"/>
        <v>63</v>
      </c>
      <c r="B296">
        <f>IF(A296&lt;LookHere!$B$9,1,2)</f>
        <v>1</v>
      </c>
      <c r="C296">
        <f>IF(B296&lt;2,LookHere!F$10 - T295,0)</f>
        <v>5777.0209170211992</v>
      </c>
      <c r="D296" s="3">
        <f>IF(B296=2,LookHere!$B$12,0)</f>
        <v>0</v>
      </c>
      <c r="E296" s="3">
        <f>IF(A296&lt;LookHere!B$13,0,IF(A296&lt;LookHere!B$14,LookHere!C$13,LookHere!C$14))</f>
        <v>0</v>
      </c>
      <c r="F296" s="3">
        <f>IF('SC2'!A296&lt;LookHere!D$15,0,LookHere!B$15)</f>
        <v>0</v>
      </c>
      <c r="G296" s="3">
        <f>IF('SC2'!A296&lt;LookHere!D$16,0,LookHere!B$16)</f>
        <v>0</v>
      </c>
      <c r="H296" s="3">
        <f t="shared" si="101"/>
        <v>0</v>
      </c>
      <c r="I296" s="35">
        <f t="shared" si="102"/>
        <v>277808.02720079559</v>
      </c>
      <c r="J296" s="3">
        <f>IF(I295&gt;0,IF(B296&lt;2,IF(C296&gt;5500*LookHere!B$11, 5500*LookHere!B$11, C296), IF(H296&gt;(M296+P295),-(H296-M296-P295),0)),0)</f>
        <v>5500</v>
      </c>
      <c r="K296" s="35">
        <f t="shared" si="103"/>
        <v>0</v>
      </c>
      <c r="L296" s="35">
        <f t="shared" si="104"/>
        <v>77510.478460147948</v>
      </c>
      <c r="M296" s="35">
        <f t="shared" si="105"/>
        <v>0</v>
      </c>
      <c r="N296" s="35">
        <f t="shared" si="106"/>
        <v>0</v>
      </c>
      <c r="O296" s="35">
        <f t="shared" si="107"/>
        <v>90372.178042488013</v>
      </c>
      <c r="P296" s="3">
        <f t="shared" si="108"/>
        <v>0</v>
      </c>
      <c r="Q296">
        <f t="shared" si="109"/>
        <v>0</v>
      </c>
      <c r="R296" s="3">
        <f>IF(B296&lt;2,K296*V$5+L296*0.4*V$6 - IF((C296-J296)&gt;0,IF((C296-J296)&gt;V$12,V$12,C296-J296)),P296+L296*($V$6)*0.4+K296*($V$5)+G296+F296+E296)/LookHere!B$11</f>
        <v>1142.3509645410302</v>
      </c>
      <c r="S296" s="3">
        <f>(IF(G296&gt;0,IF(R296&gt;V$15,IF(0.15*(R296-V$15)&lt;G296,0.15*(R296-V$15),G296),0),0))*LookHere!B$11</f>
        <v>0</v>
      </c>
      <c r="T296" s="3">
        <f>(IF(R296&lt;V$16,W$16*R296,IF(R296&lt;V$17,Z$16+W$17*(R296-V$16),IF(R296&lt;V$18,W$18*(R296-V$18)+Z$17,(R296-V$18)*W$19+Z$18)))+S296 + IF(R296&lt;V$20,R296*W$20,IF(R296&lt;V$21,(R296-V$20)*W$21+Z$20,(R296-V$21)*W$22+Z$21)))*LookHere!B$11</f>
        <v>228.47019290820603</v>
      </c>
      <c r="W296" s="3"/>
      <c r="X296" s="3"/>
      <c r="Y296" s="3"/>
      <c r="AG296">
        <f t="shared" si="110"/>
        <v>88</v>
      </c>
      <c r="AH296" s="37">
        <v>0.11899999999999999</v>
      </c>
      <c r="AI296" s="3">
        <f t="shared" si="111"/>
        <v>0</v>
      </c>
    </row>
    <row r="297" spans="1:35" x14ac:dyDescent="0.2">
      <c r="A297">
        <f t="shared" si="100"/>
        <v>64</v>
      </c>
      <c r="B297">
        <f>IF(A297&lt;LookHere!$B$9,1,2)</f>
        <v>1</v>
      </c>
      <c r="C297">
        <f>IF(B297&lt;2,LookHere!F$10 - T296,0)</f>
        <v>5771.5298070917943</v>
      </c>
      <c r="D297" s="3">
        <f>IF(B297=2,LookHere!$B$12,0)</f>
        <v>0</v>
      </c>
      <c r="E297" s="3">
        <f>IF(A297&lt;LookHere!B$13,0,IF(A297&lt;LookHere!B$14,LookHere!C$13,LookHere!C$14))</f>
        <v>0</v>
      </c>
      <c r="F297" s="3">
        <f>IF('SC2'!A297&lt;LookHere!D$15,0,LookHere!B$15)</f>
        <v>0</v>
      </c>
      <c r="G297" s="3">
        <f>IF('SC2'!A297&lt;LookHere!D$16,0,LookHere!B$16)</f>
        <v>0</v>
      </c>
      <c r="H297" s="3">
        <f t="shared" si="101"/>
        <v>0</v>
      </c>
      <c r="I297" s="35">
        <f t="shared" si="102"/>
        <v>287691.83787002414</v>
      </c>
      <c r="J297" s="3">
        <f>IF(I296&gt;0,IF(B297&lt;2,IF(C297&gt;5500*LookHere!B$11, 5500*LookHere!B$11, C297), IF(H297&gt;(M297+P296),-(H297-M297-P296),0)),0)</f>
        <v>5500</v>
      </c>
      <c r="K297" s="35">
        <f t="shared" si="103"/>
        <v>0</v>
      </c>
      <c r="L297" s="35">
        <f t="shared" si="104"/>
        <v>78733.593810249076</v>
      </c>
      <c r="M297" s="35">
        <f t="shared" si="105"/>
        <v>0</v>
      </c>
      <c r="N297" s="35">
        <f t="shared" si="106"/>
        <v>0</v>
      </c>
      <c r="O297" s="35">
        <f t="shared" si="107"/>
        <v>92069.780819090258</v>
      </c>
      <c r="P297" s="3">
        <f t="shared" si="108"/>
        <v>0</v>
      </c>
      <c r="Q297">
        <f t="shared" si="109"/>
        <v>0</v>
      </c>
      <c r="R297" s="3">
        <f>IF(B297&lt;2,K297*V$5+L297*0.4*V$6 - IF((C297-J297)&gt;0,IF((C297-J297)&gt;V$12,V$12,C297-J297)),P297+L297*($V$6)*0.4+K297*($V$5)+G297+F297+E297)/LookHere!B$11</f>
        <v>1170.2397627614869</v>
      </c>
      <c r="S297" s="3">
        <f>(IF(G297&gt;0,IF(R297&gt;V$15,IF(0.15*(R297-V$15)&lt;G297,0.15*(R297-V$15),G297),0),0))*LookHere!B$11</f>
        <v>0</v>
      </c>
      <c r="T297" s="3">
        <f>(IF(R297&lt;V$16,W$16*R297,IF(R297&lt;V$17,Z$16+W$17*(R297-V$16),IF(R297&lt;V$18,W$18*(R297-V$18)+Z$17,(R297-V$18)*W$19+Z$18)))+S297 + IF(R297&lt;V$20,R297*W$20,IF(R297&lt;V$21,(R297-V$20)*W$21+Z$20,(R297-V$21)*W$22+Z$21)))*LookHere!B$11</f>
        <v>234.04795255229737</v>
      </c>
      <c r="W297" s="3"/>
      <c r="X297" s="3"/>
      <c r="Y297" s="3"/>
      <c r="AG297">
        <f t="shared" si="110"/>
        <v>89</v>
      </c>
      <c r="AH297" s="37">
        <v>0.127</v>
      </c>
      <c r="AI297" s="3">
        <f t="shared" si="111"/>
        <v>0</v>
      </c>
    </row>
    <row r="298" spans="1:35" x14ac:dyDescent="0.2">
      <c r="A298">
        <f t="shared" si="100"/>
        <v>65</v>
      </c>
      <c r="B298">
        <f>IF(A298&lt;LookHere!$B$9,1,2)</f>
        <v>2</v>
      </c>
      <c r="C298">
        <f>IF(B298&lt;2,LookHere!F$10 - T297,0)</f>
        <v>0</v>
      </c>
      <c r="D298" s="3">
        <f>IF(B298=2,LookHere!$B$12,0)</f>
        <v>48600</v>
      </c>
      <c r="E298" s="3">
        <f>IF(A298&lt;LookHere!B$13,0,IF(A298&lt;LookHere!B$14,LookHere!C$13,LookHere!C$14))</f>
        <v>12000</v>
      </c>
      <c r="F298" s="3">
        <f>IF('SC2'!A298&lt;LookHere!D$15,0,LookHere!B$15)</f>
        <v>0</v>
      </c>
      <c r="G298" s="3">
        <f>IF('SC2'!A298&lt;LookHere!D$16,0,LookHere!B$16)</f>
        <v>0</v>
      </c>
      <c r="H298" s="3">
        <f t="shared" si="101"/>
        <v>36834.047952552297</v>
      </c>
      <c r="I298" s="35">
        <f t="shared" si="102"/>
        <v>290793.15588226303</v>
      </c>
      <c r="J298" s="3">
        <f>IF(I297&gt;0,IF(B298&lt;2,IF(C298&gt;5500*LookHere!B$11, 5500*LookHere!B$11, C298), IF(H298&gt;(M298+P297),-(H298-M298-P297),0)),0)</f>
        <v>0</v>
      </c>
      <c r="K298" s="35">
        <f t="shared" si="103"/>
        <v>8379.9091715393552</v>
      </c>
      <c r="L298" s="35">
        <f t="shared" si="104"/>
        <v>34762.052796483142</v>
      </c>
      <c r="M298" s="35">
        <f t="shared" si="105"/>
        <v>36834.047952552297</v>
      </c>
      <c r="N298" s="35">
        <f t="shared" si="106"/>
        <v>15746.718762049815</v>
      </c>
      <c r="O298" s="35">
        <f t="shared" si="107"/>
        <v>93062.29305632005</v>
      </c>
      <c r="P298" s="3">
        <f t="shared" si="108"/>
        <v>3722.491722252802</v>
      </c>
      <c r="Q298">
        <f t="shared" si="109"/>
        <v>0.04</v>
      </c>
      <c r="R298" s="3">
        <f>IF(B298&lt;2,K298*V$5+L298*0.4*V$6 - IF((C298-J298)&gt;0,IF((C298-J298)&gt;V$12,V$12,C298-J298)),P298+L298*($V$6)*0.4+K298*($V$5)+G298+F298+E298)/LookHere!B$11</f>
        <v>16533.188945646587</v>
      </c>
      <c r="S298" s="3">
        <f>(IF(G298&gt;0,IF(R298&gt;V$15,IF(0.15*(R298-V$15)&lt;G298,0.15*(R298-V$15),G298),0),0))*LookHere!B$11</f>
        <v>0</v>
      </c>
      <c r="T298" s="3">
        <f>(IF(R298&lt;V$16,W$16*R298,IF(R298&lt;V$17,Z$16+W$17*(R298-V$16),IF(R298&lt;V$18,W$18*(R298-V$18)+Z$17,(R298-V$18)*W$19+Z$18)))+S298 + IF(R298&lt;V$20,R298*W$20,IF(R298&lt;V$21,(R298-V$20)*W$21+Z$20,(R298-V$21)*W$22+Z$21)))*LookHere!B$11</f>
        <v>3306.6377891293173</v>
      </c>
      <c r="W298" s="3"/>
      <c r="X298" s="3"/>
      <c r="Y298" s="3"/>
      <c r="AG298">
        <f t="shared" si="110"/>
        <v>90</v>
      </c>
      <c r="AH298" s="37">
        <v>0.13600000000000001</v>
      </c>
      <c r="AI298" s="3">
        <f t="shared" si="111"/>
        <v>0</v>
      </c>
    </row>
    <row r="299" spans="1:35" x14ac:dyDescent="0.2">
      <c r="A299">
        <f t="shared" si="100"/>
        <v>66</v>
      </c>
      <c r="B299">
        <f>IF(A299&lt;LookHere!$B$9,1,2)</f>
        <v>2</v>
      </c>
      <c r="C299">
        <f>IF(B299&lt;2,LookHere!F$10 - T298,0)</f>
        <v>0</v>
      </c>
      <c r="D299" s="3">
        <f>IF(B299=2,LookHere!$B$12,0)</f>
        <v>48600</v>
      </c>
      <c r="E299" s="3">
        <f>IF(A299&lt;LookHere!B$13,0,IF(A299&lt;LookHere!B$14,LookHere!C$13,LookHere!C$14))</f>
        <v>12000</v>
      </c>
      <c r="F299" s="3">
        <f>IF('SC2'!A299&lt;LookHere!D$15,0,LookHere!B$15)</f>
        <v>0</v>
      </c>
      <c r="G299" s="3">
        <f>IF('SC2'!A299&lt;LookHere!D$16,0,LookHere!B$16)</f>
        <v>0</v>
      </c>
      <c r="H299" s="3">
        <f t="shared" si="101"/>
        <v>39906.637789129316</v>
      </c>
      <c r="I299" s="35">
        <f t="shared" si="102"/>
        <v>293927.90610267385</v>
      </c>
      <c r="J299" s="3">
        <f>IF(I298&gt;0,IF(B299&lt;2,IF(C299&gt;5500*LookHere!B$11, 5500*LookHere!B$11, C299), IF(H299&gt;(M299+P298),-(H299-M299-P298),0)),0)</f>
        <v>0</v>
      </c>
      <c r="K299" s="35">
        <f t="shared" si="103"/>
        <v>1314.300417667605</v>
      </c>
      <c r="L299" s="35">
        <f t="shared" si="104"/>
        <v>6114.7979140452826</v>
      </c>
      <c r="M299" s="35">
        <f t="shared" si="105"/>
        <v>36184.146066876514</v>
      </c>
      <c r="N299" s="35">
        <f t="shared" si="106"/>
        <v>248.48322206514595</v>
      </c>
      <c r="O299" s="35">
        <f t="shared" si="107"/>
        <v>90343.012853214386</v>
      </c>
      <c r="P299" s="3">
        <f t="shared" si="108"/>
        <v>3794.4065398350044</v>
      </c>
      <c r="Q299">
        <f t="shared" si="109"/>
        <v>4.2000000000000003E-2</v>
      </c>
      <c r="R299" s="3">
        <f>IF(B299&lt;2,K299*V$5+L299*0.4*V$6 - IF((C299-J299)&gt;0,IF((C299-J299)&gt;V$12,V$12,C299-J299)),P299+L299*($V$6)*0.4+K299*($V$5)+G299+F299+E299)/LookHere!B$11</f>
        <v>15933.691881916135</v>
      </c>
      <c r="S299" s="3">
        <f>(IF(G299&gt;0,IF(R299&gt;V$15,IF(0.15*(R299-V$15)&lt;G299,0.15*(R299-V$15),G299),0),0))*LookHere!B$11</f>
        <v>0</v>
      </c>
      <c r="T299" s="3">
        <f>(IF(R299&lt;V$16,W$16*R299,IF(R299&lt;V$17,Z$16+W$17*(R299-V$16),IF(R299&lt;V$18,W$18*(R299-V$18)+Z$17,(R299-V$18)*W$19+Z$18)))+S299 + IF(R299&lt;V$20,R299*W$20,IF(R299&lt;V$21,(R299-V$20)*W$21+Z$20,(R299-V$21)*W$22+Z$21)))*LookHere!B$11</f>
        <v>3186.7383763832272</v>
      </c>
      <c r="AG299">
        <f t="shared" si="110"/>
        <v>91</v>
      </c>
      <c r="AH299" s="37">
        <v>0.14699999999999999</v>
      </c>
      <c r="AI299" s="3">
        <f t="shared" si="111"/>
        <v>0</v>
      </c>
    </row>
    <row r="300" spans="1:35" x14ac:dyDescent="0.2">
      <c r="A300">
        <f t="shared" si="100"/>
        <v>67</v>
      </c>
      <c r="B300">
        <f>IF(A300&lt;LookHere!$B$9,1,2)</f>
        <v>2</v>
      </c>
      <c r="C300">
        <f>IF(B300&lt;2,LookHere!F$10 - T299,0)</f>
        <v>0</v>
      </c>
      <c r="D300" s="3">
        <f>IF(B300=2,LookHere!$B$12,0)</f>
        <v>48600</v>
      </c>
      <c r="E300" s="3">
        <f>IF(A300&lt;LookHere!B$13,0,IF(A300&lt;LookHere!B$14,LookHere!C$13,LookHere!C$14))</f>
        <v>12000</v>
      </c>
      <c r="F300" s="3">
        <f>IF('SC2'!A300&lt;LookHere!D$15,0,LookHere!B$15)</f>
        <v>9000</v>
      </c>
      <c r="G300" s="3">
        <f>IF('SC2'!A300&lt;LookHere!D$16,0,LookHere!B$16)</f>
        <v>6612</v>
      </c>
      <c r="H300" s="3">
        <f t="shared" si="101"/>
        <v>24174.738376383226</v>
      </c>
      <c r="I300" s="35">
        <f t="shared" si="102"/>
        <v>284145.21542562533</v>
      </c>
      <c r="J300" s="3">
        <f>IF(I299&gt;0,IF(B300&lt;2,IF(C300&gt;5500*LookHere!B$11, 5500*LookHere!B$11, C300), IF(H300&gt;(M300+P299),-(H300-M300-P299),0)),0)</f>
        <v>-12951.233504835332</v>
      </c>
      <c r="K300" s="35">
        <f t="shared" si="103"/>
        <v>-12.117849850895368</v>
      </c>
      <c r="L300" s="35">
        <f t="shared" si="104"/>
        <v>96.4915110836331</v>
      </c>
      <c r="M300" s="35">
        <f t="shared" si="105"/>
        <v>7429.0983317128876</v>
      </c>
      <c r="N300" s="35">
        <f t="shared" si="106"/>
        <v>171.51924867497257</v>
      </c>
      <c r="O300" s="35">
        <f t="shared" si="107"/>
        <v>87522.503991937032</v>
      </c>
      <c r="P300" s="3">
        <f t="shared" si="108"/>
        <v>3850.9901756452291</v>
      </c>
      <c r="Q300">
        <f t="shared" si="109"/>
        <v>4.3999999999999997E-2</v>
      </c>
      <c r="R300" s="3">
        <f>IF(B300&lt;2,K300*V$5+L300*0.4*V$6 - IF((C300-J300)&gt;0,IF((C300-J300)&gt;V$12,V$12,C300-J300)),P300+L300*($V$6)*0.4+K300*($V$5)+G300+F300+E300)/LookHere!B$11</f>
        <v>31464.505319276293</v>
      </c>
      <c r="S300" s="3">
        <f>(IF(G300&gt;0,IF(R300&gt;V$15,IF(0.15*(R300-V$15)&lt;G300,0.15*(R300-V$15),G300),0),0))*LookHere!B$11</f>
        <v>0</v>
      </c>
      <c r="T300" s="3">
        <f>(IF(R300&lt;V$16,W$16*R300,IF(R300&lt;V$17,Z$16+W$17*(R300-V$16),IF(R300&lt;V$18,W$18*(R300-V$18)+Z$17,(R300-V$18)*W$19+Z$18)))+S300 + IF(R300&lt;V$20,R300*W$20,IF(R300&lt;V$21,(R300-V$20)*W$21+Z$20,(R300-V$21)*W$22+Z$21)))*LookHere!B$11</f>
        <v>6292.9010638552591</v>
      </c>
      <c r="AG300">
        <f t="shared" si="110"/>
        <v>92</v>
      </c>
      <c r="AH300" s="37">
        <v>0.161</v>
      </c>
      <c r="AI300" s="3">
        <f t="shared" si="111"/>
        <v>0</v>
      </c>
    </row>
    <row r="301" spans="1:35" x14ac:dyDescent="0.2">
      <c r="A301">
        <f t="shared" ref="A301:A332" si="112">A300+1</f>
        <v>68</v>
      </c>
      <c r="B301">
        <f>IF(A301&lt;LookHere!$B$9,1,2)</f>
        <v>2</v>
      </c>
      <c r="C301">
        <f>IF(B301&lt;2,LookHere!F$10 - T300,0)</f>
        <v>0</v>
      </c>
      <c r="D301" s="3">
        <f>IF(B301=2,LookHere!$B$12,0)</f>
        <v>48600</v>
      </c>
      <c r="E301" s="3">
        <f>IF(A301&lt;LookHere!B$13,0,IF(A301&lt;LookHere!B$14,LookHere!C$13,LookHere!C$14))</f>
        <v>12000</v>
      </c>
      <c r="F301" s="3">
        <f>IF('SC2'!A301&lt;LookHere!D$15,0,LookHere!B$15)</f>
        <v>9000</v>
      </c>
      <c r="G301" s="3">
        <f>IF('SC2'!A301&lt;LookHere!D$16,0,LookHere!B$16)</f>
        <v>6612</v>
      </c>
      <c r="H301" s="3">
        <f t="shared" ref="H301:H332" si="113">IF(B301&lt;2,0,D301-E301-F301-G301+T300)</f>
        <v>27280.901063855257</v>
      </c>
      <c r="I301" s="35">
        <f t="shared" ref="I301:I332" si="114">IF(I300&gt;0,IF(B301&lt;2,I300*(1+V$274),I300*(1+V$275)) + J301,0)</f>
        <v>263862.76362093625</v>
      </c>
      <c r="J301" s="3">
        <f>IF(I300&gt;0,IF(B301&lt;2,IF(C301&gt;5500*LookHere!B$11, 5500*LookHere!B$11, C301), IF(H301&gt;(M301+P300),-(H301-M301-P300),0)),0)</f>
        <v>-23345.537226977292</v>
      </c>
      <c r="K301" s="35">
        <f t="shared" ref="K301:K332" si="115">IF(B301&lt;2,K300*(1+$V$5-$V$4)+IF(C301&gt;($J301+$V$12),$V$271*($C301-$J301-$V$12),0), K300*(1+$V$5-$V$4)-$M301*$V$272)+N301</f>
        <v>0.11172657562525146</v>
      </c>
      <c r="L301" s="35">
        <f t="shared" ref="L301:L332" si="116">IF(B301&lt;2,L300*(1+$V$6-$V$4)+IF(C301&gt;($J301+$V$12),(1-$V$271)*($C300-$J301-$V$12),0), L300*(1+$V$6-$V$4)-$M301*(1-$V$272))-N301</f>
        <v>1.5226360448997198</v>
      </c>
      <c r="M301" s="35">
        <f t="shared" ref="M301:M332" si="117">MIN(H301-P300,(K300+L300))</f>
        <v>84.373661232737732</v>
      </c>
      <c r="N301" s="35">
        <f t="shared" ref="N301:N332" si="118">IF(B301&lt;2, IF(K300/(K300+L300)&lt;V$271, (V$271 - K300/(K300+L300))*(K300+L300),0),  IF(K300/(K300+L300)&lt;V$272, (V$272 - K300/(K300+L300))*(K300+L300),0))</f>
        <v>28.992582097442913</v>
      </c>
      <c r="O301" s="35">
        <f t="shared" ref="O301:O332" si="119">IF(B301&lt;2,O300*(1+V$274) + IF((C301-J301)&gt;0,IF((C301-J301)&gt;V$12,V$12,C301-J301),0), O300*(1+V$275)-P300 )</f>
        <v>84615.00640932488</v>
      </c>
      <c r="P301" s="3">
        <f t="shared" ref="P301:P332" si="120">IF(B301&lt;2, 0, IF(H301&gt;(I301+K301+L301),H301-I301-K301-L301,  O301*Q301))</f>
        <v>3892.2902948289443</v>
      </c>
      <c r="Q301">
        <f t="shared" si="109"/>
        <v>4.5999999999999999E-2</v>
      </c>
      <c r="R301" s="3">
        <f>IF(B301&lt;2,K301*V$5+L301*0.4*V$6 - IF((C301-J301)&gt;0,IF((C301-J301)&gt;V$12,V$12,C301-J301)),P301+L301*($V$6)*0.4+K301*($V$5)+G301+F301+E301)/LookHere!B$11</f>
        <v>31504.320499018439</v>
      </c>
      <c r="S301" s="3">
        <f>(IF(G301&gt;0,IF(R301&gt;V$15,IF(0.15*(R301-V$15)&lt;G301,0.15*(R301-V$15),G301),0),0))*LookHere!B$11</f>
        <v>0</v>
      </c>
      <c r="T301" s="3">
        <f>(IF(R301&lt;V$16,W$16*R301,IF(R301&lt;V$17,Z$16+W$17*(R301-V$16),IF(R301&lt;V$18,W$18*(R301-V$18)+Z$17,(R301-V$18)*W$19+Z$18)))+S301 + IF(R301&lt;V$20,R301*W$20,IF(R301&lt;V$21,(R301-V$20)*W$21+Z$20,(R301-V$21)*W$22+Z$21)))*LookHere!B$11</f>
        <v>6300.8640998036881</v>
      </c>
      <c r="AG301">
        <f t="shared" si="110"/>
        <v>93</v>
      </c>
      <c r="AH301" s="37">
        <v>0.18</v>
      </c>
      <c r="AI301" s="3">
        <f t="shared" si="111"/>
        <v>0</v>
      </c>
    </row>
    <row r="302" spans="1:35" x14ac:dyDescent="0.2">
      <c r="A302">
        <f t="shared" si="112"/>
        <v>69</v>
      </c>
      <c r="B302">
        <f>IF(A302&lt;LookHere!$B$9,1,2)</f>
        <v>2</v>
      </c>
      <c r="C302">
        <f>IF(B302&lt;2,LookHere!F$10 - T301,0)</f>
        <v>0</v>
      </c>
      <c r="D302" s="3">
        <f>IF(B302=2,LookHere!$B$12,0)</f>
        <v>48600</v>
      </c>
      <c r="E302" s="3">
        <f>IF(A302&lt;LookHere!B$13,0,IF(A302&lt;LookHere!B$14,LookHere!C$13,LookHere!C$14))</f>
        <v>12000</v>
      </c>
      <c r="F302" s="3">
        <f>IF('SC2'!A302&lt;LookHere!D$15,0,LookHere!B$15)</f>
        <v>9000</v>
      </c>
      <c r="G302" s="3">
        <f>IF('SC2'!A302&lt;LookHere!D$16,0,LookHere!B$16)</f>
        <v>6612</v>
      </c>
      <c r="H302" s="3">
        <f t="shared" si="113"/>
        <v>27288.864099803686</v>
      </c>
      <c r="I302" s="35">
        <f t="shared" si="114"/>
        <v>243312.2647704157</v>
      </c>
      <c r="J302" s="3">
        <f>IF(I301&gt;0,IF(B302&lt;2,IF(C302&gt;5500*LookHere!B$11, 5500*LookHere!B$11, C302), IF(H302&gt;(M302+P301),-(H302-M302-P301),0)),0)</f>
        <v>-23394.939442354218</v>
      </c>
      <c r="K302" s="35">
        <f t="shared" si="115"/>
        <v>-1.030119027264853E-3</v>
      </c>
      <c r="L302" s="35">
        <f t="shared" si="116"/>
        <v>2.4027196788517363E-2</v>
      </c>
      <c r="M302" s="35">
        <f t="shared" si="117"/>
        <v>1.6343626205249713</v>
      </c>
      <c r="N302" s="35">
        <f t="shared" si="118"/>
        <v>0.2151459484797428</v>
      </c>
      <c r="O302" s="35">
        <f t="shared" si="119"/>
        <v>81634.865883588456</v>
      </c>
      <c r="P302" s="3">
        <f t="shared" si="120"/>
        <v>3918.4735624122459</v>
      </c>
      <c r="Q302">
        <f t="shared" si="109"/>
        <v>4.8000000000000001E-2</v>
      </c>
      <c r="R302" s="3">
        <f>IF(B302&lt;2,K302*V$5+L302*0.4*V$6 - IF((C302-J302)&gt;0,IF((C302-J302)&gt;V$12,V$12,C302-J302)),P302+L302*($V$6)*0.4+K302*($V$5)+G302+F302+E302)/LookHere!B$11</f>
        <v>31530.473980992399</v>
      </c>
      <c r="S302" s="3">
        <f>(IF(G302&gt;0,IF(R302&gt;V$15,IF(0.15*(R302-V$15)&lt;G302,0.15*(R302-V$15),G302),0),0))*LookHere!B$11</f>
        <v>0</v>
      </c>
      <c r="T302" s="3">
        <f>(IF(R302&lt;V$16,W$16*R302,IF(R302&lt;V$17,Z$16+W$17*(R302-V$16),IF(R302&lt;V$18,W$18*(R302-V$18)+Z$17,(R302-V$18)*W$19+Z$18)))+S302 + IF(R302&lt;V$20,R302*W$20,IF(R302&lt;V$21,(R302-V$20)*W$21+Z$20,(R302-V$21)*W$22+Z$21)))*LookHere!B$11</f>
        <v>6306.0947961984803</v>
      </c>
      <c r="AG302">
        <f t="shared" si="110"/>
        <v>94</v>
      </c>
      <c r="AH302" s="37">
        <v>0.2</v>
      </c>
      <c r="AI302" s="3">
        <f t="shared" si="111"/>
        <v>0</v>
      </c>
    </row>
    <row r="303" spans="1:35" x14ac:dyDescent="0.2">
      <c r="A303">
        <f t="shared" si="112"/>
        <v>70</v>
      </c>
      <c r="B303">
        <f>IF(A303&lt;LookHere!$B$9,1,2)</f>
        <v>2</v>
      </c>
      <c r="C303">
        <f>IF(B303&lt;2,LookHere!F$10 - T302,0)</f>
        <v>0</v>
      </c>
      <c r="D303" s="3">
        <f>IF(B303=2,LookHere!$B$12,0)</f>
        <v>48600</v>
      </c>
      <c r="E303" s="3">
        <f>IF(A303&lt;LookHere!B$13,0,IF(A303&lt;LookHere!B$14,LookHere!C$13,LookHere!C$14))</f>
        <v>12000</v>
      </c>
      <c r="F303" s="3">
        <f>IF('SC2'!A303&lt;LookHere!D$15,0,LookHere!B$15)</f>
        <v>9000</v>
      </c>
      <c r="G303" s="3">
        <f>IF('SC2'!A303&lt;LookHere!D$16,0,LookHere!B$16)</f>
        <v>6612</v>
      </c>
      <c r="H303" s="3">
        <f t="shared" si="113"/>
        <v>27294.094796198478</v>
      </c>
      <c r="I303" s="35">
        <f t="shared" si="114"/>
        <v>222559.57274793231</v>
      </c>
      <c r="J303" s="3">
        <f>IF(I302&gt;0,IF(B303&lt;2,IF(C303&gt;5500*LookHere!B$11, 5500*LookHere!B$11, C303), IF(H303&gt;(M303+P302),-(H303-M303-P302),0)),0)</f>
        <v>-23375.598236708473</v>
      </c>
      <c r="K303" s="35">
        <f t="shared" si="115"/>
        <v>9.4976974313815479E-6</v>
      </c>
      <c r="L303" s="35">
        <f t="shared" si="116"/>
        <v>3.7914916532280196E-4</v>
      </c>
      <c r="M303" s="35">
        <f t="shared" si="117"/>
        <v>2.299707776125251E-2</v>
      </c>
      <c r="N303" s="35">
        <f t="shared" si="118"/>
        <v>5.6295345795153552E-3</v>
      </c>
      <c r="O303" s="35">
        <f t="shared" si="119"/>
        <v>78596.416175401304</v>
      </c>
      <c r="P303" s="3">
        <f t="shared" si="120"/>
        <v>3929.8208087700655</v>
      </c>
      <c r="Q303">
        <f t="shared" si="109"/>
        <v>0.05</v>
      </c>
      <c r="R303" s="3">
        <f>IF(B303&lt;2,K303*V$5+L303*0.4*V$6 - IF((C303-J303)&gt;0,IF((C303-J303)&gt;V$12,V$12,C303-J303)),P303+L303*($V$6)*0.4+K303*($V$5)+G303+F303+E303)/LookHere!B$11</f>
        <v>31541.820815910407</v>
      </c>
      <c r="S303" s="3">
        <f>(IF(G303&gt;0,IF(R303&gt;V$15,IF(0.15*(R303-V$15)&lt;G303,0.15*(R303-V$15),G303),0),0))*LookHere!B$11</f>
        <v>0</v>
      </c>
      <c r="T303" s="3">
        <f>(IF(R303&lt;V$16,W$16*R303,IF(R303&lt;V$17,Z$16+W$17*(R303-V$16),IF(R303&lt;V$18,W$18*(R303-V$18)+Z$17,(R303-V$18)*W$19+Z$18)))+S303 + IF(R303&lt;V$20,R303*W$20,IF(R303&lt;V$21,(R303-V$20)*W$21+Z$20,(R303-V$21)*W$22+Z$21)))*LookHere!B$11</f>
        <v>6308.3641631820819</v>
      </c>
      <c r="AG303">
        <f t="shared" si="110"/>
        <v>95</v>
      </c>
      <c r="AH303" s="37">
        <v>0.2</v>
      </c>
      <c r="AI303" s="3">
        <f t="shared" si="111"/>
        <v>0</v>
      </c>
    </row>
    <row r="304" spans="1:35" x14ac:dyDescent="0.2">
      <c r="A304">
        <f t="shared" si="112"/>
        <v>71</v>
      </c>
      <c r="B304">
        <f>IF(A304&lt;LookHere!$B$9,1,2)</f>
        <v>2</v>
      </c>
      <c r="C304">
        <f>IF(B304&lt;2,LookHere!F$10 - T303,0)</f>
        <v>0</v>
      </c>
      <c r="D304" s="3">
        <f>IF(B304=2,LookHere!$B$12,0)</f>
        <v>48600</v>
      </c>
      <c r="E304" s="3">
        <f>IF(A304&lt;LookHere!B$13,0,IF(A304&lt;LookHere!B$14,LookHere!C$13,LookHere!C$14))</f>
        <v>12000</v>
      </c>
      <c r="F304" s="3">
        <f>IF('SC2'!A304&lt;LookHere!D$15,0,LookHere!B$15)</f>
        <v>9000</v>
      </c>
      <c r="G304" s="3">
        <f>IF('SC2'!A304&lt;LookHere!D$16,0,LookHere!B$16)</f>
        <v>6612</v>
      </c>
      <c r="H304" s="3">
        <f t="shared" si="113"/>
        <v>27296.364163182083</v>
      </c>
      <c r="I304" s="35">
        <f t="shared" si="114"/>
        <v>201592.22197638988</v>
      </c>
      <c r="J304" s="3">
        <f>IF(I303&gt;0,IF(B304&lt;2,IF(C304&gt;5500*LookHere!B$11, 5500*LookHere!B$11, C304), IF(H304&gt;(M304+P303),-(H304-M304-P303),0)),0)</f>
        <v>-23366.542965765155</v>
      </c>
      <c r="K304" s="35">
        <f t="shared" si="115"/>
        <v>-8.7568770317357643E-8</v>
      </c>
      <c r="L304" s="35">
        <f t="shared" si="116"/>
        <v>5.982973828793739E-6</v>
      </c>
      <c r="M304" s="35">
        <f t="shared" si="117"/>
        <v>3.886468627541835E-4</v>
      </c>
      <c r="N304" s="35">
        <f t="shared" si="118"/>
        <v>6.823167511945515E-5</v>
      </c>
      <c r="O304" s="35">
        <f t="shared" si="119"/>
        <v>75513.864733002076</v>
      </c>
      <c r="P304" s="3">
        <f t="shared" si="120"/>
        <v>5588.0259902421531</v>
      </c>
      <c r="Q304">
        <f t="shared" si="109"/>
        <v>7.3999999999999996E-2</v>
      </c>
      <c r="R304" s="3">
        <f>IF(B304&lt;2,K304*V$5+L304*0.4*V$6 - IF((C304-J304)&gt;0,IF((C304-J304)&gt;V$12,V$12,C304-J304)),P304+L304*($V$6)*0.4+K304*($V$5)+G304+F304+E304)/LookHere!B$11</f>
        <v>33200.025990349895</v>
      </c>
      <c r="S304" s="3">
        <f>(IF(G304&gt;0,IF(R304&gt;V$15,IF(0.15*(R304-V$15)&lt;G304,0.15*(R304-V$15),G304),0),0))*LookHere!B$11</f>
        <v>0</v>
      </c>
      <c r="T304" s="3">
        <f>(IF(R304&lt;V$16,W$16*R304,IF(R304&lt;V$17,Z$16+W$17*(R304-V$16),IF(R304&lt;V$18,W$18*(R304-V$18)+Z$17,(R304-V$18)*W$19+Z$18)))+S304 + IF(R304&lt;V$20,R304*W$20,IF(R304&lt;V$21,(R304-V$20)*W$21+Z$20,(R304-V$21)*W$22+Z$21)))*LookHere!B$11</f>
        <v>6640.0051980699791</v>
      </c>
      <c r="AG304">
        <f t="shared" si="110"/>
        <v>96</v>
      </c>
      <c r="AH304" s="37">
        <v>0.2</v>
      </c>
      <c r="AI304" s="3">
        <f t="shared" si="111"/>
        <v>0</v>
      </c>
    </row>
    <row r="305" spans="1:35" x14ac:dyDescent="0.2">
      <c r="A305">
        <f t="shared" si="112"/>
        <v>72</v>
      </c>
      <c r="B305">
        <f>IF(A305&lt;LookHere!$B$9,1,2)</f>
        <v>2</v>
      </c>
      <c r="C305">
        <f>IF(B305&lt;2,LookHere!F$10 - T304,0)</f>
        <v>0</v>
      </c>
      <c r="D305" s="3">
        <f>IF(B305=2,LookHere!$B$12,0)</f>
        <v>48600</v>
      </c>
      <c r="E305" s="3">
        <f>IF(A305&lt;LookHere!B$13,0,IF(A305&lt;LookHere!B$14,LookHere!C$13,LookHere!C$14))</f>
        <v>12000</v>
      </c>
      <c r="F305" s="3">
        <f>IF('SC2'!A305&lt;LookHere!D$15,0,LookHere!B$15)</f>
        <v>9000</v>
      </c>
      <c r="G305" s="3">
        <f>IF('SC2'!A305&lt;LookHere!D$16,0,LookHere!B$16)</f>
        <v>6612</v>
      </c>
      <c r="H305" s="3">
        <f t="shared" si="113"/>
        <v>27628.005198069979</v>
      </c>
      <c r="I305" s="35">
        <f t="shared" si="114"/>
        <v>181725.40692736296</v>
      </c>
      <c r="J305" s="3">
        <f>IF(I304&gt;0,IF(B305&lt;2,IF(C305&gt;5500*LookHere!B$11, 5500*LookHere!B$11, C305), IF(H305&gt;(M305+P304),-(H305-M305-P304),0)),0)</f>
        <v>-22039.97920193242</v>
      </c>
      <c r="K305" s="35">
        <f t="shared" si="115"/>
        <v>8.0738406232611879E-10</v>
      </c>
      <c r="L305" s="35">
        <f t="shared" si="116"/>
        <v>9.4411327018364739E-8</v>
      </c>
      <c r="M305" s="35">
        <f t="shared" si="117"/>
        <v>5.8954050584763813E-6</v>
      </c>
      <c r="N305" s="35">
        <f t="shared" si="118"/>
        <v>1.266649782012634E-6</v>
      </c>
      <c r="O305" s="35">
        <f t="shared" si="119"/>
        <v>70739.878204581692</v>
      </c>
      <c r="P305" s="3">
        <f t="shared" si="120"/>
        <v>5305.4908653436269</v>
      </c>
      <c r="Q305">
        <f t="shared" si="109"/>
        <v>7.4999999999999997E-2</v>
      </c>
      <c r="R305" s="3">
        <f>IF(B305&lt;2,K305*V$5+L305*0.4*V$6 - IF((C305-J305)&gt;0,IF((C305-J305)&gt;V$12,V$12,C305-J305)),P305+L305*($V$6)*0.4+K305*($V$5)+G305+F305+E305)/LookHere!B$11</f>
        <v>32917.490865345375</v>
      </c>
      <c r="S305" s="3">
        <f>(IF(G305&gt;0,IF(R305&gt;V$15,IF(0.15*(R305-V$15)&lt;G305,0.15*(R305-V$15),G305),0),0))*LookHere!B$11</f>
        <v>0</v>
      </c>
      <c r="T305" s="3">
        <f>(IF(R305&lt;V$16,W$16*R305,IF(R305&lt;V$17,Z$16+W$17*(R305-V$16),IF(R305&lt;V$18,W$18*(R305-V$18)+Z$17,(R305-V$18)*W$19+Z$18)))+S305 + IF(R305&lt;V$20,R305*W$20,IF(R305&lt;V$21,(R305-V$20)*W$21+Z$20,(R305-V$21)*W$22+Z$21)))*LookHere!B$11</f>
        <v>6583.4981730690743</v>
      </c>
      <c r="AG305">
        <f t="shared" si="110"/>
        <v>97</v>
      </c>
      <c r="AH305" s="37">
        <v>0.2</v>
      </c>
      <c r="AI305" s="3">
        <f t="shared" si="111"/>
        <v>0</v>
      </c>
    </row>
    <row r="306" spans="1:35" x14ac:dyDescent="0.2">
      <c r="A306">
        <f t="shared" si="112"/>
        <v>73</v>
      </c>
      <c r="B306">
        <f>IF(A306&lt;LookHere!$B$9,1,2)</f>
        <v>2</v>
      </c>
      <c r="C306">
        <f>IF(B306&lt;2,LookHere!F$10 - T305,0)</f>
        <v>0</v>
      </c>
      <c r="D306" s="3">
        <f>IF(B306=2,LookHere!$B$12,0)</f>
        <v>48600</v>
      </c>
      <c r="E306" s="3">
        <f>IF(A306&lt;LookHere!B$13,0,IF(A306&lt;LookHere!B$14,LookHere!C$13,LookHere!C$14))</f>
        <v>12000</v>
      </c>
      <c r="F306" s="3">
        <f>IF('SC2'!A306&lt;LookHere!D$15,0,LookHere!B$15)</f>
        <v>9000</v>
      </c>
      <c r="G306" s="3">
        <f>IF('SC2'!A306&lt;LookHere!D$16,0,LookHere!B$16)</f>
        <v>6612</v>
      </c>
      <c r="H306" s="3">
        <f t="shared" si="113"/>
        <v>27571.498173069074</v>
      </c>
      <c r="I306" s="35">
        <f t="shared" si="114"/>
        <v>161418.39950640971</v>
      </c>
      <c r="J306" s="3">
        <f>IF(I305&gt;0,IF(B306&lt;2,IF(C306&gt;5500*LookHere!B$11, 5500*LookHere!B$11, C306), IF(H306&gt;(M306+P305),-(H306-M306-P305),0)),0)</f>
        <v>-22266.007307630229</v>
      </c>
      <c r="K306" s="35">
        <f t="shared" si="115"/>
        <v>-7.4440810546479449E-12</v>
      </c>
      <c r="L306" s="35">
        <f t="shared" si="116"/>
        <v>1.4898107403497806E-9</v>
      </c>
      <c r="M306" s="35">
        <f t="shared" si="117"/>
        <v>9.5218711080690858E-8</v>
      </c>
      <c r="N306" s="35">
        <f t="shared" si="118"/>
        <v>1.8236358153812055E-8</v>
      </c>
      <c r="O306" s="35">
        <f t="shared" si="119"/>
        <v>66196.963226283449</v>
      </c>
      <c r="P306" s="3">
        <f t="shared" si="120"/>
        <v>5030.9692051975417</v>
      </c>
      <c r="Q306">
        <f t="shared" si="109"/>
        <v>7.5999999999999998E-2</v>
      </c>
      <c r="R306" s="3">
        <f>IF(B306&lt;2,K306*V$5+L306*0.4*V$6 - IF((C306-J306)&gt;0,IF((C306-J306)&gt;V$12,V$12,C306-J306)),P306+L306*($V$6)*0.4+K306*($V$5)+G306+F306+E306)/LookHere!B$11</f>
        <v>32642.969205197569</v>
      </c>
      <c r="S306" s="3">
        <f>(IF(G306&gt;0,IF(R306&gt;V$15,IF(0.15*(R306-V$15)&lt;G306,0.15*(R306-V$15),G306),0),0))*LookHere!B$11</f>
        <v>0</v>
      </c>
      <c r="T306" s="3">
        <f>(IF(R306&lt;V$16,W$16*R306,IF(R306&lt;V$17,Z$16+W$17*(R306-V$16),IF(R306&lt;V$18,W$18*(R306-V$18)+Z$17,(R306-V$18)*W$19+Z$18)))+S306 + IF(R306&lt;V$20,R306*W$20,IF(R306&lt;V$21,(R306-V$20)*W$21+Z$20,(R306-V$21)*W$22+Z$21)))*LookHere!B$11</f>
        <v>6528.5938410395138</v>
      </c>
      <c r="AG306">
        <f t="shared" si="110"/>
        <v>98</v>
      </c>
      <c r="AH306" s="37">
        <v>0.2</v>
      </c>
      <c r="AI306" s="3">
        <f t="shared" si="111"/>
        <v>0</v>
      </c>
    </row>
    <row r="307" spans="1:35" x14ac:dyDescent="0.2">
      <c r="A307">
        <f t="shared" si="112"/>
        <v>74</v>
      </c>
      <c r="B307">
        <f>IF(A307&lt;LookHere!$B$9,1,2)</f>
        <v>2</v>
      </c>
      <c r="C307">
        <f>IF(B307&lt;2,LookHere!F$10 - T306,0)</f>
        <v>0</v>
      </c>
      <c r="D307" s="3">
        <f>IF(B307=2,LookHere!$B$12,0)</f>
        <v>48600</v>
      </c>
      <c r="E307" s="3">
        <f>IF(A307&lt;LookHere!B$13,0,IF(A307&lt;LookHere!B$14,LookHere!C$13,LookHere!C$14))</f>
        <v>12000</v>
      </c>
      <c r="F307" s="3">
        <f>IF('SC2'!A307&lt;LookHere!D$15,0,LookHere!B$15)</f>
        <v>9000</v>
      </c>
      <c r="G307" s="3">
        <f>IF('SC2'!A307&lt;LookHere!D$16,0,LookHere!B$16)</f>
        <v>6612</v>
      </c>
      <c r="H307" s="3">
        <f t="shared" si="113"/>
        <v>27516.593841039514</v>
      </c>
      <c r="I307" s="35">
        <f t="shared" si="114"/>
        <v>140672.86521724833</v>
      </c>
      <c r="J307" s="3">
        <f>IF(I306&gt;0,IF(B307&lt;2,IF(C307&gt;5500*LookHere!B$11, 5500*LookHere!B$11, C307), IF(H307&gt;(M307+P306),-(H307-M307-P306),0)),0)</f>
        <v>-22485.62463584049</v>
      </c>
      <c r="K307" s="35">
        <f t="shared" si="115"/>
        <v>6.8634427323836715E-14</v>
      </c>
      <c r="L307" s="35">
        <f t="shared" si="116"/>
        <v>2.3509213482719221E-11</v>
      </c>
      <c r="M307" s="35">
        <f t="shared" si="117"/>
        <v>1.4823666592951327E-9</v>
      </c>
      <c r="N307" s="35">
        <f t="shared" si="118"/>
        <v>3.039174129136745E-10</v>
      </c>
      <c r="O307" s="35">
        <f t="shared" si="119"/>
        <v>61879.597284665244</v>
      </c>
      <c r="P307" s="3">
        <f t="shared" si="120"/>
        <v>4764.7289909192241</v>
      </c>
      <c r="Q307">
        <f t="shared" si="109"/>
        <v>7.6999999999999999E-2</v>
      </c>
      <c r="R307" s="3">
        <f>IF(B307&lt;2,K307*V$5+L307*0.4*V$6 - IF((C307-J307)&gt;0,IF((C307-J307)&gt;V$12,V$12,C307-J307)),P307+L307*($V$6)*0.4+K307*($V$5)+G307+F307+E307)/LookHere!B$11</f>
        <v>32376.728990919226</v>
      </c>
      <c r="S307" s="3">
        <f>(IF(G307&gt;0,IF(R307&gt;V$15,IF(0.15*(R307-V$15)&lt;G307,0.15*(R307-V$15),G307),0),0))*LookHere!B$11</f>
        <v>0</v>
      </c>
      <c r="T307" s="3">
        <f>(IF(R307&lt;V$16,W$16*R307,IF(R307&lt;V$17,Z$16+W$17*(R307-V$16),IF(R307&lt;V$18,W$18*(R307-V$18)+Z$17,(R307-V$18)*W$19+Z$18)))+S307 + IF(R307&lt;V$20,R307*W$20,IF(R307&lt;V$21,(R307-V$20)*W$21+Z$20,(R307-V$21)*W$22+Z$21)))*LookHere!B$11</f>
        <v>6475.3457981838455</v>
      </c>
      <c r="AG307">
        <f t="shared" si="110"/>
        <v>99</v>
      </c>
      <c r="AH307" s="37">
        <v>0.2</v>
      </c>
      <c r="AI307" s="3">
        <f t="shared" si="111"/>
        <v>0</v>
      </c>
    </row>
    <row r="308" spans="1:35" x14ac:dyDescent="0.2">
      <c r="A308">
        <f t="shared" si="112"/>
        <v>75</v>
      </c>
      <c r="B308">
        <f>IF(A308&lt;LookHere!$B$9,1,2)</f>
        <v>2</v>
      </c>
      <c r="C308">
        <f>IF(B308&lt;2,LookHere!F$10 - T307,0)</f>
        <v>0</v>
      </c>
      <c r="D308" s="3">
        <f>IF(B308=2,LookHere!$B$12,0)</f>
        <v>48600</v>
      </c>
      <c r="E308" s="3">
        <f>IF(A308&lt;LookHere!B$13,0,IF(A308&lt;LookHere!B$14,LookHere!C$13,LookHere!C$14))</f>
        <v>12000</v>
      </c>
      <c r="F308" s="3">
        <f>IF('SC2'!A308&lt;LookHere!D$15,0,LookHere!B$15)</f>
        <v>9000</v>
      </c>
      <c r="G308" s="3">
        <f>IF('SC2'!A308&lt;LookHere!D$16,0,LookHere!B$16)</f>
        <v>6612</v>
      </c>
      <c r="H308" s="3">
        <f t="shared" si="113"/>
        <v>27463.345798183844</v>
      </c>
      <c r="I308" s="35">
        <f t="shared" si="114"/>
        <v>119490.70189702566</v>
      </c>
      <c r="J308" s="3">
        <f>IF(I307&gt;0,IF(B308&lt;2,IF(C308&gt;5500*LookHere!B$11, 5500*LookHere!B$11, C308), IF(H308&gt;(M308+P307),-(H308-M308-P307),0)),0)</f>
        <v>-22698.616807264596</v>
      </c>
      <c r="K308" s="35">
        <f t="shared" si="115"/>
        <v>-6.3280941992571635E-16</v>
      </c>
      <c r="L308" s="35">
        <f t="shared" si="116"/>
        <v>3.709753887573047E-13</v>
      </c>
      <c r="M308" s="35">
        <f t="shared" si="117"/>
        <v>2.3577847910043058E-11</v>
      </c>
      <c r="N308" s="35">
        <f t="shared" si="118"/>
        <v>4.646935154684775E-12</v>
      </c>
      <c r="O308" s="35">
        <f t="shared" si="119"/>
        <v>57781.930352474708</v>
      </c>
      <c r="P308" s="3">
        <f t="shared" si="120"/>
        <v>4564.7724978455017</v>
      </c>
      <c r="Q308">
        <f t="shared" si="109"/>
        <v>7.9000000000000001E-2</v>
      </c>
      <c r="R308" s="3">
        <f>IF(B308&lt;2,K308*V$5+L308*0.4*V$6 - IF((C308-J308)&gt;0,IF((C308-J308)&gt;V$12,V$12,C308-J308)),P308+L308*($V$6)*0.4+K308*($V$5)+G308+F308+E308)/LookHere!B$11</f>
        <v>32176.772497845501</v>
      </c>
      <c r="S308" s="3">
        <f>(IF(G308&gt;0,IF(R308&gt;V$15,IF(0.15*(R308-V$15)&lt;G308,0.15*(R308-V$15),G308),0),0))*LookHere!B$11</f>
        <v>0</v>
      </c>
      <c r="T308" s="3">
        <f>(IF(R308&lt;V$16,W$16*R308,IF(R308&lt;V$17,Z$16+W$17*(R308-V$16),IF(R308&lt;V$18,W$18*(R308-V$18)+Z$17,(R308-V$18)*W$19+Z$18)))+S308 + IF(R308&lt;V$20,R308*W$20,IF(R308&lt;V$21,(R308-V$20)*W$21+Z$20,(R308-V$21)*W$22+Z$21)))*LookHere!B$11</f>
        <v>6435.3544995691</v>
      </c>
      <c r="AG308">
        <f t="shared" si="110"/>
        <v>100</v>
      </c>
      <c r="AH308" s="37">
        <v>0.2</v>
      </c>
      <c r="AI308" s="3">
        <f t="shared" ref="AI308:AI339" si="121">IF(((K308+L308+O308+I308)-H308)&lt;H308,1,0)</f>
        <v>0</v>
      </c>
    </row>
    <row r="309" spans="1:35" x14ac:dyDescent="0.2">
      <c r="A309">
        <f t="shared" si="112"/>
        <v>76</v>
      </c>
      <c r="B309">
        <f>IF(A309&lt;LookHere!$B$9,1,2)</f>
        <v>2</v>
      </c>
      <c r="C309">
        <f>IF(B309&lt;2,LookHere!F$10 - T308,0)</f>
        <v>0</v>
      </c>
      <c r="D309" s="3">
        <f>IF(B309=2,LookHere!$B$12,0)</f>
        <v>48600</v>
      </c>
      <c r="E309" s="3">
        <f>IF(A309&lt;LookHere!B$13,0,IF(A309&lt;LookHere!B$14,LookHere!C$13,LookHere!C$14))</f>
        <v>12000</v>
      </c>
      <c r="F309" s="3">
        <f>IF('SC2'!A309&lt;LookHere!D$15,0,LookHere!B$15)</f>
        <v>9000</v>
      </c>
      <c r="G309" s="3">
        <f>IF('SC2'!A309&lt;LookHere!D$16,0,LookHere!B$16)</f>
        <v>6612</v>
      </c>
      <c r="H309" s="3">
        <f t="shared" si="113"/>
        <v>27423.354499569101</v>
      </c>
      <c r="I309" s="35">
        <f t="shared" si="114"/>
        <v>97920.229661752004</v>
      </c>
      <c r="J309" s="3">
        <f>IF(I308&gt;0,IF(B309&lt;2,IF(C309&gt;5500*LookHere!B$11, 5500*LookHere!B$11, C309), IF(H309&gt;(M309+P308),-(H309-M309-P308),0)),0)</f>
        <v>-22858.5820017236</v>
      </c>
      <c r="K309" s="35">
        <f t="shared" si="115"/>
        <v>5.8345028517198626E-18</v>
      </c>
      <c r="L309" s="35">
        <f t="shared" si="116"/>
        <v>5.8539916345901962E-15</v>
      </c>
      <c r="M309" s="35">
        <f t="shared" si="117"/>
        <v>3.7034257933737898E-13</v>
      </c>
      <c r="N309" s="35">
        <f t="shared" si="118"/>
        <v>7.4701325287401523E-14</v>
      </c>
      <c r="O309" s="35">
        <f t="shared" si="119"/>
        <v>53840.047063828883</v>
      </c>
      <c r="P309" s="3">
        <f t="shared" si="120"/>
        <v>4307.203765106311</v>
      </c>
      <c r="Q309">
        <f t="shared" si="109"/>
        <v>0.08</v>
      </c>
      <c r="R309" s="3">
        <f>IF(B309&lt;2,K309*V$5+L309*0.4*V$6 - IF((C309-J309)&gt;0,IF((C309-J309)&gt;V$12,V$12,C309-J309)),P309+L309*($V$6)*0.4+K309*($V$5)+G309+F309+E309)/LookHere!B$11</f>
        <v>31919.203765106311</v>
      </c>
      <c r="S309" s="3">
        <f>(IF(G309&gt;0,IF(R309&gt;V$15,IF(0.15*(R309-V$15)&lt;G309,0.15*(R309-V$15),G309),0),0))*LookHere!B$11</f>
        <v>0</v>
      </c>
      <c r="T309" s="3">
        <f>(IF(R309&lt;V$16,W$16*R309,IF(R309&lt;V$17,Z$16+W$17*(R309-V$16),IF(R309&lt;V$18,W$18*(R309-V$18)+Z$17,(R309-V$18)*W$19+Z$18)))+S309 + IF(R309&lt;V$20,R309*W$20,IF(R309&lt;V$21,(R309-V$20)*W$21+Z$20,(R309-V$21)*W$22+Z$21)))*LookHere!B$11</f>
        <v>6383.8407530212626</v>
      </c>
      <c r="AI309" s="3">
        <f t="shared" si="121"/>
        <v>0</v>
      </c>
    </row>
    <row r="310" spans="1:35" x14ac:dyDescent="0.2">
      <c r="A310">
        <f t="shared" si="112"/>
        <v>77</v>
      </c>
      <c r="B310">
        <f>IF(A310&lt;LookHere!$B$9,1,2)</f>
        <v>2</v>
      </c>
      <c r="C310">
        <f>IF(B310&lt;2,LookHere!F$10 - T309,0)</f>
        <v>0</v>
      </c>
      <c r="D310" s="3">
        <f>IF(B310=2,LookHere!$B$12,0)</f>
        <v>48600</v>
      </c>
      <c r="E310" s="3">
        <f>IF(A310&lt;LookHere!B$13,0,IF(A310&lt;LookHere!B$14,LookHere!C$13,LookHere!C$14))</f>
        <v>12000</v>
      </c>
      <c r="F310" s="3">
        <f>IF('SC2'!A310&lt;LookHere!D$15,0,LookHere!B$15)</f>
        <v>9000</v>
      </c>
      <c r="G310" s="3">
        <f>IF('SC2'!A310&lt;LookHere!D$16,0,LookHere!B$16)</f>
        <v>6612</v>
      </c>
      <c r="H310" s="3">
        <f t="shared" si="113"/>
        <v>27371.840753021264</v>
      </c>
      <c r="I310" s="35">
        <f t="shared" si="114"/>
        <v>75911.17274959074</v>
      </c>
      <c r="J310" s="3">
        <f>IF(I309&gt;0,IF(B310&lt;2,IF(C310&gt;5500*LookHere!B$11, 5500*LookHere!B$11, C310), IF(H310&gt;(M310+P309),-(H310-M310-P309),0)),0)</f>
        <v>-23064.636987914953</v>
      </c>
      <c r="K310" s="35">
        <f t="shared" si="115"/>
        <v>-5.3794116292945865E-20</v>
      </c>
      <c r="L310" s="35">
        <f t="shared" si="116"/>
        <v>9.2375987993832515E-17</v>
      </c>
      <c r="M310" s="35">
        <f t="shared" si="117"/>
        <v>5.8598261374419161E-15</v>
      </c>
      <c r="N310" s="35">
        <f t="shared" si="118"/>
        <v>1.1661307246366634E-15</v>
      </c>
      <c r="O310" s="35">
        <f t="shared" si="119"/>
        <v>50113.239006070653</v>
      </c>
      <c r="P310" s="3">
        <f t="shared" si="120"/>
        <v>4109.2855984977941</v>
      </c>
      <c r="Q310">
        <f t="shared" si="109"/>
        <v>8.2000000000000003E-2</v>
      </c>
      <c r="R310" s="3">
        <f>IF(B310&lt;2,K310*V$5+L310*0.4*V$6 - IF((C310-J310)&gt;0,IF((C310-J310)&gt;V$12,V$12,C310-J310)),P310+L310*($V$6)*0.4+K310*($V$5)+G310+F310+E310)/LookHere!B$11</f>
        <v>31721.285598497794</v>
      </c>
      <c r="S310" s="3">
        <f>(IF(G310&gt;0,IF(R310&gt;V$15,IF(0.15*(R310-V$15)&lt;G310,0.15*(R310-V$15),G310),0),0))*LookHere!B$11</f>
        <v>0</v>
      </c>
      <c r="T310" s="3">
        <f>(IF(R310&lt;V$16,W$16*R310,IF(R310&lt;V$17,Z$16+W$17*(R310-V$16),IF(R310&lt;V$18,W$18*(R310-V$18)+Z$17,(R310-V$18)*W$19+Z$18)))+S310 + IF(R310&lt;V$20,R310*W$20,IF(R310&lt;V$21,(R310-V$20)*W$21+Z$20,(R310-V$21)*W$22+Z$21)))*LookHere!B$11</f>
        <v>6344.2571196995586</v>
      </c>
      <c r="AI310" s="3">
        <f t="shared" si="121"/>
        <v>0</v>
      </c>
    </row>
    <row r="311" spans="1:35" x14ac:dyDescent="0.2">
      <c r="A311">
        <f t="shared" si="112"/>
        <v>78</v>
      </c>
      <c r="B311">
        <f>IF(A311&lt;LookHere!$B$9,1,2)</f>
        <v>2</v>
      </c>
      <c r="C311">
        <f>IF(B311&lt;2,LookHere!F$10 - T310,0)</f>
        <v>0</v>
      </c>
      <c r="D311" s="3">
        <f>IF(B311=2,LookHere!$B$12,0)</f>
        <v>48600</v>
      </c>
      <c r="E311" s="3">
        <f>IF(A311&lt;LookHere!B$13,0,IF(A311&lt;LookHere!B$14,LookHere!C$13,LookHere!C$14))</f>
        <v>12000</v>
      </c>
      <c r="F311" s="3">
        <f>IF('SC2'!A311&lt;LookHere!D$15,0,LookHere!B$15)</f>
        <v>9000</v>
      </c>
      <c r="G311" s="3">
        <f>IF('SC2'!A311&lt;LookHere!D$16,0,LookHere!B$16)</f>
        <v>6612</v>
      </c>
      <c r="H311" s="3">
        <f t="shared" si="113"/>
        <v>27332.25711969956</v>
      </c>
      <c r="I311" s="35">
        <f t="shared" si="114"/>
        <v>53506.523670629569</v>
      </c>
      <c r="J311" s="3">
        <f>IF(I310&gt;0,IF(B311&lt;2,IF(C311&gt;5500*LookHere!B$11, 5500*LookHere!B$11, C311), IF(H311&gt;(M311+P310),-(H311-M311-P310),0)),0)</f>
        <v>-23222.971521201765</v>
      </c>
      <c r="K311" s="35">
        <f t="shared" si="115"/>
        <v>4.9598175222182862E-22</v>
      </c>
      <c r="L311" s="35">
        <f t="shared" si="116"/>
        <v>1.4576930905426659E-18</v>
      </c>
      <c r="M311" s="35">
        <f t="shared" si="117"/>
        <v>9.2322193877539569E-17</v>
      </c>
      <c r="N311" s="35">
        <f t="shared" si="118"/>
        <v>1.851823289180086E-17</v>
      </c>
      <c r="O311" s="35">
        <f t="shared" si="119"/>
        <v>46544.1741240583</v>
      </c>
      <c r="P311" s="3">
        <f t="shared" si="120"/>
        <v>3863.166452296839</v>
      </c>
      <c r="Q311">
        <f t="shared" si="109"/>
        <v>8.3000000000000004E-2</v>
      </c>
      <c r="R311" s="3">
        <f>IF(B311&lt;2,K311*V$5+L311*0.4*V$6 - IF((C311-J311)&gt;0,IF((C311-J311)&gt;V$12,V$12,C311-J311)),P311+L311*($V$6)*0.4+K311*($V$5)+G311+F311+E311)/LookHere!B$11</f>
        <v>31475.166452296839</v>
      </c>
      <c r="S311" s="3">
        <f>(IF(G311&gt;0,IF(R311&gt;V$15,IF(0.15*(R311-V$15)&lt;G311,0.15*(R311-V$15),G311),0),0))*LookHere!B$11</f>
        <v>0</v>
      </c>
      <c r="T311" s="3">
        <f>(IF(R311&lt;V$16,W$16*R311,IF(R311&lt;V$17,Z$16+W$17*(R311-V$16),IF(R311&lt;V$18,W$18*(R311-V$18)+Z$17,(R311-V$18)*W$19+Z$18)))+S311 + IF(R311&lt;V$20,R311*W$20,IF(R311&lt;V$21,(R311-V$20)*W$21+Z$20,(R311-V$21)*W$22+Z$21)))*LookHere!B$11</f>
        <v>6295.033290459367</v>
      </c>
      <c r="AI311" s="3">
        <f t="shared" si="121"/>
        <v>0</v>
      </c>
    </row>
    <row r="312" spans="1:35" x14ac:dyDescent="0.2">
      <c r="A312">
        <f t="shared" si="112"/>
        <v>79</v>
      </c>
      <c r="B312">
        <f>IF(A312&lt;LookHere!$B$9,1,2)</f>
        <v>2</v>
      </c>
      <c r="C312">
        <f>IF(B312&lt;2,LookHere!F$10 - T311,0)</f>
        <v>0</v>
      </c>
      <c r="D312" s="3">
        <f>IF(B312=2,LookHere!$B$12,0)</f>
        <v>48600</v>
      </c>
      <c r="E312" s="3">
        <f>IF(A312&lt;LookHere!B$13,0,IF(A312&lt;LookHere!B$14,LookHere!C$13,LookHere!C$14))</f>
        <v>12000</v>
      </c>
      <c r="F312" s="3">
        <f>IF('SC2'!A312&lt;LookHere!D$15,0,LookHere!B$15)</f>
        <v>9000</v>
      </c>
      <c r="G312" s="3">
        <f>IF('SC2'!A312&lt;LookHere!D$16,0,LookHere!B$16)</f>
        <v>6612</v>
      </c>
      <c r="H312" s="3">
        <f t="shared" si="113"/>
        <v>27283.033290459367</v>
      </c>
      <c r="I312" s="35">
        <f t="shared" si="114"/>
        <v>30663.457157636429</v>
      </c>
      <c r="J312" s="3">
        <f>IF(I311&gt;0,IF(B312&lt;2,IF(C312&gt;5500*LookHere!B$11, 5500*LookHere!B$11, C312), IF(H312&gt;(M312+P311),-(H312-M312-P311),0)),0)</f>
        <v>-23419.866838162528</v>
      </c>
      <c r="K312" s="35">
        <f t="shared" si="115"/>
        <v>-4.5729517554395306E-24</v>
      </c>
      <c r="L312" s="35">
        <f t="shared" si="116"/>
        <v>2.3002396968763112E-20</v>
      </c>
      <c r="M312" s="35">
        <f t="shared" si="117"/>
        <v>1.4581890722948877E-18</v>
      </c>
      <c r="N312" s="35">
        <f t="shared" si="118"/>
        <v>2.9114183270675576E-19</v>
      </c>
      <c r="O312" s="35">
        <f t="shared" si="119"/>
        <v>43182.753868818807</v>
      </c>
      <c r="P312" s="3">
        <f t="shared" si="120"/>
        <v>3670.5340788495987</v>
      </c>
      <c r="Q312">
        <f t="shared" si="109"/>
        <v>8.5000000000000006E-2</v>
      </c>
      <c r="R312" s="3">
        <f>IF(B312&lt;2,K312*V$5+L312*0.4*V$6 - IF((C312-J312)&gt;0,IF((C312-J312)&gt;V$12,V$12,C312-J312)),P312+L312*($V$6)*0.4+K312*($V$5)+G312+F312+E312)/LookHere!B$11</f>
        <v>31282.5340788496</v>
      </c>
      <c r="S312" s="3">
        <f>(IF(G312&gt;0,IF(R312&gt;V$15,IF(0.15*(R312-V$15)&lt;G312,0.15*(R312-V$15),G312),0),0))*LookHere!B$11</f>
        <v>0</v>
      </c>
      <c r="T312" s="3">
        <f>(IF(R312&lt;V$16,W$16*R312,IF(R312&lt;V$17,Z$16+W$17*(R312-V$16),IF(R312&lt;V$18,W$18*(R312-V$18)+Z$17,(R312-V$18)*W$19+Z$18)))+S312 + IF(R312&lt;V$20,R312*W$20,IF(R312&lt;V$21,(R312-V$20)*W$21+Z$20,(R312-V$21)*W$22+Z$21)))*LookHere!B$11</f>
        <v>6256.5068157699197</v>
      </c>
      <c r="AI312" s="3">
        <f t="shared" si="121"/>
        <v>0</v>
      </c>
    </row>
    <row r="313" spans="1:35" x14ac:dyDescent="0.2">
      <c r="A313">
        <f t="shared" si="112"/>
        <v>80</v>
      </c>
      <c r="B313">
        <f>IF(A313&lt;LookHere!$B$9,1,2)</f>
        <v>2</v>
      </c>
      <c r="C313">
        <f>IF(B313&lt;2,LookHere!F$10 - T312,0)</f>
        <v>0</v>
      </c>
      <c r="D313" s="3">
        <f>IF(B313=2,LookHere!$B$12,0)</f>
        <v>48600</v>
      </c>
      <c r="E313" s="3">
        <f>IF(A313&lt;LookHere!B$13,0,IF(A313&lt;LookHere!B$14,LookHere!C$13,LookHere!C$14))</f>
        <v>12000</v>
      </c>
      <c r="F313" s="3">
        <f>IF('SC2'!A313&lt;LookHere!D$15,0,LookHere!B$15)</f>
        <v>9000</v>
      </c>
      <c r="G313" s="3">
        <f>IF('SC2'!A313&lt;LookHere!D$16,0,LookHere!B$16)</f>
        <v>6612</v>
      </c>
      <c r="H313" s="3">
        <f t="shared" si="113"/>
        <v>27244.506815769921</v>
      </c>
      <c r="I313" s="35">
        <f t="shared" si="114"/>
        <v>7420.0364888754302</v>
      </c>
      <c r="J313" s="3">
        <f>IF(I312&gt;0,IF(B313&lt;2,IF(C313&gt;5500*LookHere!B$11, 5500*LookHere!B$11, C313), IF(H313&gt;(M313+P312),-(H313-M313-P312),0)),0)</f>
        <v>-23573.972736920321</v>
      </c>
      <c r="K313" s="35">
        <f t="shared" si="115"/>
        <v>4.2162615185445213E-26</v>
      </c>
      <c r="L313" s="35">
        <f t="shared" si="116"/>
        <v>3.6297782416707673E-22</v>
      </c>
      <c r="M313" s="35">
        <f t="shared" si="117"/>
        <v>2.2997824017007673E-20</v>
      </c>
      <c r="N313" s="35">
        <f t="shared" si="118"/>
        <v>4.6041377551569746E-21</v>
      </c>
      <c r="O313" s="35">
        <f t="shared" si="119"/>
        <v>39977.729876675076</v>
      </c>
      <c r="P313" s="3">
        <f t="shared" si="120"/>
        <v>19824.47032689449</v>
      </c>
      <c r="Q313">
        <f t="shared" si="109"/>
        <v>8.7999999999999995E-2</v>
      </c>
      <c r="R313" s="3">
        <f>IF(B313&lt;2,K313*V$5+L313*0.4*V$6 - IF((C313-J313)&gt;0,IF((C313-J313)&gt;V$12,V$12,C313-J313)),P313+L313*($V$6)*0.4+K313*($V$5)+G313+F313+E313)/LookHere!B$11</f>
        <v>47436.470326894487</v>
      </c>
      <c r="S313" s="3">
        <f>(IF(G313&gt;0,IF(R313&gt;V$15,IF(0.15*(R313-V$15)&lt;G313,0.15*(R313-V$15),G313),0),0))*LookHere!B$11</f>
        <v>0</v>
      </c>
      <c r="T313" s="3">
        <f>(IF(R313&lt;V$16,W$16*R313,IF(R313&lt;V$17,Z$16+W$17*(R313-V$16),IF(R313&lt;V$18,W$18*(R313-V$18)+Z$17,(R313-V$18)*W$19+Z$18)))+S313 + IF(R313&lt;V$20,R313*W$20,IF(R313&lt;V$21,(R313-V$20)*W$21+Z$20,(R313-V$21)*W$22+Z$21)))*LookHere!B$11</f>
        <v>10034.770506827632</v>
      </c>
      <c r="AI313" s="3">
        <f t="shared" si="121"/>
        <v>1</v>
      </c>
    </row>
    <row r="314" spans="1:35" x14ac:dyDescent="0.2">
      <c r="A314">
        <f t="shared" si="112"/>
        <v>81</v>
      </c>
      <c r="B314">
        <f>IF(A314&lt;LookHere!$B$9,1,2)</f>
        <v>2</v>
      </c>
      <c r="C314">
        <f>IF(B314&lt;2,LookHere!F$10 - T313,0)</f>
        <v>0</v>
      </c>
      <c r="D314" s="3">
        <f>IF(B314=2,LookHere!$B$12,0)</f>
        <v>48600</v>
      </c>
      <c r="E314" s="3">
        <f>IF(A314&lt;LookHere!B$13,0,IF(A314&lt;LookHere!B$14,LookHere!C$13,LookHere!C$14))</f>
        <v>12000</v>
      </c>
      <c r="F314" s="3">
        <f>IF('SC2'!A314&lt;LookHere!D$15,0,LookHere!B$15)</f>
        <v>9000</v>
      </c>
      <c r="G314" s="3">
        <f>IF('SC2'!A314&lt;LookHere!D$16,0,LookHere!B$16)</f>
        <v>6612</v>
      </c>
      <c r="H314" s="3">
        <f t="shared" si="113"/>
        <v>31022.770506827634</v>
      </c>
      <c r="I314" s="35">
        <f t="shared" si="114"/>
        <v>-3698.275697707636</v>
      </c>
      <c r="J314" s="3">
        <f>IF(I313&gt;0,IF(B314&lt;2,IF(C314&gt;5500*LookHere!B$11, 5500*LookHere!B$11, C314), IF(H314&gt;(M314+P313),-(H314-M314-P313),0)),0)</f>
        <v>-11198.300179933143</v>
      </c>
      <c r="K314" s="35">
        <f t="shared" si="115"/>
        <v>-3.887393120041813E-28</v>
      </c>
      <c r="L314" s="35">
        <f t="shared" si="116"/>
        <v>5.72779006535641E-24</v>
      </c>
      <c r="M314" s="35">
        <f t="shared" si="117"/>
        <v>3.6301998678226217E-22</v>
      </c>
      <c r="N314" s="35">
        <f t="shared" si="118"/>
        <v>7.2561834741266997E-23</v>
      </c>
      <c r="O314" s="35">
        <f t="shared" si="119"/>
        <v>20584.219477851144</v>
      </c>
      <c r="P314" s="3">
        <f t="shared" si="120"/>
        <v>34721.046204535269</v>
      </c>
      <c r="Q314">
        <f t="shared" si="109"/>
        <v>0.09</v>
      </c>
      <c r="R314" s="3">
        <f>IF(B314&lt;2,K314*V$5+L314*0.4*V$6 - IF((C314-J314)&gt;0,IF((C314-J314)&gt;V$12,V$12,C314-J314)),P314+L314*($V$6)*0.4+K314*($V$5)+G314+F314+E314)/LookHere!B$11</f>
        <v>62333.046204535269</v>
      </c>
      <c r="S314" s="3">
        <f>(IF(G314&gt;0,IF(R314&gt;V$15,IF(0.15*(R314-V$15)&lt;G314,0.15*(R314-V$15),G314),0),0))*LookHere!B$11</f>
        <v>0</v>
      </c>
      <c r="T314" s="3">
        <f>(IF(R314&lt;V$16,W$16*R314,IF(R314&lt;V$17,Z$16+W$17*(R314-V$16),IF(R314&lt;V$18,W$18*(R314-V$18)+Z$17,(R314-V$18)*W$19+Z$18)))+S314 + IF(R314&lt;V$20,R314*W$20,IF(R314&lt;V$21,(R314-V$20)*W$21+Z$20,(R314-V$21)*W$22+Z$21)))*LookHere!B$11</f>
        <v>14675.053892712735</v>
      </c>
      <c r="AI314" s="3">
        <f t="shared" si="121"/>
        <v>1</v>
      </c>
    </row>
    <row r="315" spans="1:35" x14ac:dyDescent="0.2">
      <c r="A315">
        <f t="shared" si="112"/>
        <v>82</v>
      </c>
      <c r="B315">
        <f>IF(A315&lt;LookHere!$B$9,1,2)</f>
        <v>2</v>
      </c>
      <c r="C315">
        <f>IF(B315&lt;2,LookHere!F$10 - T314,0)</f>
        <v>0</v>
      </c>
      <c r="D315" s="3">
        <f>IF(B315=2,LookHere!$B$12,0)</f>
        <v>48600</v>
      </c>
      <c r="E315" s="3">
        <f>IF(A315&lt;LookHere!B$13,0,IF(A315&lt;LookHere!B$14,LookHere!C$13,LookHere!C$14))</f>
        <v>12000</v>
      </c>
      <c r="F315" s="3">
        <f>IF('SC2'!A315&lt;LookHere!D$15,0,LookHere!B$15)</f>
        <v>9000</v>
      </c>
      <c r="G315" s="3">
        <f>IF('SC2'!A315&lt;LookHere!D$16,0,LookHere!B$16)</f>
        <v>6612</v>
      </c>
      <c r="H315" s="3">
        <f t="shared" si="113"/>
        <v>35663.053892712735</v>
      </c>
      <c r="I315" s="35">
        <f t="shared" si="114"/>
        <v>0</v>
      </c>
      <c r="J315" s="3">
        <f>IF(I314&gt;0,IF(B315&lt;2,IF(C315&gt;5500*LookHere!B$11, 5500*LookHere!B$11, C315), IF(H315&gt;(M315+P314),-(H315-M315-P314),0)),0)</f>
        <v>0</v>
      </c>
      <c r="K315" s="35">
        <f t="shared" si="115"/>
        <v>3.5841764566318845E-30</v>
      </c>
      <c r="L315" s="35">
        <f t="shared" si="116"/>
        <v>9.0384527231322868E-26</v>
      </c>
      <c r="M315" s="35">
        <f t="shared" si="117"/>
        <v>5.7274013260444058E-24</v>
      </c>
      <c r="N315" s="35">
        <f t="shared" si="118"/>
        <v>1.1458690045208854E-24</v>
      </c>
      <c r="O315" s="35">
        <f t="shared" si="119"/>
        <v>-13914.928840712888</v>
      </c>
      <c r="P315" s="3">
        <f t="shared" si="120"/>
        <v>35663.053892712735</v>
      </c>
      <c r="Q315">
        <f t="shared" si="109"/>
        <v>9.2999999999999999E-2</v>
      </c>
      <c r="R315" s="3">
        <f>IF(B315&lt;2,K315*V$5+L315*0.4*V$6 - IF((C315-J315)&gt;0,IF((C315-J315)&gt;V$12,V$12,C315-J315)),P315+L315*($V$6)*0.4+K315*($V$5)+G315+F315+E315)/LookHere!B$11</f>
        <v>63275.053892712735</v>
      </c>
      <c r="S315" s="3">
        <f>(IF(G315&gt;0,IF(R315&gt;V$15,IF(0.15*(R315-V$15)&lt;G315,0.15*(R315-V$15),G315),0),0))*LookHere!B$11</f>
        <v>0</v>
      </c>
      <c r="T315" s="3">
        <f>(IF(R315&lt;V$16,W$16*R315,IF(R315&lt;V$17,Z$16+W$17*(R315-V$16),IF(R315&lt;V$18,W$18*(R315-V$18)+Z$17,(R315-V$18)*W$19+Z$18)))+S315 + IF(R315&lt;V$20,R315*W$20,IF(R315&lt;V$21,(R315-V$20)*W$21+Z$20,(R315-V$21)*W$22+Z$21)))*LookHere!B$11</f>
        <v>14968.489287580018</v>
      </c>
      <c r="AI315" s="3">
        <f t="shared" si="121"/>
        <v>1</v>
      </c>
    </row>
    <row r="316" spans="1:35" x14ac:dyDescent="0.2">
      <c r="A316">
        <f t="shared" si="112"/>
        <v>83</v>
      </c>
      <c r="B316">
        <f>IF(A316&lt;LookHere!$B$9,1,2)</f>
        <v>2</v>
      </c>
      <c r="C316">
        <f>IF(B316&lt;2,LookHere!F$10 - T315,0)</f>
        <v>0</v>
      </c>
      <c r="D316" s="3">
        <f>IF(B316=2,LookHere!$B$12,0)</f>
        <v>48600</v>
      </c>
      <c r="E316" s="3">
        <f>IF(A316&lt;LookHere!B$13,0,IF(A316&lt;LookHere!B$14,LookHere!C$13,LookHere!C$14))</f>
        <v>12000</v>
      </c>
      <c r="F316" s="3">
        <f>IF('SC2'!A316&lt;LookHere!D$15,0,LookHere!B$15)</f>
        <v>9000</v>
      </c>
      <c r="G316" s="3">
        <f>IF('SC2'!A316&lt;LookHere!D$16,0,LookHere!B$16)</f>
        <v>6612</v>
      </c>
      <c r="H316" s="3">
        <f t="shared" si="113"/>
        <v>35956.489287580014</v>
      </c>
      <c r="I316" s="35">
        <f t="shared" si="114"/>
        <v>0</v>
      </c>
      <c r="J316" s="3">
        <f>IF(I315&gt;0,IF(B316&lt;2,IF(C316&gt;5500*LookHere!B$11, 5500*LookHere!B$11, C316), IF(H316&gt;(M316+P315),-(H316-M316-P315),0)),0)</f>
        <v>0</v>
      </c>
      <c r="K316" s="35">
        <f t="shared" si="115"/>
        <v>-3.3046106929223028E-32</v>
      </c>
      <c r="L316" s="35">
        <f t="shared" si="116"/>
        <v>1.426267839710261E-27</v>
      </c>
      <c r="M316" s="35">
        <f t="shared" si="117"/>
        <v>9.03881114077795E-26</v>
      </c>
      <c r="N316" s="35">
        <f t="shared" si="118"/>
        <v>1.807403810509927E-26</v>
      </c>
      <c r="O316" s="35">
        <f t="shared" si="119"/>
        <v>-49727.98566632851</v>
      </c>
      <c r="P316" s="3">
        <f t="shared" si="120"/>
        <v>35956.489287580014</v>
      </c>
      <c r="Q316">
        <f t="shared" si="109"/>
        <v>9.6000000000000002E-2</v>
      </c>
      <c r="R316" s="3">
        <f>IF(B316&lt;2,K316*V$5+L316*0.4*V$6 - IF((C316-J316)&gt;0,IF((C316-J316)&gt;V$12,V$12,C316-J316)),P316+L316*($V$6)*0.4+K316*($V$5)+G316+F316+E316)/LookHere!B$11</f>
        <v>63568.489287580014</v>
      </c>
      <c r="S316" s="3">
        <f>(IF(G316&gt;0,IF(R316&gt;V$15,IF(0.15*(R316-V$15)&lt;G316,0.15*(R316-V$15),G316),0),0))*LookHere!B$11</f>
        <v>0</v>
      </c>
      <c r="T316" s="3">
        <f>(IF(R316&lt;V$16,W$16*R316,IF(R316&lt;V$17,Z$16+W$17*(R316-V$16),IF(R316&lt;V$18,W$18*(R316-V$18)+Z$17,(R316-V$18)*W$19+Z$18)))+S316 + IF(R316&lt;V$20,R316*W$20,IF(R316&lt;V$21,(R316-V$20)*W$21+Z$20,(R316-V$21)*W$22+Z$21)))*LookHere!B$11</f>
        <v>15059.894413081172</v>
      </c>
      <c r="AI316" s="3">
        <f t="shared" si="121"/>
        <v>1</v>
      </c>
    </row>
    <row r="317" spans="1:35" x14ac:dyDescent="0.2">
      <c r="A317">
        <f t="shared" si="112"/>
        <v>84</v>
      </c>
      <c r="B317">
        <f>IF(A317&lt;LookHere!$B$9,1,2)</f>
        <v>2</v>
      </c>
      <c r="C317">
        <f>IF(B317&lt;2,LookHere!F$10 - T316,0)</f>
        <v>0</v>
      </c>
      <c r="D317" s="3">
        <f>IF(B317=2,LookHere!$B$12,0)</f>
        <v>48600</v>
      </c>
      <c r="E317" s="3">
        <f>IF(A317&lt;LookHere!B$13,0,IF(A317&lt;LookHere!B$14,LookHere!C$13,LookHere!C$14))</f>
        <v>12000</v>
      </c>
      <c r="F317" s="3">
        <f>IF('SC2'!A317&lt;LookHere!D$15,0,LookHere!B$15)</f>
        <v>9000</v>
      </c>
      <c r="G317" s="3">
        <f>IF('SC2'!A317&lt;LookHere!D$16,0,LookHere!B$16)</f>
        <v>6612</v>
      </c>
      <c r="H317" s="3">
        <f t="shared" si="113"/>
        <v>36047.894413081172</v>
      </c>
      <c r="I317" s="35">
        <f t="shared" si="114"/>
        <v>0</v>
      </c>
      <c r="J317" s="3">
        <f>IF(I316&gt;0,IF(B317&lt;2,IF(C317&gt;5500*LookHere!B$11, 5500*LookHere!B$11, C317), IF(H317&gt;(M317+P316),-(H317-M317-P316),0)),0)</f>
        <v>0</v>
      </c>
      <c r="K317" s="35">
        <f t="shared" si="115"/>
        <v>3.0468510587922852E-34</v>
      </c>
      <c r="L317" s="35">
        <f t="shared" si="116"/>
        <v>2.250650651062757E-29</v>
      </c>
      <c r="M317" s="35">
        <f t="shared" si="117"/>
        <v>1.4262347936033318E-27</v>
      </c>
      <c r="N317" s="35">
        <f t="shared" si="118"/>
        <v>2.8528000482759562E-28</v>
      </c>
      <c r="O317" s="35">
        <f t="shared" si="119"/>
        <v>-86220.542639391555</v>
      </c>
      <c r="P317" s="3">
        <f t="shared" si="120"/>
        <v>36047.894413081172</v>
      </c>
      <c r="Q317">
        <f t="shared" si="109"/>
        <v>9.9000000000000005E-2</v>
      </c>
      <c r="R317" s="3">
        <f>IF(B317&lt;2,K317*V$5+L317*0.4*V$6 - IF((C317-J317)&gt;0,IF((C317-J317)&gt;V$12,V$12,C317-J317)),P317+L317*($V$6)*0.4+K317*($V$5)+G317+F317+E317)/LookHere!B$11</f>
        <v>63659.894413081172</v>
      </c>
      <c r="S317" s="3">
        <f>(IF(G317&gt;0,IF(R317&gt;V$15,IF(0.15*(R317-V$15)&lt;G317,0.15*(R317-V$15),G317),0),0))*LookHere!B$11</f>
        <v>0</v>
      </c>
      <c r="T317" s="3">
        <f>(IF(R317&lt;V$16,W$16*R317,IF(R317&lt;V$17,Z$16+W$17*(R317-V$16),IF(R317&lt;V$18,W$18*(R317-V$18)+Z$17,(R317-V$18)*W$19+Z$18)))+S317 + IF(R317&lt;V$20,R317*W$20,IF(R317&lt;V$21,(R317-V$20)*W$21+Z$20,(R317-V$21)*W$22+Z$21)))*LookHere!B$11</f>
        <v>15088.367109674786</v>
      </c>
      <c r="AI317" s="3">
        <f t="shared" si="121"/>
        <v>1</v>
      </c>
    </row>
    <row r="318" spans="1:35" x14ac:dyDescent="0.2">
      <c r="A318">
        <f t="shared" si="112"/>
        <v>85</v>
      </c>
      <c r="B318">
        <f>IF(A318&lt;LookHere!$B$9,1,2)</f>
        <v>2</v>
      </c>
      <c r="C318">
        <f>IF(B318&lt;2,LookHere!F$10 - T317,0)</f>
        <v>0</v>
      </c>
      <c r="D318" s="3">
        <f>IF(B318=2,LookHere!$B$12,0)</f>
        <v>48600</v>
      </c>
      <c r="E318" s="3">
        <f>IF(A318&lt;LookHere!B$13,0,IF(A318&lt;LookHere!B$14,LookHere!C$13,LookHere!C$14))</f>
        <v>12000</v>
      </c>
      <c r="F318" s="3">
        <f>IF('SC2'!A318&lt;LookHere!D$15,0,LookHere!B$15)</f>
        <v>9000</v>
      </c>
      <c r="G318" s="3">
        <f>IF('SC2'!A318&lt;LookHere!D$16,0,LookHere!B$16)</f>
        <v>6612</v>
      </c>
      <c r="H318" s="3">
        <f t="shared" si="113"/>
        <v>36076.367109674786</v>
      </c>
      <c r="I318" s="35">
        <f t="shared" si="114"/>
        <v>0</v>
      </c>
      <c r="J318" s="3">
        <f>IF(I317&gt;0,IF(B318&lt;2,IF(C318&gt;5500*LookHere!B$11, 5500*LookHere!B$11, C318), IF(H318&gt;(M318+P317),-(H318-M318-P317),0)),0)</f>
        <v>0</v>
      </c>
      <c r="K318" s="35">
        <f t="shared" si="115"/>
        <v>-2.8091966758751079E-36</v>
      </c>
      <c r="L318" s="35">
        <f t="shared" si="116"/>
        <v>3.5515267273769987E-31</v>
      </c>
      <c r="M318" s="35">
        <f t="shared" si="117"/>
        <v>2.250681119573345E-29</v>
      </c>
      <c r="N318" s="35">
        <f t="shared" si="118"/>
        <v>4.5010575540408111E-30</v>
      </c>
      <c r="O318" s="35">
        <f t="shared" si="119"/>
        <v>-123197.89450212537</v>
      </c>
      <c r="P318" s="3">
        <f t="shared" si="120"/>
        <v>36076.367109674786</v>
      </c>
      <c r="Q318">
        <f t="shared" si="109"/>
        <v>0.10299999999999999</v>
      </c>
      <c r="R318" s="3">
        <f>IF(B318&lt;2,K318*V$5+L318*0.4*V$6 - IF((C318-J318)&gt;0,IF((C318-J318)&gt;V$12,V$12,C318-J318)),P318+L318*($V$6)*0.4+K318*($V$5)+G318+F318+E318)/LookHere!B$11</f>
        <v>63688.367109674786</v>
      </c>
      <c r="S318" s="3">
        <f>(IF(G318&gt;0,IF(R318&gt;V$15,IF(0.15*(R318-V$15)&lt;G318,0.15*(R318-V$15),G318),0),0))*LookHere!B$11</f>
        <v>0</v>
      </c>
      <c r="T318" s="3">
        <f>(IF(R318&lt;V$16,W$16*R318,IF(R318&lt;V$17,Z$16+W$17*(R318-V$16),IF(R318&lt;V$18,W$18*(R318-V$18)+Z$17,(R318-V$18)*W$19+Z$18)))+S318 + IF(R318&lt;V$20,R318*W$20,IF(R318&lt;V$21,(R318-V$20)*W$21+Z$20,(R318-V$21)*W$22+Z$21)))*LookHere!B$11</f>
        <v>15097.236354663695</v>
      </c>
      <c r="AI318" s="3">
        <f t="shared" si="121"/>
        <v>1</v>
      </c>
    </row>
    <row r="319" spans="1:35" x14ac:dyDescent="0.2">
      <c r="A319">
        <f t="shared" si="112"/>
        <v>86</v>
      </c>
      <c r="B319">
        <f>IF(A319&lt;LookHere!$B$9,1,2)</f>
        <v>2</v>
      </c>
      <c r="C319">
        <f>IF(B319&lt;2,LookHere!F$10 - T318,0)</f>
        <v>0</v>
      </c>
      <c r="D319" s="3">
        <f>IF(B319=2,LookHere!$B$12,0)</f>
        <v>48600</v>
      </c>
      <c r="E319" s="3">
        <f>IF(A319&lt;LookHere!B$13,0,IF(A319&lt;LookHere!B$14,LookHere!C$13,LookHere!C$14))</f>
        <v>12000</v>
      </c>
      <c r="F319" s="3">
        <f>IF('SC2'!A319&lt;LookHere!D$15,0,LookHere!B$15)</f>
        <v>9000</v>
      </c>
      <c r="G319" s="3">
        <f>IF('SC2'!A319&lt;LookHere!D$16,0,LookHere!B$16)</f>
        <v>6612</v>
      </c>
      <c r="H319" s="3">
        <f t="shared" si="113"/>
        <v>36085.236354663692</v>
      </c>
      <c r="I319" s="35">
        <f t="shared" si="114"/>
        <v>0</v>
      </c>
      <c r="J319" s="3">
        <f>IF(I318&gt;0,IF(B319&lt;2,IF(C319&gt;5500*LookHere!B$11, 5500*LookHere!B$11, C319), IF(H319&gt;(M319+P318),-(H319-M319-P318),0)),0)</f>
        <v>0</v>
      </c>
      <c r="K319" s="35">
        <f t="shared" si="115"/>
        <v>2.5900793349182784E-38</v>
      </c>
      <c r="L319" s="35">
        <f t="shared" si="116"/>
        <v>5.6043091758008327E-33</v>
      </c>
      <c r="M319" s="35">
        <f t="shared" si="117"/>
        <v>3.55149863541024E-31</v>
      </c>
      <c r="N319" s="35">
        <f t="shared" si="118"/>
        <v>7.1032781904880681E-32</v>
      </c>
      <c r="O319" s="35">
        <f t="shared" si="119"/>
        <v>-160602.33491453307</v>
      </c>
      <c r="P319" s="3">
        <f t="shared" si="120"/>
        <v>36085.236354663692</v>
      </c>
      <c r="Q319">
        <f t="shared" si="109"/>
        <v>0.108</v>
      </c>
      <c r="R319" s="3">
        <f>IF(B319&lt;2,K319*V$5+L319*0.4*V$6 - IF((C319-J319)&gt;0,IF((C319-J319)&gt;V$12,V$12,C319-J319)),P319+L319*($V$6)*0.4+K319*($V$5)+G319+F319+E319)/LookHere!B$11</f>
        <v>63697.236354663692</v>
      </c>
      <c r="S319" s="3">
        <f>(IF(G319&gt;0,IF(R319&gt;V$15,IF(0.15*(R319-V$15)&lt;G319,0.15*(R319-V$15),G319),0),0))*LookHere!B$11</f>
        <v>0</v>
      </c>
      <c r="T319" s="3">
        <f>(IF(R319&lt;V$16,W$16*R319,IF(R319&lt;V$17,Z$16+W$17*(R319-V$16),IF(R319&lt;V$18,W$18*(R319-V$18)+Z$17,(R319-V$18)*W$19+Z$18)))+S319 + IF(R319&lt;V$20,R319*W$20,IF(R319&lt;V$21,(R319-V$20)*W$21+Z$20,(R319-V$21)*W$22+Z$21)))*LookHere!B$11</f>
        <v>15099.999124477739</v>
      </c>
      <c r="AI319" s="3">
        <f t="shared" si="121"/>
        <v>1</v>
      </c>
    </row>
    <row r="320" spans="1:35" x14ac:dyDescent="0.2">
      <c r="A320">
        <f t="shared" si="112"/>
        <v>87</v>
      </c>
      <c r="B320">
        <f>IF(A320&lt;LookHere!$B$9,1,2)</f>
        <v>2</v>
      </c>
      <c r="C320">
        <f>IF(B320&lt;2,LookHere!F$10 - T319,0)</f>
        <v>0</v>
      </c>
      <c r="D320" s="3">
        <f>IF(B320=2,LookHere!$B$12,0)</f>
        <v>48600</v>
      </c>
      <c r="E320" s="3">
        <f>IF(A320&lt;LookHere!B$13,0,IF(A320&lt;LookHere!B$14,LookHere!C$13,LookHere!C$14))</f>
        <v>12000</v>
      </c>
      <c r="F320" s="3">
        <f>IF('SC2'!A320&lt;LookHere!D$15,0,LookHere!B$15)</f>
        <v>9000</v>
      </c>
      <c r="G320" s="3">
        <f>IF('SC2'!A320&lt;LookHere!D$16,0,LookHere!B$16)</f>
        <v>6612</v>
      </c>
      <c r="H320" s="3">
        <f t="shared" si="113"/>
        <v>36087.999124477741</v>
      </c>
      <c r="I320" s="35">
        <f t="shared" si="114"/>
        <v>0</v>
      </c>
      <c r="J320" s="3">
        <f>IF(I319&gt;0,IF(B320&lt;2,IF(C320&gt;5500*LookHere!B$11, 5500*LookHere!B$11, C320), IF(H320&gt;(M320+P319),-(H320-M320-P319),0)),0)</f>
        <v>0</v>
      </c>
      <c r="K320" s="35">
        <f t="shared" si="115"/>
        <v>-2.3880531474285213E-40</v>
      </c>
      <c r="L320" s="35">
        <f t="shared" si="116"/>
        <v>8.8435998794135815E-35</v>
      </c>
      <c r="M320" s="35">
        <f t="shared" si="117"/>
        <v>5.6043350765941819E-33</v>
      </c>
      <c r="N320" s="35">
        <f t="shared" si="118"/>
        <v>1.1208411145254873E-33</v>
      </c>
      <c r="O320" s="35">
        <f t="shared" si="119"/>
        <v>-198418.86443957541</v>
      </c>
      <c r="P320" s="3">
        <f t="shared" si="120"/>
        <v>36087.999124477741</v>
      </c>
      <c r="Q320">
        <f t="shared" si="109"/>
        <v>0.113</v>
      </c>
      <c r="R320" s="3">
        <f>IF(B320&lt;2,K320*V$5+L320*0.4*V$6 - IF((C320-J320)&gt;0,IF((C320-J320)&gt;V$12,V$12,C320-J320)),P320+L320*($V$6)*0.4+K320*($V$5)+G320+F320+E320)/LookHere!B$11</f>
        <v>63699.999124477741</v>
      </c>
      <c r="S320" s="3">
        <f>(IF(G320&gt;0,IF(R320&gt;V$15,IF(0.15*(R320-V$15)&lt;G320,0.15*(R320-V$15),G320),0),0))*LookHere!B$11</f>
        <v>0</v>
      </c>
      <c r="T320" s="3">
        <f>(IF(R320&lt;V$16,W$16*R320,IF(R320&lt;V$17,Z$16+W$17*(R320-V$16),IF(R320&lt;V$18,W$18*(R320-V$18)+Z$17,(R320-V$18)*W$19+Z$18)))+S320 + IF(R320&lt;V$20,R320*W$20,IF(R320&lt;V$21,(R320-V$20)*W$21+Z$20,(R320-V$21)*W$22+Z$21)))*LookHere!B$11</f>
        <v>15100.859727274816</v>
      </c>
      <c r="AI320" s="3">
        <f t="shared" si="121"/>
        <v>1</v>
      </c>
    </row>
    <row r="321" spans="1:35" x14ac:dyDescent="0.2">
      <c r="A321">
        <f t="shared" si="112"/>
        <v>88</v>
      </c>
      <c r="B321">
        <f>IF(A321&lt;LookHere!$B$9,1,2)</f>
        <v>2</v>
      </c>
      <c r="C321">
        <f>IF(B321&lt;2,LookHere!F$10 - T320,0)</f>
        <v>0</v>
      </c>
      <c r="D321" s="3">
        <f>IF(B321=2,LookHere!$B$12,0)</f>
        <v>48600</v>
      </c>
      <c r="E321" s="3">
        <f>IF(A321&lt;LookHere!B$13,0,IF(A321&lt;LookHere!B$14,LookHere!C$13,LookHere!C$14))</f>
        <v>12000</v>
      </c>
      <c r="F321" s="3">
        <f>IF('SC2'!A321&lt;LookHere!D$15,0,LookHere!B$15)</f>
        <v>9000</v>
      </c>
      <c r="G321" s="3">
        <f>IF('SC2'!A321&lt;LookHere!D$16,0,LookHere!B$16)</f>
        <v>6612</v>
      </c>
      <c r="H321" s="3">
        <f t="shared" si="113"/>
        <v>36088.859727274816</v>
      </c>
      <c r="I321" s="35">
        <f t="shared" si="114"/>
        <v>0</v>
      </c>
      <c r="J321" s="3">
        <f>IF(I320&gt;0,IF(B321&lt;2,IF(C321&gt;5500*LookHere!B$11, 5500*LookHere!B$11, C321), IF(H321&gt;(M321+P320),-(H321-M321-P320),0)),0)</f>
        <v>0</v>
      </c>
      <c r="K321" s="35">
        <f t="shared" si="115"/>
        <v>2.2017850001791841E-42</v>
      </c>
      <c r="L321" s="35">
        <f t="shared" si="116"/>
        <v>1.3955200609714492E-36</v>
      </c>
      <c r="M321" s="35">
        <f t="shared" si="117"/>
        <v>8.8435759988821072E-35</v>
      </c>
      <c r="N321" s="35">
        <f t="shared" si="118"/>
        <v>1.7687390803078957E-35</v>
      </c>
      <c r="O321" s="35">
        <f t="shared" si="119"/>
        <v>-236645.81892271177</v>
      </c>
      <c r="P321" s="3">
        <f t="shared" si="120"/>
        <v>36088.859727274816</v>
      </c>
      <c r="Q321">
        <f t="shared" si="109"/>
        <v>0.11899999999999999</v>
      </c>
      <c r="R321" s="3">
        <f>IF(B321&lt;2,K321*V$5+L321*0.4*V$6 - IF((C321-J321)&gt;0,IF((C321-J321)&gt;V$12,V$12,C321-J321)),P321+L321*($V$6)*0.4+K321*($V$5)+G321+F321+E321)/LookHere!B$11</f>
        <v>63700.859727274816</v>
      </c>
      <c r="S321" s="3">
        <f>(IF(G321&gt;0,IF(R321&gt;V$15,IF(0.15*(R321-V$15)&lt;G321,0.15*(R321-V$15),G321),0),0))*LookHere!B$11</f>
        <v>0</v>
      </c>
      <c r="T321" s="3">
        <f>(IF(R321&lt;V$16,W$16*R321,IF(R321&lt;V$17,Z$16+W$17*(R321-V$16),IF(R321&lt;V$18,W$18*(R321-V$18)+Z$17,(R321-V$18)*W$19+Z$18)))+S321 + IF(R321&lt;V$20,R321*W$20,IF(R321&lt;V$21,(R321-V$20)*W$21+Z$20,(R321-V$21)*W$22+Z$21)))*LookHere!B$11</f>
        <v>15101.127805046104</v>
      </c>
      <c r="AI321" s="3">
        <f t="shared" si="121"/>
        <v>1</v>
      </c>
    </row>
    <row r="322" spans="1:35" x14ac:dyDescent="0.2">
      <c r="A322">
        <f t="shared" si="112"/>
        <v>89</v>
      </c>
      <c r="B322">
        <f>IF(A322&lt;LookHere!$B$9,1,2)</f>
        <v>2</v>
      </c>
      <c r="C322">
        <f>IF(B322&lt;2,LookHere!F$10 - T321,0)</f>
        <v>0</v>
      </c>
      <c r="D322" s="3">
        <f>IF(B322=2,LookHere!$B$12,0)</f>
        <v>48600</v>
      </c>
      <c r="E322" s="3">
        <f>IF(A322&lt;LookHere!B$13,0,IF(A322&lt;LookHere!B$14,LookHere!C$13,LookHere!C$14))</f>
        <v>12000</v>
      </c>
      <c r="F322" s="3">
        <f>IF('SC2'!A322&lt;LookHere!D$15,0,LookHere!B$15)</f>
        <v>9000</v>
      </c>
      <c r="G322" s="3">
        <f>IF('SC2'!A322&lt;LookHere!D$16,0,LookHere!B$16)</f>
        <v>6612</v>
      </c>
      <c r="H322" s="3">
        <f t="shared" si="113"/>
        <v>36089.127805046104</v>
      </c>
      <c r="I322" s="35">
        <f t="shared" si="114"/>
        <v>0</v>
      </c>
      <c r="J322" s="3">
        <f>IF(I321&gt;0,IF(B322&lt;2,IF(C322&gt;5500*LookHere!B$11, 5500*LookHere!B$11, C322), IF(H322&gt;(M322+P321),-(H322-M322-P321),0)),0)</f>
        <v>0</v>
      </c>
      <c r="K322" s="35">
        <f t="shared" si="115"/>
        <v>-2.0300457695571538E-44</v>
      </c>
      <c r="L322" s="35">
        <f t="shared" si="116"/>
        <v>2.2021306562129289E-38</v>
      </c>
      <c r="M322" s="35">
        <f t="shared" si="117"/>
        <v>1.3955222627564494E-36</v>
      </c>
      <c r="N322" s="35">
        <f t="shared" si="118"/>
        <v>2.7910225076628971E-37</v>
      </c>
      <c r="O322" s="35">
        <f t="shared" si="119"/>
        <v>-275285.72057797341</v>
      </c>
      <c r="P322" s="3">
        <f t="shared" si="120"/>
        <v>36089.127805046104</v>
      </c>
      <c r="Q322">
        <f t="shared" si="109"/>
        <v>0.127</v>
      </c>
      <c r="R322" s="3">
        <f>IF(B322&lt;2,K322*V$5+L322*0.4*V$6 - IF((C322-J322)&gt;0,IF((C322-J322)&gt;V$12,V$12,C322-J322)),P322+L322*($V$6)*0.4+K322*($V$5)+G322+F322+E322)/LookHere!B$11</f>
        <v>63701.127805046104</v>
      </c>
      <c r="S322" s="3">
        <f>(IF(G322&gt;0,IF(R322&gt;V$15,IF(0.15*(R322-V$15)&lt;G322,0.15*(R322-V$15),G322),0),0))*LookHere!B$11</f>
        <v>0</v>
      </c>
      <c r="T322" s="3">
        <f>(IF(R322&lt;V$16,W$16*R322,IF(R322&lt;V$17,Z$16+W$17*(R322-V$16),IF(R322&lt;V$18,W$18*(R322-V$18)+Z$17,(R322-V$18)*W$19+Z$18)))+S322 + IF(R322&lt;V$20,R322*W$20,IF(R322&lt;V$21,(R322-V$20)*W$21+Z$20,(R322-V$21)*W$22+Z$21)))*LookHere!B$11</f>
        <v>15101.211311271862</v>
      </c>
      <c r="AI322" s="3">
        <f t="shared" si="121"/>
        <v>1</v>
      </c>
    </row>
    <row r="323" spans="1:35" x14ac:dyDescent="0.2">
      <c r="A323">
        <f t="shared" si="112"/>
        <v>90</v>
      </c>
      <c r="B323">
        <f>IF(A323&lt;LookHere!$B$9,1,2)</f>
        <v>2</v>
      </c>
      <c r="C323">
        <f>IF(B323&lt;2,LookHere!F$10 - T322,0)</f>
        <v>0</v>
      </c>
      <c r="D323" s="3">
        <f>IF(B323=2,LookHere!$B$12,0)</f>
        <v>48600</v>
      </c>
      <c r="E323" s="3">
        <f>IF(A323&lt;LookHere!B$13,0,IF(A323&lt;LookHere!B$14,LookHere!C$13,LookHere!C$14))</f>
        <v>12000</v>
      </c>
      <c r="F323" s="3">
        <f>IF('SC2'!A323&lt;LookHere!D$15,0,LookHere!B$15)</f>
        <v>9000</v>
      </c>
      <c r="G323" s="3">
        <f>IF('SC2'!A323&lt;LookHere!D$16,0,LookHere!B$16)</f>
        <v>6612</v>
      </c>
      <c r="H323" s="3">
        <f t="shared" si="113"/>
        <v>36089.211311271865</v>
      </c>
      <c r="I323" s="35">
        <f t="shared" si="114"/>
        <v>0</v>
      </c>
      <c r="J323" s="3">
        <f>IF(I322&gt;0,IF(B323&lt;2,IF(C323&gt;5500*LookHere!B$11, 5500*LookHere!B$11, C323), IF(H323&gt;(M323+P322),-(H323-M323-P322),0)),0)</f>
        <v>0</v>
      </c>
      <c r="K323" s="35">
        <f t="shared" si="115"/>
        <v>1.8717021965227474E-46</v>
      </c>
      <c r="L323" s="35">
        <f t="shared" si="116"/>
        <v>3.4749621755039554E-40</v>
      </c>
      <c r="M323" s="35">
        <f t="shared" si="117"/>
        <v>2.2021286261671593E-38</v>
      </c>
      <c r="N323" s="35">
        <f t="shared" si="118"/>
        <v>4.4042775527920147E-39</v>
      </c>
      <c r="O323" s="35">
        <f t="shared" si="119"/>
        <v>-314342.42845085007</v>
      </c>
      <c r="P323" s="3">
        <f t="shared" si="120"/>
        <v>36089.211311271865</v>
      </c>
      <c r="Q323">
        <f t="shared" si="109"/>
        <v>0.13600000000000001</v>
      </c>
      <c r="R323" s="3">
        <f>IF(B323&lt;2,K323*V$5+L323*0.4*V$6 - IF((C323-J323)&gt;0,IF((C323-J323)&gt;V$12,V$12,C323-J323)),P323+L323*($V$6)*0.4+K323*($V$5)+G323+F323+E323)/LookHere!B$11</f>
        <v>63701.211311271865</v>
      </c>
      <c r="S323" s="3">
        <f>(IF(G323&gt;0,IF(R323&gt;V$15,IF(0.15*(R323-V$15)&lt;G323,0.15*(R323-V$15),G323),0),0))*LookHere!B$11</f>
        <v>0</v>
      </c>
      <c r="T323" s="3">
        <f>(IF(R323&lt;V$16,W$16*R323,IF(R323&lt;V$17,Z$16+W$17*(R323-V$16),IF(R323&lt;V$18,W$18*(R323-V$18)+Z$17,(R323-V$18)*W$19+Z$18)))+S323 + IF(R323&lt;V$20,R323*W$20,IF(R323&lt;V$21,(R323-V$20)*W$21+Z$20,(R323-V$21)*W$22+Z$21)))*LookHere!B$11</f>
        <v>15101.237323461188</v>
      </c>
      <c r="AI323" s="3">
        <f t="shared" si="121"/>
        <v>1</v>
      </c>
    </row>
    <row r="324" spans="1:35" x14ac:dyDescent="0.2">
      <c r="A324">
        <f t="shared" si="112"/>
        <v>91</v>
      </c>
      <c r="B324">
        <f>IF(A324&lt;LookHere!$B$9,1,2)</f>
        <v>2</v>
      </c>
      <c r="C324">
        <f>IF(B324&lt;2,LookHere!F$10 - T323,0)</f>
        <v>0</v>
      </c>
      <c r="D324" s="3">
        <f>IF(B324=2,LookHere!$B$12,0)</f>
        <v>48600</v>
      </c>
      <c r="E324" s="3">
        <f>IF(A324&lt;LookHere!B$13,0,IF(A324&lt;LookHere!B$14,LookHere!C$13,LookHere!C$14))</f>
        <v>12000</v>
      </c>
      <c r="F324" s="3">
        <f>IF('SC2'!A324&lt;LookHere!D$15,0,LookHere!B$15)</f>
        <v>9000</v>
      </c>
      <c r="G324" s="3">
        <f>IF('SC2'!A324&lt;LookHere!D$16,0,LookHere!B$16)</f>
        <v>6612</v>
      </c>
      <c r="H324" s="3">
        <f t="shared" si="113"/>
        <v>36089.237323461188</v>
      </c>
      <c r="I324" s="35">
        <f t="shared" si="114"/>
        <v>0</v>
      </c>
      <c r="J324" s="3">
        <f>IF(I323&gt;0,IF(B324&lt;2,IF(C324&gt;5500*LookHere!B$11, 5500*LookHere!B$11, C324), IF(H324&gt;(M324+P323),-(H324-M324-P323),0)),0)</f>
        <v>0</v>
      </c>
      <c r="K324" s="35">
        <f t="shared" si="115"/>
        <v>-1.7257094258856554E-48</v>
      </c>
      <c r="L324" s="35">
        <f t="shared" si="116"/>
        <v>5.4834903129451872E-42</v>
      </c>
      <c r="M324" s="35">
        <f t="shared" si="117"/>
        <v>3.474964047206152E-40</v>
      </c>
      <c r="N324" s="35">
        <f t="shared" si="118"/>
        <v>6.9499093773903389E-41</v>
      </c>
      <c r="O324" s="35">
        <f t="shared" si="119"/>
        <v>-353820.25114082213</v>
      </c>
      <c r="P324" s="3">
        <f t="shared" si="120"/>
        <v>36089.237323461188</v>
      </c>
      <c r="Q324">
        <f t="shared" si="109"/>
        <v>0.14699999999999999</v>
      </c>
      <c r="R324" s="3">
        <f>IF(B324&lt;2,K324*V$5+L324*0.4*V$6 - IF((C324-J324)&gt;0,IF((C324-J324)&gt;V$12,V$12,C324-J324)),P324+L324*($V$6)*0.4+K324*($V$5)+G324+F324+E324)/LookHere!B$11</f>
        <v>63701.237323461188</v>
      </c>
      <c r="S324" s="3">
        <f>(IF(G324&gt;0,IF(R324&gt;V$15,IF(0.15*(R324-V$15)&lt;G324,0.15*(R324-V$15),G324),0),0))*LookHere!B$11</f>
        <v>0</v>
      </c>
      <c r="T324" s="3">
        <f>(IF(R324&lt;V$16,W$16*R324,IF(R324&lt;V$17,Z$16+W$17*(R324-V$16),IF(R324&lt;V$18,W$18*(R324-V$18)+Z$17,(R324-V$18)*W$19+Z$18)))+S324 + IF(R324&lt;V$20,R324*W$20,IF(R324&lt;V$21,(R324-V$20)*W$21+Z$20,(R324-V$21)*W$22+Z$21)))*LookHere!B$11</f>
        <v>15101.24542625816</v>
      </c>
      <c r="AI324" s="3">
        <f t="shared" si="121"/>
        <v>1</v>
      </c>
    </row>
    <row r="325" spans="1:35" x14ac:dyDescent="0.2">
      <c r="A325">
        <f t="shared" si="112"/>
        <v>92</v>
      </c>
      <c r="B325">
        <f>IF(A325&lt;LookHere!$B$9,1,2)</f>
        <v>2</v>
      </c>
      <c r="C325">
        <f>IF(B325&lt;2,LookHere!F$10 - T324,0)</f>
        <v>0</v>
      </c>
      <c r="D325" s="3">
        <f>IF(B325=2,LookHere!$B$12,0)</f>
        <v>48600</v>
      </c>
      <c r="E325" s="3">
        <f>IF(A325&lt;LookHere!B$13,0,IF(A325&lt;LookHere!B$14,LookHere!C$13,LookHere!C$14))</f>
        <v>12000</v>
      </c>
      <c r="F325" s="3">
        <f>IF('SC2'!A325&lt;LookHere!D$15,0,LookHere!B$15)</f>
        <v>9000</v>
      </c>
      <c r="G325" s="3">
        <f>IF('SC2'!A325&lt;LookHere!D$16,0,LookHere!B$16)</f>
        <v>6612</v>
      </c>
      <c r="H325" s="3">
        <f t="shared" si="113"/>
        <v>36089.24542625816</v>
      </c>
      <c r="I325" s="35">
        <f t="shared" si="114"/>
        <v>0</v>
      </c>
      <c r="J325" s="3">
        <f>IF(I324&gt;0,IF(B325&lt;2,IF(C325&gt;5500*LookHere!B$11, 5500*LookHere!B$11, C325), IF(H325&gt;(M325+P324),-(H325-M325-P324),0)),0)</f>
        <v>0</v>
      </c>
      <c r="K325" s="35">
        <f t="shared" si="115"/>
        <v>1.5911040669766603E-50</v>
      </c>
      <c r="L325" s="35">
        <f t="shared" si="116"/>
        <v>8.6529477138273865E-44</v>
      </c>
      <c r="M325" s="35">
        <f t="shared" si="117"/>
        <v>5.4834885872357614E-42</v>
      </c>
      <c r="N325" s="35">
        <f t="shared" si="118"/>
        <v>1.0966994431565781E-42</v>
      </c>
      <c r="O325" s="35">
        <f t="shared" si="119"/>
        <v>-393723.67077158135</v>
      </c>
      <c r="P325" s="3">
        <f t="shared" si="120"/>
        <v>36089.24542625816</v>
      </c>
      <c r="Q325">
        <f t="shared" si="109"/>
        <v>0.161</v>
      </c>
      <c r="R325" s="3">
        <f>IF(B325&lt;2,K325*V$5+L325*0.4*V$6 - IF((C325-J325)&gt;0,IF((C325-J325)&gt;V$12,V$12,C325-J325)),P325+L325*($V$6)*0.4+K325*($V$5)+G325+F325+E325)/LookHere!B$11</f>
        <v>63701.24542625816</v>
      </c>
      <c r="S325" s="3">
        <f>(IF(G325&gt;0,IF(R325&gt;V$15,IF(0.15*(R325-V$15)&lt;G325,0.15*(R325-V$15),G325),0),0))*LookHere!B$11</f>
        <v>0</v>
      </c>
      <c r="T325" s="3">
        <f>(IF(R325&lt;V$16,W$16*R325,IF(R325&lt;V$17,Z$16+W$17*(R325-V$16),IF(R325&lt;V$18,W$18*(R325-V$18)+Z$17,(R325-V$18)*W$19+Z$18)))+S325 + IF(R325&lt;V$20,R325*W$20,IF(R325&lt;V$21,(R325-V$20)*W$21+Z$20,(R325-V$21)*W$22+Z$21)))*LookHere!B$11</f>
        <v>15101.247950279418</v>
      </c>
      <c r="AI325" s="3">
        <f t="shared" si="121"/>
        <v>1</v>
      </c>
    </row>
    <row r="326" spans="1:35" x14ac:dyDescent="0.2">
      <c r="A326">
        <f t="shared" si="112"/>
        <v>93</v>
      </c>
      <c r="B326">
        <f>IF(A326&lt;LookHere!$B$9,1,2)</f>
        <v>2</v>
      </c>
      <c r="C326">
        <f>IF(B326&lt;2,LookHere!F$10 - T325,0)</f>
        <v>0</v>
      </c>
      <c r="D326" s="3">
        <f>IF(B326=2,LookHere!$B$12,0)</f>
        <v>48600</v>
      </c>
      <c r="E326" s="3">
        <f>IF(A326&lt;LookHere!B$13,0,IF(A326&lt;LookHere!B$14,LookHere!C$13,LookHere!C$14))</f>
        <v>12000</v>
      </c>
      <c r="F326" s="3">
        <f>IF('SC2'!A326&lt;LookHere!D$15,0,LookHere!B$15)</f>
        <v>9000</v>
      </c>
      <c r="G326" s="3">
        <f>IF('SC2'!A326&lt;LookHere!D$16,0,LookHere!B$16)</f>
        <v>6612</v>
      </c>
      <c r="H326" s="3">
        <f t="shared" si="113"/>
        <v>36089.247950279416</v>
      </c>
      <c r="I326" s="35">
        <f t="shared" si="114"/>
        <v>0</v>
      </c>
      <c r="J326" s="3">
        <f>IF(I325&gt;0,IF(B326&lt;2,IF(C326&gt;5500*LookHere!B$11, 5500*LookHere!B$11, C326), IF(H326&gt;(M326+P325),-(H326-M326-P325),0)),0)</f>
        <v>0</v>
      </c>
      <c r="K326" s="35">
        <f t="shared" si="115"/>
        <v>-1.4669979396044853E-52</v>
      </c>
      <c r="L326" s="35">
        <f t="shared" si="116"/>
        <v>1.3654351492419465E-45</v>
      </c>
      <c r="M326" s="35">
        <f t="shared" si="117"/>
        <v>8.6529493049314535E-44</v>
      </c>
      <c r="N326" s="35">
        <f t="shared" si="118"/>
        <v>1.7305882698822238E-44</v>
      </c>
      <c r="O326" s="35">
        <f t="shared" si="119"/>
        <v>-434057.25736875716</v>
      </c>
      <c r="P326" s="3">
        <f t="shared" si="120"/>
        <v>36089.247950279416</v>
      </c>
      <c r="Q326">
        <f t="shared" si="109"/>
        <v>0.18</v>
      </c>
      <c r="R326" s="3">
        <f>IF(B326&lt;2,K326*V$5+L326*0.4*V$6 - IF((C326-J326)&gt;0,IF((C326-J326)&gt;V$12,V$12,C326-J326)),P326+L326*($V$6)*0.4+K326*($V$5)+G326+F326+E326)/LookHere!B$11</f>
        <v>63701.247950279416</v>
      </c>
      <c r="S326" s="3">
        <f>(IF(G326&gt;0,IF(R326&gt;V$15,IF(0.15*(R326-V$15)&lt;G326,0.15*(R326-V$15),G326),0),0))*LookHere!B$11</f>
        <v>0</v>
      </c>
      <c r="T326" s="3">
        <f>(IF(R326&lt;V$16,W$16*R326,IF(R326&lt;V$17,Z$16+W$17*(R326-V$16),IF(R326&lt;V$18,W$18*(R326-V$18)+Z$17,(R326-V$18)*W$19+Z$18)))+S326 + IF(R326&lt;V$20,R326*W$20,IF(R326&lt;V$21,(R326-V$20)*W$21+Z$20,(R326-V$21)*W$22+Z$21)))*LookHere!B$11</f>
        <v>15101.248736512038</v>
      </c>
      <c r="AI326" s="3">
        <f t="shared" si="121"/>
        <v>1</v>
      </c>
    </row>
    <row r="327" spans="1:35" x14ac:dyDescent="0.2">
      <c r="A327">
        <f t="shared" si="112"/>
        <v>94</v>
      </c>
      <c r="B327">
        <f>IF(A327&lt;LookHere!$B$9,1,2)</f>
        <v>2</v>
      </c>
      <c r="C327">
        <f>IF(B327&lt;2,LookHere!F$10 - T326,0)</f>
        <v>0</v>
      </c>
      <c r="D327" s="3">
        <f>IF(B327=2,LookHere!$B$12,0)</f>
        <v>48600</v>
      </c>
      <c r="E327" s="3">
        <f>IF(A327&lt;LookHere!B$13,0,IF(A327&lt;LookHere!B$14,LookHere!C$13,LookHere!C$14))</f>
        <v>12000</v>
      </c>
      <c r="F327" s="3">
        <f>IF('SC2'!A327&lt;LookHere!D$15,0,LookHere!B$15)</f>
        <v>9000</v>
      </c>
      <c r="G327" s="3">
        <f>IF('SC2'!A327&lt;LookHere!D$16,0,LookHere!B$16)</f>
        <v>6612</v>
      </c>
      <c r="H327" s="3">
        <f t="shared" si="113"/>
        <v>36089.24873651204</v>
      </c>
      <c r="I327" s="35">
        <f t="shared" si="114"/>
        <v>0</v>
      </c>
      <c r="J327" s="3">
        <f>IF(I326&gt;0,IF(B327&lt;2,IF(C327&gt;5500*LookHere!B$11, 5500*LookHere!B$11, C327), IF(H327&gt;(M327+P326),-(H327-M327-P326),0)),0)</f>
        <v>0</v>
      </c>
      <c r="K327" s="35">
        <f t="shared" si="115"/>
        <v>1.3525720983862007E-54</v>
      </c>
      <c r="L327" s="35">
        <f t="shared" si="116"/>
        <v>2.1546566655037697E-47</v>
      </c>
      <c r="M327" s="35">
        <f t="shared" si="117"/>
        <v>1.3654350025421525E-45</v>
      </c>
      <c r="N327" s="35">
        <f t="shared" si="118"/>
        <v>2.730871472082245E-46</v>
      </c>
      <c r="O327" s="35">
        <f t="shared" si="119"/>
        <v>-474825.64255347173</v>
      </c>
      <c r="P327" s="3">
        <f t="shared" si="120"/>
        <v>36089.24873651204</v>
      </c>
      <c r="Q327">
        <f t="shared" si="109"/>
        <v>0.2</v>
      </c>
      <c r="R327" s="3">
        <f>IF(B327&lt;2,K327*V$5+L327*0.4*V$6 - IF((C327-J327)&gt;0,IF((C327-J327)&gt;V$12,V$12,C327-J327)),P327+L327*($V$6)*0.4+K327*($V$5)+G327+F327+E327)/LookHere!B$11</f>
        <v>63701.24873651204</v>
      </c>
      <c r="S327" s="3">
        <f>(IF(G327&gt;0,IF(R327&gt;V$15,IF(0.15*(R327-V$15)&lt;G327,0.15*(R327-V$15),G327),0),0))*LookHere!B$11</f>
        <v>0</v>
      </c>
      <c r="T327" s="3">
        <f>(IF(R327&lt;V$16,W$16*R327,IF(R327&lt;V$17,Z$16+W$17*(R327-V$16),IF(R327&lt;V$18,W$18*(R327-V$18)+Z$17,(R327-V$18)*W$19+Z$18)))+S327 + IF(R327&lt;V$20,R327*W$20,IF(R327&lt;V$21,(R327-V$20)*W$21+Z$20,(R327-V$21)*W$22+Z$21)))*LookHere!B$11</f>
        <v>15101.2489814235</v>
      </c>
      <c r="AI327" s="3">
        <f t="shared" si="121"/>
        <v>1</v>
      </c>
    </row>
    <row r="328" spans="1:35" x14ac:dyDescent="0.2">
      <c r="A328">
        <f t="shared" si="112"/>
        <v>95</v>
      </c>
      <c r="B328">
        <f>IF(A328&lt;LookHere!$B$9,1,2)</f>
        <v>2</v>
      </c>
      <c r="C328">
        <f>IF(B328&lt;2,LookHere!F$10 - T327,0)</f>
        <v>0</v>
      </c>
      <c r="D328" s="3">
        <f>IF(B328=2,LookHere!$B$12,0)</f>
        <v>48600</v>
      </c>
      <c r="E328" s="3">
        <f>IF(A328&lt;LookHere!B$13,0,IF(A328&lt;LookHere!B$14,LookHere!C$13,LookHere!C$14))</f>
        <v>12000</v>
      </c>
      <c r="F328" s="3">
        <f>IF('SC2'!A328&lt;LookHere!D$15,0,LookHere!B$15)</f>
        <v>9000</v>
      </c>
      <c r="G328" s="3">
        <f>IF('SC2'!A328&lt;LookHere!D$16,0,LookHere!B$16)</f>
        <v>6612</v>
      </c>
      <c r="H328" s="3">
        <f t="shared" si="113"/>
        <v>36089.248981423501</v>
      </c>
      <c r="I328" s="35">
        <f t="shared" si="114"/>
        <v>0</v>
      </c>
      <c r="J328" s="3">
        <f>IF(I327&gt;0,IF(B328&lt;2,IF(C328&gt;5500*LookHere!B$11, 5500*LookHere!B$11, C328), IF(H328&gt;(M328+P327),-(H328-M328-P327),0)),0)</f>
        <v>0</v>
      </c>
      <c r="K328" s="35">
        <f t="shared" si="115"/>
        <v>-1.2470715385563245E-56</v>
      </c>
      <c r="L328" s="35">
        <f t="shared" si="116"/>
        <v>3.4000482181649127E-49</v>
      </c>
      <c r="M328" s="35">
        <f t="shared" si="117"/>
        <v>2.1546568007609795E-47</v>
      </c>
      <c r="N328" s="35">
        <f t="shared" si="118"/>
        <v>4.3093122489498605E-48</v>
      </c>
      <c r="O328" s="35">
        <f t="shared" si="119"/>
        <v>-516033.51171671017</v>
      </c>
      <c r="P328" s="3">
        <f t="shared" si="120"/>
        <v>36089.248981423501</v>
      </c>
      <c r="Q328">
        <f t="shared" si="109"/>
        <v>0.2</v>
      </c>
      <c r="R328" s="3">
        <f>IF(B328&lt;2,K328*V$5+L328*0.4*V$6 - IF((C328-J328)&gt;0,IF((C328-J328)&gt;V$12,V$12,C328-J328)),P328+L328*($V$6)*0.4+K328*($V$5)+G328+F328+E328)/LookHere!B$11</f>
        <v>63701.248981423501</v>
      </c>
      <c r="S328" s="3">
        <f>(IF(G328&gt;0,IF(R328&gt;V$15,IF(0.15*(R328-V$15)&lt;G328,0.15*(R328-V$15),G328),0),0))*LookHere!B$11</f>
        <v>0</v>
      </c>
      <c r="T328" s="3">
        <f>(IF(R328&lt;V$16,W$16*R328,IF(R328&lt;V$17,Z$16+W$17*(R328-V$16),IF(R328&lt;V$18,W$18*(R328-V$18)+Z$17,(R328-V$18)*W$19+Z$18)))+S328 + IF(R328&lt;V$20,R328*W$20,IF(R328&lt;V$21,(R328-V$20)*W$21+Z$20,(R328-V$21)*W$22+Z$21)))*LookHere!B$11</f>
        <v>15101.249057713419</v>
      </c>
      <c r="AI328" s="3">
        <f t="shared" si="121"/>
        <v>1</v>
      </c>
    </row>
    <row r="329" spans="1:35" x14ac:dyDescent="0.2">
      <c r="A329">
        <f t="shared" si="112"/>
        <v>96</v>
      </c>
      <c r="B329">
        <f>IF(A329&lt;LookHere!$B$9,1,2)</f>
        <v>2</v>
      </c>
      <c r="C329">
        <f>IF(B329&lt;2,LookHere!F$10 - T328,0)</f>
        <v>0</v>
      </c>
      <c r="D329" s="3">
        <f>IF(B329=2,LookHere!$B$12,0)</f>
        <v>48600</v>
      </c>
      <c r="E329" s="3">
        <f>IF(A329&lt;LookHere!B$13,0,IF(A329&lt;LookHere!B$14,LookHere!C$13,LookHere!C$14))</f>
        <v>12000</v>
      </c>
      <c r="F329" s="3">
        <f>IF('SC2'!A329&lt;LookHere!D$15,0,LookHere!B$15)</f>
        <v>9000</v>
      </c>
      <c r="G329" s="3">
        <f>IF('SC2'!A329&lt;LookHere!D$16,0,LookHere!B$16)</f>
        <v>6612</v>
      </c>
      <c r="H329" s="3">
        <f t="shared" si="113"/>
        <v>36089.249057713416</v>
      </c>
      <c r="I329" s="35">
        <f t="shared" si="114"/>
        <v>0</v>
      </c>
      <c r="J329" s="3">
        <f>IF(I328&gt;0,IF(B329&lt;2,IF(C329&gt;5500*LookHere!B$11, 5500*LookHere!B$11, C329), IF(H329&gt;(M329+P328),-(H329-M329-P328),0)),0)</f>
        <v>0</v>
      </c>
      <c r="K329" s="35">
        <f t="shared" si="115"/>
        <v>1.1497999718883047E-58</v>
      </c>
      <c r="L329" s="35">
        <f t="shared" si="116"/>
        <v>5.3652760882641905E-51</v>
      </c>
      <c r="M329" s="35">
        <f t="shared" si="117"/>
        <v>3.4000480934577588E-49</v>
      </c>
      <c r="N329" s="35">
        <f t="shared" si="118"/>
        <v>6.8000974339870566E-50</v>
      </c>
      <c r="O329" s="35">
        <f t="shared" si="119"/>
        <v>-557685.60195443989</v>
      </c>
      <c r="P329" s="3">
        <f t="shared" si="120"/>
        <v>36089.249057713416</v>
      </c>
      <c r="Q329">
        <f t="shared" si="109"/>
        <v>0.2</v>
      </c>
      <c r="R329" s="3">
        <f>IF(B329&lt;2,K329*V$5+L329*0.4*V$6 - IF((C329-J329)&gt;0,IF((C329-J329)&gt;V$12,V$12,C329-J329)),P329+L329*($V$6)*0.4+K329*($V$5)+G329+F329+E329)/LookHere!B$11</f>
        <v>63701.249057713416</v>
      </c>
      <c r="S329" s="3">
        <f>(IF(G329&gt;0,IF(R329&gt;V$15,IF(0.15*(R329-V$15)&lt;G329,0.15*(R329-V$15),G329),0),0))*LookHere!B$11</f>
        <v>0</v>
      </c>
      <c r="T329" s="3">
        <f>(IF(R329&lt;V$16,W$16*R329,IF(R329&lt;V$17,Z$16+W$17*(R329-V$16),IF(R329&lt;V$18,W$18*(R329-V$18)+Z$17,(R329-V$18)*W$19+Z$18)))+S329 + IF(R329&lt;V$20,R329*W$20,IF(R329&lt;V$21,(R329-V$20)*W$21+Z$20,(R329-V$21)*W$22+Z$21)))*LookHere!B$11</f>
        <v>15101.249081477728</v>
      </c>
      <c r="AI329" s="3">
        <f t="shared" si="121"/>
        <v>1</v>
      </c>
    </row>
    <row r="330" spans="1:35" x14ac:dyDescent="0.2">
      <c r="A330">
        <f t="shared" si="112"/>
        <v>97</v>
      </c>
      <c r="B330">
        <f>IF(A330&lt;LookHere!$B$9,1,2)</f>
        <v>2</v>
      </c>
      <c r="C330">
        <f>IF(B330&lt;2,LookHere!F$10 - T329,0)</f>
        <v>0</v>
      </c>
      <c r="D330" s="3">
        <f>IF(B330=2,LookHere!$B$12,0)</f>
        <v>48600</v>
      </c>
      <c r="E330" s="3">
        <f>IF(A330&lt;LookHere!B$13,0,IF(A330&lt;LookHere!B$14,LookHere!C$13,LookHere!C$14))</f>
        <v>12000</v>
      </c>
      <c r="F330" s="3">
        <f>IF('SC2'!A330&lt;LookHere!D$15,0,LookHere!B$15)</f>
        <v>9000</v>
      </c>
      <c r="G330" s="3">
        <f>IF('SC2'!A330&lt;LookHere!D$16,0,LookHere!B$16)</f>
        <v>6612</v>
      </c>
      <c r="H330" s="3">
        <f t="shared" si="113"/>
        <v>36089.249081477727</v>
      </c>
      <c r="I330" s="35">
        <f t="shared" si="114"/>
        <v>0</v>
      </c>
      <c r="J330" s="3">
        <f>IF(I329&gt;0,IF(B330&lt;2,IF(C330&gt;5500*LookHere!B$11, 5500*LookHere!B$11, C330), IF(H330&gt;(M330+P329),-(H330-M330-P329),0)),0)</f>
        <v>0</v>
      </c>
      <c r="K330" s="35">
        <f t="shared" si="115"/>
        <v>-1.0601155986270596E-60</v>
      </c>
      <c r="L330" s="35">
        <f t="shared" si="116"/>
        <v>8.4664056672807743E-53</v>
      </c>
      <c r="M330" s="35">
        <f t="shared" si="117"/>
        <v>5.3652762032441877E-51</v>
      </c>
      <c r="N330" s="35">
        <f t="shared" si="118"/>
        <v>1.0730551256688404E-51</v>
      </c>
      <c r="O330" s="35">
        <f t="shared" si="119"/>
        <v>-599786.70180122217</v>
      </c>
      <c r="P330" s="3">
        <f t="shared" si="120"/>
        <v>36089.249081477727</v>
      </c>
      <c r="Q330">
        <f t="shared" si="109"/>
        <v>0.2</v>
      </c>
      <c r="R330" s="3">
        <f>IF(B330&lt;2,K330*V$5+L330*0.4*V$6 - IF((C330-J330)&gt;0,IF((C330-J330)&gt;V$12,V$12,C330-J330)),P330+L330*($V$6)*0.4+K330*($V$5)+G330+F330+E330)/LookHere!B$11</f>
        <v>63701.249081477727</v>
      </c>
      <c r="S330" s="3">
        <f>(IF(G330&gt;0,IF(R330&gt;V$15,IF(0.15*(R330-V$15)&lt;G330,0.15*(R330-V$15),G330),0),0))*LookHere!B$11</f>
        <v>0</v>
      </c>
      <c r="T330" s="3">
        <f>(IF(R330&lt;V$16,W$16*R330,IF(R330&lt;V$17,Z$16+W$17*(R330-V$16),IF(R330&lt;V$18,W$18*(R330-V$18)+Z$17,(R330-V$18)*W$19+Z$18)))+S330 + IF(R330&lt;V$20,R330*W$20,IF(R330&lt;V$21,(R330-V$20)*W$21+Z$20,(R330-V$21)*W$22+Z$21)))*LookHere!B$11</f>
        <v>15101.249088880313</v>
      </c>
      <c r="AI330" s="3">
        <f t="shared" si="121"/>
        <v>1</v>
      </c>
    </row>
    <row r="331" spans="1:35" x14ac:dyDescent="0.2">
      <c r="A331">
        <f t="shared" si="112"/>
        <v>98</v>
      </c>
      <c r="B331">
        <f>IF(A331&lt;LookHere!$B$9,1,2)</f>
        <v>2</v>
      </c>
      <c r="C331">
        <f>IF(B331&lt;2,LookHere!F$10 - T330,0)</f>
        <v>0</v>
      </c>
      <c r="D331" s="3">
        <f>IF(B331=2,LookHere!$B$12,0)</f>
        <v>48600</v>
      </c>
      <c r="E331" s="3">
        <f>IF(A331&lt;LookHere!B$13,0,IF(A331&lt;LookHere!B$14,LookHere!C$13,LookHere!C$14))</f>
        <v>12000</v>
      </c>
      <c r="F331" s="3">
        <f>IF('SC2'!A331&lt;LookHere!D$15,0,LookHere!B$15)</f>
        <v>9000</v>
      </c>
      <c r="G331" s="3">
        <f>IF('SC2'!A331&lt;LookHere!D$16,0,LookHere!B$16)</f>
        <v>6612</v>
      </c>
      <c r="H331" s="3">
        <f t="shared" si="113"/>
        <v>36089.249088880315</v>
      </c>
      <c r="I331" s="35">
        <f t="shared" si="114"/>
        <v>0</v>
      </c>
      <c r="J331" s="3">
        <f>IF(I330&gt;0,IF(B331&lt;2,IF(C331&gt;5500*LookHere!B$11, 5500*LookHere!B$11, C331), IF(H331&gt;(M331+P330),-(H331-M331-P330),0)),0)</f>
        <v>0</v>
      </c>
      <c r="K331" s="35">
        <f t="shared" si="115"/>
        <v>9.7742659046532307E-63</v>
      </c>
      <c r="L331" s="35">
        <f t="shared" si="116"/>
        <v>1.3359988142968939E-54</v>
      </c>
      <c r="M331" s="35">
        <f t="shared" si="117"/>
        <v>8.4664055612692145E-53</v>
      </c>
      <c r="N331" s="35">
        <f t="shared" si="118"/>
        <v>1.6932812182654029E-53</v>
      </c>
      <c r="O331" s="35">
        <f t="shared" si="119"/>
        <v>-642341.65152811713</v>
      </c>
      <c r="P331" s="3">
        <f t="shared" si="120"/>
        <v>36089.249088880315</v>
      </c>
      <c r="Q331">
        <f t="shared" si="109"/>
        <v>0.2</v>
      </c>
      <c r="R331" s="3">
        <f>IF(B331&lt;2,K331*V$5+L331*0.4*V$6 - IF((C331-J331)&gt;0,IF((C331-J331)&gt;V$12,V$12,C331-J331)),P331+L331*($V$6)*0.4+K331*($V$5)+G331+F331+E331)/LookHere!B$11</f>
        <v>63701.249088880315</v>
      </c>
      <c r="S331" s="3">
        <f>(IF(G331&gt;0,IF(R331&gt;V$15,IF(0.15*(R331-V$15)&lt;G331,0.15*(R331-V$15),G331),0),0))*LookHere!B$11</f>
        <v>0</v>
      </c>
      <c r="T331" s="3">
        <f>(IF(R331&lt;V$16,W$16*R331,IF(R331&lt;V$17,Z$16+W$17*(R331-V$16),IF(R331&lt;V$18,W$18*(R331-V$18)+Z$17,(R331-V$18)*W$19+Z$18)))+S331 + IF(R331&lt;V$20,R331*W$20,IF(R331&lt;V$21,(R331-V$20)*W$21+Z$20,(R331-V$21)*W$22+Z$21)))*LookHere!B$11</f>
        <v>15101.249091186219</v>
      </c>
      <c r="AI331" s="3">
        <f t="shared" si="121"/>
        <v>1</v>
      </c>
    </row>
    <row r="332" spans="1:35" x14ac:dyDescent="0.2">
      <c r="A332">
        <f t="shared" si="112"/>
        <v>99</v>
      </c>
      <c r="B332">
        <f>IF(A332&lt;LookHere!$B$9,1,2)</f>
        <v>2</v>
      </c>
      <c r="C332">
        <f>IF(B332&lt;2,LookHere!F$10 - T331,0)</f>
        <v>0</v>
      </c>
      <c r="D332" s="3">
        <f>IF(B332=2,LookHere!$B$12,0)</f>
        <v>48600</v>
      </c>
      <c r="E332" s="3">
        <f>IF(A332&lt;LookHere!B$13,0,IF(A332&lt;LookHere!B$14,LookHere!C$13,LookHere!C$14))</f>
        <v>12000</v>
      </c>
      <c r="F332" s="3">
        <f>IF('SC2'!A332&lt;LookHere!D$15,0,LookHere!B$15)</f>
        <v>9000</v>
      </c>
      <c r="G332" s="3">
        <f>IF('SC2'!A332&lt;LookHere!D$16,0,LookHere!B$16)</f>
        <v>6612</v>
      </c>
      <c r="H332" s="3">
        <f t="shared" si="113"/>
        <v>36089.249091186219</v>
      </c>
      <c r="I332" s="35">
        <f t="shared" si="114"/>
        <v>0</v>
      </c>
      <c r="J332" s="3">
        <f>IF(I331&gt;0,IF(B332&lt;2,IF(C332&gt;5500*LookHere!B$11, 5500*LookHere!B$11, C332), IF(H332&gt;(M332+P331),-(H332-M332-P331),0)),0)</f>
        <v>0</v>
      </c>
      <c r="K332" s="35">
        <f t="shared" si="115"/>
        <v>-9.0118749479866118E-65</v>
      </c>
      <c r="L332" s="35">
        <f t="shared" si="116"/>
        <v>2.1082061289604954E-56</v>
      </c>
      <c r="M332" s="35">
        <f t="shared" si="117"/>
        <v>1.3359988240711598E-54</v>
      </c>
      <c r="N332" s="35">
        <f t="shared" si="118"/>
        <v>2.6719975503996605E-55</v>
      </c>
      <c r="O332" s="35">
        <f t="shared" si="119"/>
        <v>-685355.34362047049</v>
      </c>
      <c r="P332" s="3">
        <f t="shared" si="120"/>
        <v>36089.249091186219</v>
      </c>
      <c r="Q332">
        <f t="shared" si="109"/>
        <v>0.2</v>
      </c>
      <c r="R332" s="3">
        <f>IF(B332&lt;2,K332*V$5+L332*0.4*V$6 - IF((C332-J332)&gt;0,IF((C332-J332)&gt;V$12,V$12,C332-J332)),P332+L332*($V$6)*0.4+K332*($V$5)+G332+F332+E332)/LookHere!B$11</f>
        <v>63701.249091186219</v>
      </c>
      <c r="S332" s="3">
        <f>(IF(G332&gt;0,IF(R332&gt;V$15,IF(0.15*(R332-V$15)&lt;G332,0.15*(R332-V$15),G332),0),0))*LookHere!B$11</f>
        <v>0</v>
      </c>
      <c r="T332" s="3">
        <f>(IF(R332&lt;V$16,W$16*R332,IF(R332&lt;V$17,Z$16+W$17*(R332-V$16),IF(R332&lt;V$18,W$18*(R332-V$18)+Z$17,(R332-V$18)*W$19+Z$18)))+S332 + IF(R332&lt;V$20,R332*W$20,IF(R332&lt;V$21,(R332-V$20)*W$21+Z$20,(R332-V$21)*W$22+Z$21)))*LookHere!B$11</f>
        <v>15101.249091904509</v>
      </c>
      <c r="AI332" s="3">
        <f t="shared" si="121"/>
        <v>1</v>
      </c>
    </row>
    <row r="333" spans="1:35" x14ac:dyDescent="0.2">
      <c r="A333">
        <f t="shared" ref="A333:A348" si="122">A332+1</f>
        <v>100</v>
      </c>
      <c r="B333">
        <f>IF(A333&lt;LookHere!$B$9,1,2)</f>
        <v>2</v>
      </c>
      <c r="C333">
        <f>IF(B333&lt;2,LookHere!F$10 - T332,0)</f>
        <v>0</v>
      </c>
      <c r="D333" s="3">
        <f>IF(B333=2,LookHere!$B$12,0)</f>
        <v>48600</v>
      </c>
      <c r="E333" s="3">
        <f>IF(A333&lt;LookHere!B$13,0,IF(A333&lt;LookHere!B$14,LookHere!C$13,LookHere!C$14))</f>
        <v>12000</v>
      </c>
      <c r="F333" s="3">
        <f>IF('SC2'!A333&lt;LookHere!D$15,0,LookHere!B$15)</f>
        <v>9000</v>
      </c>
      <c r="G333" s="3">
        <f>IF('SC2'!A333&lt;LookHere!D$16,0,LookHere!B$16)</f>
        <v>6612</v>
      </c>
      <c r="H333" s="3">
        <f t="shared" ref="H333:H348" si="123">IF(B333&lt;2,0,D333-E333-F333-G333+T332)</f>
        <v>36089.249091904509</v>
      </c>
      <c r="I333" s="35">
        <f t="shared" ref="I333:I348" si="124">IF(I332&gt;0,IF(B333&lt;2,I332*(1+V$274),I332*(1+V$275)) + J333,0)</f>
        <v>0</v>
      </c>
      <c r="J333" s="3">
        <f>IF(I332&gt;0,IF(B333&lt;2,IF(C333&gt;5500*LookHere!B$11, 5500*LookHere!B$11, C333), IF(H333&gt;(M333+P332),-(H333-M333-P332),0)),0)</f>
        <v>0</v>
      </c>
      <c r="K333" s="35">
        <f t="shared" ref="K333:K348" si="125">IF(B333&lt;2,K332*(1+$V$5-$V$4)+IF(C333&gt;($J333+$V$12),$V$271*($C333-$J333-$V$12),0), K332*(1+$V$5-$V$4)-$M333*$V$272)+N333</f>
        <v>8.3089477819866617E-67</v>
      </c>
      <c r="L333" s="35">
        <f t="shared" ref="L333:L348" si="126">IF(B333&lt;2,L332*(1+$V$6-$V$4)+IF(C333&gt;($J333+$V$12),(1-$V$271)*($C332-$J333-$V$12),0), L332*(1+$V$6-$V$4)-$M333*(1-$V$272))-N333</f>
        <v>3.3267492714996528E-58</v>
      </c>
      <c r="M333" s="35">
        <f t="shared" ref="M333:M348" si="127">MIN(H333-P332,(K332+L332))</f>
        <v>2.1082061199486204E-56</v>
      </c>
      <c r="N333" s="35">
        <f t="shared" ref="N333:N348" si="128">IF(B333&lt;2, IF(K332/(K332+L332)&lt;V$271, (V$271 - K332/(K332+L332))*(K332+L332),0),  IF(K332/(K332+L332)&lt;V$272, (V$272 - K332/(K332+L332))*(K332+L332),0))</f>
        <v>4.2164123300159904E-57</v>
      </c>
      <c r="O333" s="35">
        <f t="shared" ref="O333:O348" si="129">IF(B333&lt;2,O332*(1+V$274) + IF((C333-J333)&gt;0,IF((C333-J333)&gt;V$12,V$12,C333-J333),0), O332*(1+V$275)-P332 )</f>
        <v>-728832.72331588541</v>
      </c>
      <c r="P333" s="3">
        <f t="shared" ref="P333:P348" si="130">IF(B333&lt;2, 0, IF(H333&gt;(I333+K333+L333),H333-I333-K333-L333,  O333*Q333))</f>
        <v>36089.249091904509</v>
      </c>
      <c r="Q333">
        <f t="shared" ref="Q333:Q348" si="131">IF(B333&lt;2,0,VLOOKUP(A333,AG$5:AH$90,2))</f>
        <v>0.2</v>
      </c>
      <c r="R333" s="3">
        <f>IF(B333&lt;2,K333*V$5+L333*0.4*V$6 - IF((C333-J333)&gt;0,IF((C333-J333)&gt;V$12,V$12,C333-J333)),P333+L333*($V$6)*0.4+K333*($V$5)+G333+F333+E333)/LookHere!B$11</f>
        <v>63701.249091904509</v>
      </c>
      <c r="S333" s="3">
        <f>(IF(G333&gt;0,IF(R333&gt;V$15,IF(0.15*(R333-V$15)&lt;G333,0.15*(R333-V$15),G333),0),0))*LookHere!B$11</f>
        <v>0</v>
      </c>
      <c r="T333" s="3">
        <f>(IF(R333&lt;V$16,W$16*R333,IF(R333&lt;V$17,Z$16+W$17*(R333-V$16),IF(R333&lt;V$18,W$18*(R333-V$18)+Z$17,(R333-V$18)*W$19+Z$18)))+S333 + IF(R333&lt;V$20,R333*W$20,IF(R333&lt;V$21,(R333-V$20)*W$21+Z$20,(R333-V$21)*W$22+Z$21)))*LookHere!B$11</f>
        <v>15101.249092128255</v>
      </c>
      <c r="AI333" s="3">
        <f t="shared" si="121"/>
        <v>1</v>
      </c>
    </row>
    <row r="334" spans="1:35" x14ac:dyDescent="0.2">
      <c r="A334">
        <f t="shared" si="122"/>
        <v>101</v>
      </c>
      <c r="B334">
        <f>IF(A334&lt;LookHere!$B$9,1,2)</f>
        <v>2</v>
      </c>
      <c r="C334">
        <f>IF(B334&lt;2,LookHere!F$10 - T333,0)</f>
        <v>0</v>
      </c>
      <c r="D334" s="3">
        <f>IF(B334=2,LookHere!$B$12,0)</f>
        <v>48600</v>
      </c>
      <c r="E334" s="3">
        <f>IF(A334&lt;LookHere!B$13,0,IF(A334&lt;LookHere!B$14,LookHere!C$13,LookHere!C$14))</f>
        <v>12000</v>
      </c>
      <c r="F334" s="3">
        <f>IF('SC2'!A334&lt;LookHere!D$15,0,LookHere!B$15)</f>
        <v>9000</v>
      </c>
      <c r="G334" s="3">
        <f>IF('SC2'!A334&lt;LookHere!D$16,0,LookHere!B$16)</f>
        <v>6612</v>
      </c>
      <c r="H334" s="3">
        <f t="shared" si="123"/>
        <v>36089.249092128259</v>
      </c>
      <c r="I334" s="35">
        <f t="shared" si="124"/>
        <v>0</v>
      </c>
      <c r="J334" s="3">
        <f>IF(I333&gt;0,IF(B334&lt;2,IF(C334&gt;5500*LookHere!B$11, 5500*LookHere!B$11, C334), IF(H334&gt;(M334+P333),-(H334-M334-P333),0)),0)</f>
        <v>0</v>
      </c>
      <c r="K334" s="35">
        <f t="shared" si="125"/>
        <v>-7.6608480410259866E-69</v>
      </c>
      <c r="L334" s="35">
        <f t="shared" si="126"/>
        <v>5.2496103504263817E-60</v>
      </c>
      <c r="M334" s="35">
        <f t="shared" si="127"/>
        <v>3.3267492798086006E-58</v>
      </c>
      <c r="N334" s="35">
        <f t="shared" si="128"/>
        <v>6.653498476527724E-59</v>
      </c>
      <c r="O334" s="35">
        <f t="shared" si="129"/>
        <v>-772778.78916513512</v>
      </c>
      <c r="P334" s="3">
        <f t="shared" si="130"/>
        <v>36089.249092128259</v>
      </c>
      <c r="Q334">
        <f t="shared" si="131"/>
        <v>0.2</v>
      </c>
      <c r="R334" s="3">
        <f>IF(B334&lt;2,K334*V$5+L334*0.4*V$6 - IF((C334-J334)&gt;0,IF((C334-J334)&gt;V$12,V$12,C334-J334)),P334+L334*($V$6)*0.4+K334*($V$5)+G334+F334+E334)/LookHere!B$11</f>
        <v>63701.249092128259</v>
      </c>
      <c r="S334" s="3">
        <f>(IF(G334&gt;0,IF(R334&gt;V$15,IF(0.15*(R334-V$15)&lt;G334,0.15*(R334-V$15),G334),0),0))*LookHere!B$11</f>
        <v>0</v>
      </c>
      <c r="T334" s="3">
        <f>(IF(R334&lt;V$16,W$16*R334,IF(R334&lt;V$17,Z$16+W$17*(R334-V$16),IF(R334&lt;V$18,W$18*(R334-V$18)+Z$17,(R334-V$18)*W$19+Z$18)))+S334 + IF(R334&lt;V$20,R334*W$20,IF(R334&lt;V$21,(R334-V$20)*W$21+Z$20,(R334-V$21)*W$22+Z$21)))*LookHere!B$11</f>
        <v>15101.249092197953</v>
      </c>
      <c r="AI334" s="3">
        <f t="shared" si="121"/>
        <v>1</v>
      </c>
    </row>
    <row r="335" spans="1:35" x14ac:dyDescent="0.2">
      <c r="A335">
        <f t="shared" si="122"/>
        <v>102</v>
      </c>
      <c r="B335">
        <f>IF(A335&lt;LookHere!$B$9,1,2)</f>
        <v>2</v>
      </c>
      <c r="C335">
        <f>IF(B335&lt;2,LookHere!F$10 - T334,0)</f>
        <v>0</v>
      </c>
      <c r="D335" s="3">
        <f>IF(B335=2,LookHere!$B$12,0)</f>
        <v>48600</v>
      </c>
      <c r="E335" s="3">
        <f>IF(A335&lt;LookHere!B$13,0,IF(A335&lt;LookHere!B$14,LookHere!C$13,LookHere!C$14))</f>
        <v>12000</v>
      </c>
      <c r="F335" s="3">
        <f>IF('SC2'!A335&lt;LookHere!D$15,0,LookHere!B$15)</f>
        <v>9000</v>
      </c>
      <c r="G335" s="3">
        <f>IF('SC2'!A335&lt;LookHere!D$16,0,LookHere!B$16)</f>
        <v>6612</v>
      </c>
      <c r="H335" s="3">
        <f t="shared" si="123"/>
        <v>36089.249092197955</v>
      </c>
      <c r="I335" s="35">
        <f t="shared" si="124"/>
        <v>0</v>
      </c>
      <c r="J335" s="3">
        <f>IF(I334&gt;0,IF(B335&lt;2,IF(C335&gt;5500*LookHere!B$11, 5500*LookHere!B$11, C335), IF(H335&gt;(M335+P334),-(H335-M335-P334),0)),0)</f>
        <v>0</v>
      </c>
      <c r="K335" s="35">
        <f t="shared" si="125"/>
        <v>7.0633080842315799E-71</v>
      </c>
      <c r="L335" s="35">
        <f t="shared" si="126"/>
        <v>8.28388513297275E-62</v>
      </c>
      <c r="M335" s="35">
        <f t="shared" si="127"/>
        <v>5.2496103427655337E-60</v>
      </c>
      <c r="N335" s="35">
        <f t="shared" si="128"/>
        <v>1.0499220762139549E-60</v>
      </c>
      <c r="O335" s="35">
        <f t="shared" si="129"/>
        <v>-817198.5936044635</v>
      </c>
      <c r="P335" s="3">
        <f t="shared" si="130"/>
        <v>36089.249092197955</v>
      </c>
      <c r="Q335">
        <f t="shared" si="131"/>
        <v>0.2</v>
      </c>
      <c r="R335" s="3">
        <f>IF(B335&lt;2,K335*V$5+L335*0.4*V$6 - IF((C335-J335)&gt;0,IF((C335-J335)&gt;V$12,V$12,C335-J335)),P335+L335*($V$6)*0.4+K335*($V$5)+G335+F335+E335)/LookHere!B$11</f>
        <v>63701.249092197955</v>
      </c>
      <c r="S335" s="3">
        <f>(IF(G335&gt;0,IF(R335&gt;V$15,IF(0.15*(R335-V$15)&lt;G335,0.15*(R335-V$15),G335),0),0))*LookHere!B$11</f>
        <v>0</v>
      </c>
      <c r="T335" s="3">
        <f>(IF(R335&lt;V$16,W$16*R335,IF(R335&lt;V$17,Z$16+W$17*(R335-V$16),IF(R335&lt;V$18,W$18*(R335-V$18)+Z$17,(R335-V$18)*W$19+Z$18)))+S335 + IF(R335&lt;V$20,R335*W$20,IF(R335&lt;V$21,(R335-V$20)*W$21+Z$20,(R335-V$21)*W$22+Z$21)))*LookHere!B$11</f>
        <v>15101.249092219663</v>
      </c>
      <c r="AI335" s="3">
        <f t="shared" si="121"/>
        <v>1</v>
      </c>
    </row>
    <row r="336" spans="1:35" x14ac:dyDescent="0.2">
      <c r="A336">
        <f t="shared" si="122"/>
        <v>103</v>
      </c>
      <c r="B336">
        <f>IF(A336&lt;LookHere!$B$9,1,2)</f>
        <v>2</v>
      </c>
      <c r="C336">
        <f>IF(B336&lt;2,LookHere!F$10 - T335,0)</f>
        <v>0</v>
      </c>
      <c r="D336" s="3">
        <f>IF(B336=2,LookHere!$B$12,0)</f>
        <v>48600</v>
      </c>
      <c r="E336" s="3">
        <f>IF(A336&lt;LookHere!B$13,0,IF(A336&lt;LookHere!B$14,LookHere!C$13,LookHere!C$14))</f>
        <v>12000</v>
      </c>
      <c r="F336" s="3">
        <f>IF('SC2'!A336&lt;LookHere!D$15,0,LookHere!B$15)</f>
        <v>9000</v>
      </c>
      <c r="G336" s="3">
        <f>IF('SC2'!A336&lt;LookHere!D$16,0,LookHere!B$16)</f>
        <v>6612</v>
      </c>
      <c r="H336" s="3">
        <f t="shared" si="123"/>
        <v>36089.249092219659</v>
      </c>
      <c r="I336" s="35">
        <f t="shared" si="124"/>
        <v>0</v>
      </c>
      <c r="J336" s="3">
        <f>IF(I335&gt;0,IF(B336&lt;2,IF(C336&gt;5500*LookHere!B$11, 5500*LookHere!B$11, C336), IF(H336&gt;(M336+P335),-(H336-M336-P335),0)),0)</f>
        <v>0</v>
      </c>
      <c r="K336" s="35">
        <f t="shared" si="125"/>
        <v>-6.5123619840256188E-73</v>
      </c>
      <c r="L336" s="35">
        <f t="shared" si="126"/>
        <v>1.3071970739830785E-63</v>
      </c>
      <c r="M336" s="35">
        <f t="shared" si="127"/>
        <v>8.283885140036058E-62</v>
      </c>
      <c r="N336" s="35">
        <f t="shared" si="128"/>
        <v>1.6567770209439037E-62</v>
      </c>
      <c r="O336" s="35">
        <f t="shared" si="129"/>
        <v>-862097.2435357176</v>
      </c>
      <c r="P336" s="3">
        <f t="shared" si="130"/>
        <v>36089.249092219659</v>
      </c>
      <c r="Q336">
        <f t="shared" si="131"/>
        <v>0.2</v>
      </c>
      <c r="R336" s="3">
        <f>IF(B336&lt;2,K336*V$5+L336*0.4*V$6 - IF((C336-J336)&gt;0,IF((C336-J336)&gt;V$12,V$12,C336-J336)),P336+L336*($V$6)*0.4+K336*($V$5)+G336+F336+E336)/LookHere!B$11</f>
        <v>63701.249092219659</v>
      </c>
      <c r="S336" s="3">
        <f>(IF(G336&gt;0,IF(R336&gt;V$15,IF(0.15*(R336-V$15)&lt;G336,0.15*(R336-V$15),G336),0),0))*LookHere!B$11</f>
        <v>0</v>
      </c>
      <c r="T336" s="3">
        <f>(IF(R336&lt;V$16,W$16*R336,IF(R336&lt;V$17,Z$16+W$17*(R336-V$16),IF(R336&lt;V$18,W$18*(R336-V$18)+Z$17,(R336-V$18)*W$19+Z$18)))+S336 + IF(R336&lt;V$20,R336*W$20,IF(R336&lt;V$21,(R336-V$20)*W$21+Z$20,(R336-V$21)*W$22+Z$21)))*LookHere!B$11</f>
        <v>15101.249092226422</v>
      </c>
      <c r="AI336" s="3">
        <f t="shared" si="121"/>
        <v>1</v>
      </c>
    </row>
    <row r="337" spans="1:36" x14ac:dyDescent="0.2">
      <c r="A337">
        <f t="shared" si="122"/>
        <v>104</v>
      </c>
      <c r="B337">
        <f>IF(A337&lt;LookHere!$B$9,1,2)</f>
        <v>2</v>
      </c>
      <c r="C337">
        <f>IF(B337&lt;2,LookHere!F$10 - T336,0)</f>
        <v>0</v>
      </c>
      <c r="D337" s="3">
        <f>IF(B337=2,LookHere!$B$12,0)</f>
        <v>48600</v>
      </c>
      <c r="E337" s="3">
        <f>IF(A337&lt;LookHere!B$13,0,IF(A337&lt;LookHere!B$14,LookHere!C$13,LookHere!C$14))</f>
        <v>12000</v>
      </c>
      <c r="F337" s="3">
        <f>IF('SC2'!A337&lt;LookHere!D$15,0,LookHere!B$15)</f>
        <v>9000</v>
      </c>
      <c r="G337" s="3">
        <f>IF('SC2'!A337&lt;LookHere!D$16,0,LookHere!B$16)</f>
        <v>6612</v>
      </c>
      <c r="H337" s="3">
        <f t="shared" si="123"/>
        <v>36089.249092226426</v>
      </c>
      <c r="I337" s="35">
        <f t="shared" si="124"/>
        <v>0</v>
      </c>
      <c r="J337" s="3">
        <f>IF(I336&gt;0,IF(B337&lt;2,IF(C337&gt;5500*LookHere!B$11, 5500*LookHere!B$11, C337), IF(H337&gt;(M337+P336),-(H337-M337-P336),0)),0)</f>
        <v>0</v>
      </c>
      <c r="K337" s="35">
        <f t="shared" si="125"/>
        <v>6.0043973930296676E-75</v>
      </c>
      <c r="L337" s="35">
        <f t="shared" si="126"/>
        <v>2.062756982745291E-65</v>
      </c>
      <c r="M337" s="35">
        <f t="shared" si="127"/>
        <v>1.3071970733318423E-63</v>
      </c>
      <c r="N337" s="35">
        <f t="shared" si="128"/>
        <v>2.6143941531760468E-64</v>
      </c>
      <c r="O337" s="35">
        <f t="shared" si="129"/>
        <v>-907479.90091325226</v>
      </c>
      <c r="P337" s="3">
        <f t="shared" si="130"/>
        <v>36089.249092226426</v>
      </c>
      <c r="Q337">
        <f t="shared" si="131"/>
        <v>0.2</v>
      </c>
      <c r="R337" s="3">
        <f>IF(B337&lt;2,K337*V$5+L337*0.4*V$6 - IF((C337-J337)&gt;0,IF((C337-J337)&gt;V$12,V$12,C337-J337)),P337+L337*($V$6)*0.4+K337*($V$5)+G337+F337+E337)/LookHere!B$11</f>
        <v>63701.249092226426</v>
      </c>
      <c r="S337" s="3">
        <f>(IF(G337&gt;0,IF(R337&gt;V$15,IF(0.15*(R337-V$15)&lt;G337,0.15*(R337-V$15),G337),0),0))*LookHere!B$11</f>
        <v>0</v>
      </c>
      <c r="T337" s="3">
        <f>(IF(R337&lt;V$16,W$16*R337,IF(R337&lt;V$17,Z$16+W$17*(R337-V$16),IF(R337&lt;V$18,W$18*(R337-V$18)+Z$17,(R337-V$18)*W$19+Z$18)))+S337 + IF(R337&lt;V$20,R337*W$20,IF(R337&lt;V$21,(R337-V$20)*W$21+Z$20,(R337-V$21)*W$22+Z$21)))*LookHere!B$11</f>
        <v>15101.249092228531</v>
      </c>
      <c r="AI337" s="3">
        <f t="shared" si="121"/>
        <v>1</v>
      </c>
    </row>
    <row r="338" spans="1:36" x14ac:dyDescent="0.2">
      <c r="A338">
        <f t="shared" si="122"/>
        <v>105</v>
      </c>
      <c r="B338">
        <f>IF(A338&lt;LookHere!$B$9,1,2)</f>
        <v>2</v>
      </c>
      <c r="C338">
        <f>IF(B338&lt;2,LookHere!F$10 - T337,0)</f>
        <v>0</v>
      </c>
      <c r="D338" s="3">
        <f>IF(B338=2,LookHere!$B$12,0)</f>
        <v>48600</v>
      </c>
      <c r="E338" s="3">
        <f>IF(A338&lt;LookHere!B$13,0,IF(A338&lt;LookHere!B$14,LookHere!C$13,LookHere!C$14))</f>
        <v>12000</v>
      </c>
      <c r="F338" s="3">
        <f>IF('SC2'!A338&lt;LookHere!D$15,0,LookHere!B$15)</f>
        <v>9000</v>
      </c>
      <c r="G338" s="3">
        <f>IF('SC2'!A338&lt;LookHere!D$16,0,LookHere!B$16)</f>
        <v>6612</v>
      </c>
      <c r="H338" s="3">
        <f t="shared" si="123"/>
        <v>36089.249092228529</v>
      </c>
      <c r="I338" s="35">
        <f t="shared" si="124"/>
        <v>0</v>
      </c>
      <c r="J338" s="3">
        <f>IF(I337&gt;0,IF(B338&lt;2,IF(C338&gt;5500*LookHere!B$11, 5500*LookHere!B$11, C338), IF(H338&gt;(M338+P337),-(H338-M338-P337),0)),0)</f>
        <v>0</v>
      </c>
      <c r="K338" s="35">
        <f t="shared" si="125"/>
        <v>-5.5360771169183608E-77</v>
      </c>
      <c r="L338" s="35">
        <f t="shared" si="126"/>
        <v>3.2550305187720171E-67</v>
      </c>
      <c r="M338" s="35">
        <f t="shared" si="127"/>
        <v>2.0627569833457308E-65</v>
      </c>
      <c r="N338" s="35">
        <f t="shared" si="128"/>
        <v>4.1255139606870645E-66</v>
      </c>
      <c r="O338" s="35">
        <f t="shared" si="129"/>
        <v>-953351.78333732346</v>
      </c>
      <c r="P338" s="3">
        <f t="shared" si="130"/>
        <v>36089.249092228529</v>
      </c>
      <c r="Q338">
        <f t="shared" si="131"/>
        <v>0.2</v>
      </c>
      <c r="R338" s="3">
        <f>IF(B338&lt;2,K338*V$5+L338*0.4*V$6 - IF((C338-J338)&gt;0,IF((C338-J338)&gt;V$12,V$12,C338-J338)),P338+L338*($V$6)*0.4+K338*($V$5)+G338+F338+E338)/LookHere!B$11</f>
        <v>63701.249092228529</v>
      </c>
      <c r="S338" s="3">
        <f>(IF(G338&gt;0,IF(R338&gt;V$15,IF(0.15*(R338-V$15)&lt;G338,0.15*(R338-V$15),G338),0),0))*LookHere!B$11</f>
        <v>0</v>
      </c>
      <c r="T338" s="3">
        <f>(IF(R338&lt;V$16,W$16*R338,IF(R338&lt;V$17,Z$16+W$17*(R338-V$16),IF(R338&lt;V$18,W$18*(R338-V$18)+Z$17,(R338-V$18)*W$19+Z$18)))+S338 + IF(R338&lt;V$20,R338*W$20,IF(R338&lt;V$21,(R338-V$20)*W$21+Z$20,(R338-V$21)*W$22+Z$21)))*LookHere!B$11</f>
        <v>15101.249092229187</v>
      </c>
      <c r="AI338" s="3">
        <f t="shared" si="121"/>
        <v>1</v>
      </c>
    </row>
    <row r="339" spans="1:36" x14ac:dyDescent="0.2">
      <c r="A339">
        <f t="shared" si="122"/>
        <v>106</v>
      </c>
      <c r="B339">
        <f>IF(A339&lt;LookHere!$B$9,1,2)</f>
        <v>2</v>
      </c>
      <c r="C339">
        <f>IF(B339&lt;2,LookHere!F$10 - T338,0)</f>
        <v>0</v>
      </c>
      <c r="D339" s="3">
        <f>IF(B339=2,LookHere!$B$12,0)</f>
        <v>48600</v>
      </c>
      <c r="E339" s="3">
        <f>IF(A339&lt;LookHere!B$13,0,IF(A339&lt;LookHere!B$14,LookHere!C$13,LookHere!C$14))</f>
        <v>12000</v>
      </c>
      <c r="F339" s="3">
        <f>IF('SC2'!A339&lt;LookHere!D$15,0,LookHere!B$15)</f>
        <v>9000</v>
      </c>
      <c r="G339" s="3">
        <f>IF('SC2'!A339&lt;LookHere!D$16,0,LookHere!B$16)</f>
        <v>6612</v>
      </c>
      <c r="H339" s="3">
        <f t="shared" si="123"/>
        <v>36089.249092229191</v>
      </c>
      <c r="I339" s="35">
        <f t="shared" si="124"/>
        <v>0</v>
      </c>
      <c r="J339" s="3">
        <f>IF(I338&gt;0,IF(B339&lt;2,IF(C339&gt;5500*LookHere!B$11, 5500*LookHere!B$11, C339), IF(H339&gt;(M339+P338),-(H339-M339-P338),0)),0)</f>
        <v>0</v>
      </c>
      <c r="K339" s="35">
        <f t="shared" si="125"/>
        <v>5.1043181057164975E-79</v>
      </c>
      <c r="L339" s="35">
        <f t="shared" si="126"/>
        <v>5.1364381586221789E-69</v>
      </c>
      <c r="M339" s="35">
        <f t="shared" si="127"/>
        <v>3.2550305182184094E-67</v>
      </c>
      <c r="N339" s="35">
        <f t="shared" si="128"/>
        <v>6.5100610419728969E-68</v>
      </c>
      <c r="O339" s="35">
        <f t="shared" si="129"/>
        <v>-999718.16465392825</v>
      </c>
      <c r="P339" s="3">
        <f t="shared" si="130"/>
        <v>36089.249092229191</v>
      </c>
      <c r="Q339">
        <f t="shared" si="131"/>
        <v>0.2</v>
      </c>
      <c r="R339" s="3">
        <f>IF(B339&lt;2,K339*V$5+L339*0.4*V$6 - IF((C339-J339)&gt;0,IF((C339-J339)&gt;V$12,V$12,C339-J339)),P339+L339*($V$6)*0.4+K339*($V$5)+G339+F339+E339)/LookHere!B$11</f>
        <v>63701.249092229191</v>
      </c>
      <c r="S339" s="3">
        <f>(IF(G339&gt;0,IF(R339&gt;V$15,IF(0.15*(R339-V$15)&lt;G339,0.15*(R339-V$15),G339),0),0))*LookHere!B$11</f>
        <v>0</v>
      </c>
      <c r="T339" s="3">
        <f>(IF(R339&lt;V$16,W$16*R339,IF(R339&lt;V$17,Z$16+W$17*(R339-V$16),IF(R339&lt;V$18,W$18*(R339-V$18)+Z$17,(R339-V$18)*W$19+Z$18)))+S339 + IF(R339&lt;V$20,R339*W$20,IF(R339&lt;V$21,(R339-V$20)*W$21+Z$20,(R339-V$21)*W$22+Z$21)))*LookHere!B$11</f>
        <v>15101.249092229393</v>
      </c>
      <c r="AI339" s="3">
        <f t="shared" si="121"/>
        <v>1</v>
      </c>
    </row>
    <row r="340" spans="1:36" x14ac:dyDescent="0.2">
      <c r="A340">
        <f t="shared" si="122"/>
        <v>107</v>
      </c>
      <c r="B340">
        <f>IF(A340&lt;LookHere!$B$9,1,2)</f>
        <v>2</v>
      </c>
      <c r="C340">
        <f>IF(B340&lt;2,LookHere!F$10 - T339,0)</f>
        <v>0</v>
      </c>
      <c r="D340" s="3">
        <f>IF(B340=2,LookHere!$B$12,0)</f>
        <v>48600</v>
      </c>
      <c r="E340" s="3">
        <f>IF(A340&lt;LookHere!B$13,0,IF(A340&lt;LookHere!B$14,LookHere!C$13,LookHere!C$14))</f>
        <v>12000</v>
      </c>
      <c r="F340" s="3">
        <f>IF('SC2'!A340&lt;LookHere!D$15,0,LookHere!B$15)</f>
        <v>9000</v>
      </c>
      <c r="G340" s="3">
        <f>IF('SC2'!A340&lt;LookHere!D$16,0,LookHere!B$16)</f>
        <v>6612</v>
      </c>
      <c r="H340" s="3">
        <f t="shared" si="123"/>
        <v>36089.249092229395</v>
      </c>
      <c r="I340" s="35">
        <f t="shared" si="124"/>
        <v>0</v>
      </c>
      <c r="J340" s="3">
        <f>IF(I339&gt;0,IF(B340&lt;2,IF(C340&gt;5500*LookHere!B$11, 5500*LookHere!B$11, C340), IF(H340&gt;(M340+P339),-(H340-M340-P339),0)),0)</f>
        <v>0</v>
      </c>
      <c r="K340" s="35">
        <f t="shared" si="125"/>
        <v>-4.7061545261711454E-81</v>
      </c>
      <c r="L340" s="35">
        <f t="shared" si="126"/>
        <v>8.1052994143057232E-71</v>
      </c>
      <c r="M340" s="35">
        <f t="shared" si="127"/>
        <v>5.1364381591326107E-69</v>
      </c>
      <c r="N340" s="35">
        <f t="shared" si="128"/>
        <v>1.0272876313160904E-69</v>
      </c>
      <c r="O340" s="35">
        <f t="shared" si="129"/>
        <v>-1046584.3755611267</v>
      </c>
      <c r="P340" s="3">
        <f t="shared" si="130"/>
        <v>36089.249092229395</v>
      </c>
      <c r="Q340">
        <f t="shared" si="131"/>
        <v>0.2</v>
      </c>
      <c r="R340" s="3">
        <f>IF(B340&lt;2,K340*V$5+L340*0.4*V$6 - IF((C340-J340)&gt;0,IF((C340-J340)&gt;V$12,V$12,C340-J340)),P340+L340*($V$6)*0.4+K340*($V$5)+G340+F340+E340)/LookHere!B$11</f>
        <v>63701.249092229395</v>
      </c>
      <c r="S340" s="3">
        <f>(IF(G340&gt;0,IF(R340&gt;V$15,IF(0.15*(R340-V$15)&lt;G340,0.15*(R340-V$15),G340),0),0))*LookHere!B$11</f>
        <v>0</v>
      </c>
      <c r="T340" s="3">
        <f>(IF(R340&lt;V$16,W$16*R340,IF(R340&lt;V$17,Z$16+W$17*(R340-V$16),IF(R340&lt;V$18,W$18*(R340-V$18)+Z$17,(R340-V$18)*W$19+Z$18)))+S340 + IF(R340&lt;V$20,R340*W$20,IF(R340&lt;V$21,(R340-V$20)*W$21+Z$20,(R340-V$21)*W$22+Z$21)))*LookHere!B$11</f>
        <v>15101.249092229456</v>
      </c>
      <c r="AI340" s="3">
        <f t="shared" ref="AI340:AI349" si="132">IF(((K340+L340+O340+I340)-H340)&lt;H340,1,0)</f>
        <v>1</v>
      </c>
    </row>
    <row r="341" spans="1:36" x14ac:dyDescent="0.2">
      <c r="A341">
        <f t="shared" si="122"/>
        <v>108</v>
      </c>
      <c r="B341">
        <f>IF(A341&lt;LookHere!$B$9,1,2)</f>
        <v>2</v>
      </c>
      <c r="C341">
        <f>IF(B341&lt;2,LookHere!F$10 - T340,0)</f>
        <v>0</v>
      </c>
      <c r="D341" s="3">
        <f>IF(B341=2,LookHere!$B$12,0)</f>
        <v>48600</v>
      </c>
      <c r="E341" s="3">
        <f>IF(A341&lt;LookHere!B$13,0,IF(A341&lt;LookHere!B$14,LookHere!C$13,LookHere!C$14))</f>
        <v>12000</v>
      </c>
      <c r="F341" s="3">
        <f>IF('SC2'!A341&lt;LookHere!D$15,0,LookHere!B$15)</f>
        <v>9000</v>
      </c>
      <c r="G341" s="3">
        <f>IF('SC2'!A341&lt;LookHere!D$16,0,LookHere!B$16)</f>
        <v>6612</v>
      </c>
      <c r="H341" s="3">
        <f t="shared" si="123"/>
        <v>36089.249092229453</v>
      </c>
      <c r="I341" s="35">
        <f t="shared" si="124"/>
        <v>0</v>
      </c>
      <c r="J341" s="3">
        <f>IF(I340&gt;0,IF(B341&lt;2,IF(C341&gt;5500*LookHere!B$11, 5500*LookHere!B$11, C341), IF(H341&gt;(M341+P340),-(H341-M341-P340),0)),0)</f>
        <v>0</v>
      </c>
      <c r="K341" s="35">
        <f t="shared" si="125"/>
        <v>4.3392301867468775E-83</v>
      </c>
      <c r="L341" s="35">
        <f t="shared" si="126"/>
        <v>1.2790162475774332E-72</v>
      </c>
      <c r="M341" s="35">
        <f t="shared" si="127"/>
        <v>8.1052994138351078E-71</v>
      </c>
      <c r="N341" s="35">
        <f t="shared" si="128"/>
        <v>1.6210598832376372E-71</v>
      </c>
      <c r="O341" s="35">
        <f t="shared" si="129"/>
        <v>-1093955.8042219051</v>
      </c>
      <c r="P341" s="3">
        <f t="shared" si="130"/>
        <v>36089.249092229453</v>
      </c>
      <c r="Q341">
        <f t="shared" si="131"/>
        <v>0.2</v>
      </c>
      <c r="R341" s="3">
        <f>IF(B341&lt;2,K341*V$5+L341*0.4*V$6 - IF((C341-J341)&gt;0,IF((C341-J341)&gt;V$12,V$12,C341-J341)),P341+L341*($V$6)*0.4+K341*($V$5)+G341+F341+E341)/LookHere!B$11</f>
        <v>63701.249092229453</v>
      </c>
      <c r="S341" s="3">
        <f>(IF(G341&gt;0,IF(R341&gt;V$15,IF(0.15*(R341-V$15)&lt;G341,0.15*(R341-V$15),G341),0),0))*LookHere!B$11</f>
        <v>0</v>
      </c>
      <c r="T341" s="3">
        <f>(IF(R341&lt;V$16,W$16*R341,IF(R341&lt;V$17,Z$16+W$17*(R341-V$16),IF(R341&lt;V$18,W$18*(R341-V$18)+Z$17,(R341-V$18)*W$19+Z$18)))+S341 + IF(R341&lt;V$20,R341*W$20,IF(R341&lt;V$21,(R341-V$20)*W$21+Z$20,(R341-V$21)*W$22+Z$21)))*LookHere!B$11</f>
        <v>15101.249092229473</v>
      </c>
      <c r="AI341" s="3">
        <f t="shared" si="132"/>
        <v>1</v>
      </c>
    </row>
    <row r="342" spans="1:36" x14ac:dyDescent="0.2">
      <c r="A342">
        <f t="shared" si="122"/>
        <v>109</v>
      </c>
      <c r="B342">
        <f>IF(A342&lt;LookHere!$B$9,1,2)</f>
        <v>2</v>
      </c>
      <c r="C342">
        <f>IF(B342&lt;2,LookHere!F$10 - T341,0)</f>
        <v>0</v>
      </c>
      <c r="D342" s="3">
        <f>IF(B342=2,LookHere!$B$12,0)</f>
        <v>48600</v>
      </c>
      <c r="E342" s="3">
        <f>IF(A342&lt;LookHere!B$13,0,IF(A342&lt;LookHere!B$14,LookHere!C$13,LookHere!C$14))</f>
        <v>12000</v>
      </c>
      <c r="F342" s="3">
        <f>IF('SC2'!A342&lt;LookHere!D$15,0,LookHere!B$15)</f>
        <v>9000</v>
      </c>
      <c r="G342" s="3">
        <f>IF('SC2'!A342&lt;LookHere!D$16,0,LookHere!B$16)</f>
        <v>6612</v>
      </c>
      <c r="H342" s="3">
        <f t="shared" si="123"/>
        <v>36089.249092229475</v>
      </c>
      <c r="I342" s="35">
        <f t="shared" si="124"/>
        <v>0</v>
      </c>
      <c r="J342" s="3">
        <f>IF(I341&gt;0,IF(B342&lt;2,IF(C342&gt;5500*LookHere!B$11, 5500*LookHere!B$11, C342), IF(H342&gt;(M342+P341),-(H342-M342-P341),0)),0)</f>
        <v>0</v>
      </c>
      <c r="K342" s="35">
        <f t="shared" si="125"/>
        <v>-4.0004791739927009E-85</v>
      </c>
      <c r="L342" s="35">
        <f t="shared" si="126"/>
        <v>2.0182876386771744E-74</v>
      </c>
      <c r="M342" s="35">
        <f t="shared" si="127"/>
        <v>1.2790162476208255E-72</v>
      </c>
      <c r="N342" s="35">
        <f t="shared" si="128"/>
        <v>2.5580324948077282E-73</v>
      </c>
      <c r="O342" s="35">
        <f t="shared" si="129"/>
        <v>-1141837.8968836467</v>
      </c>
      <c r="P342" s="3">
        <f t="shared" si="130"/>
        <v>36089.249092229475</v>
      </c>
      <c r="Q342">
        <f t="shared" si="131"/>
        <v>0.2</v>
      </c>
      <c r="R342" s="3">
        <f>IF(B342&lt;2,K342*V$5+L342*0.4*V$6 - IF((C342-J342)&gt;0,IF((C342-J342)&gt;V$12,V$12,C342-J342)),P342+L342*($V$6)*0.4+K342*($V$5)+G342+F342+E342)/LookHere!B$11</f>
        <v>63701.249092229475</v>
      </c>
      <c r="S342" s="3">
        <f>(IF(G342&gt;0,IF(R342&gt;V$15,IF(0.15*(R342-V$15)&lt;G342,0.15*(R342-V$15),G342),0),0))*LookHere!B$11</f>
        <v>0</v>
      </c>
      <c r="T342" s="3">
        <f>(IF(R342&lt;V$16,W$16*R342,IF(R342&lt;V$17,Z$16+W$17*(R342-V$16),IF(R342&lt;V$18,W$18*(R342-V$18)+Z$17,(R342-V$18)*W$19+Z$18)))+S342 + IF(R342&lt;V$20,R342*W$20,IF(R342&lt;V$21,(R342-V$20)*W$21+Z$20,(R342-V$21)*W$22+Z$21)))*LookHere!B$11</f>
        <v>15101.249092229482</v>
      </c>
      <c r="AI342" s="3">
        <f t="shared" si="132"/>
        <v>1</v>
      </c>
    </row>
    <row r="343" spans="1:36" x14ac:dyDescent="0.2">
      <c r="A343">
        <f t="shared" si="122"/>
        <v>110</v>
      </c>
      <c r="B343">
        <f>IF(A343&lt;LookHere!$B$9,1,2)</f>
        <v>2</v>
      </c>
      <c r="C343">
        <f>IF(B343&lt;2,LookHere!F$10 - T342,0)</f>
        <v>0</v>
      </c>
      <c r="D343" s="3">
        <f>IF(B343=2,LookHere!$B$12,0)</f>
        <v>48600</v>
      </c>
      <c r="E343" s="3">
        <f>IF(A343&lt;LookHere!B$13,0,IF(A343&lt;LookHere!B$14,LookHere!C$13,LookHere!C$14))</f>
        <v>12000</v>
      </c>
      <c r="F343" s="3">
        <f>IF('SC2'!A343&lt;LookHere!D$15,0,LookHere!B$15)</f>
        <v>9000</v>
      </c>
      <c r="G343" s="3">
        <f>IF('SC2'!A343&lt;LookHere!D$16,0,LookHere!B$16)</f>
        <v>6612</v>
      </c>
      <c r="H343" s="3">
        <f t="shared" si="123"/>
        <v>36089.249092229482</v>
      </c>
      <c r="I343" s="35">
        <f t="shared" si="124"/>
        <v>0</v>
      </c>
      <c r="J343" s="3">
        <f>IF(I342&gt;0,IF(B343&lt;2,IF(C343&gt;5500*LookHere!B$11, 5500*LookHere!B$11, C343), IF(H343&gt;(M343+P342),-(H343-M343-P342),0)),0)</f>
        <v>0</v>
      </c>
      <c r="K343" s="35">
        <f t="shared" si="125"/>
        <v>3.6877110111316522E-87</v>
      </c>
      <c r="L343" s="35">
        <f t="shared" si="126"/>
        <v>3.1848578938325679E-76</v>
      </c>
      <c r="M343" s="35">
        <f t="shared" si="127"/>
        <v>2.0182876386371696E-74</v>
      </c>
      <c r="N343" s="35">
        <f t="shared" si="128"/>
        <v>4.0365752776743869E-75</v>
      </c>
      <c r="O343" s="35">
        <f t="shared" si="129"/>
        <v>-1190236.1585042819</v>
      </c>
      <c r="P343" s="3">
        <f t="shared" si="130"/>
        <v>36089.249092229482</v>
      </c>
      <c r="Q343">
        <f t="shared" si="131"/>
        <v>0.2</v>
      </c>
      <c r="R343" s="3">
        <f>IF(B343&lt;2,K343*V$5+L343*0.4*V$6 - IF((C343-J343)&gt;0,IF((C343-J343)&gt;V$12,V$12,C343-J343)),P343+L343*($V$6)*0.4+K343*($V$5)+G343+F343+E343)/LookHere!B$11</f>
        <v>63701.249092229482</v>
      </c>
      <c r="S343" s="3">
        <f>(IF(G343&gt;0,IF(R343&gt;V$15,IF(0.15*(R343-V$15)&lt;G343,0.15*(R343-V$15),G343),0),0))*LookHere!B$11</f>
        <v>0</v>
      </c>
      <c r="T343" s="3">
        <f>(IF(R343&lt;V$16,W$16*R343,IF(R343&lt;V$17,Z$16+W$17*(R343-V$16),IF(R343&lt;V$18,W$18*(R343-V$18)+Z$17,(R343-V$18)*W$19+Z$18)))+S343 + IF(R343&lt;V$20,R343*W$20,IF(R343&lt;V$21,(R343-V$20)*W$21+Z$20,(R343-V$21)*W$22+Z$21)))*LookHere!B$11</f>
        <v>15101.249092229482</v>
      </c>
      <c r="AI343" s="3">
        <f t="shared" si="132"/>
        <v>1</v>
      </c>
    </row>
    <row r="344" spans="1:36" x14ac:dyDescent="0.2">
      <c r="A344">
        <f t="shared" si="122"/>
        <v>111</v>
      </c>
      <c r="B344">
        <f>IF(A344&lt;LookHere!$B$9,1,2)</f>
        <v>2</v>
      </c>
      <c r="C344">
        <f>IF(B344&lt;2,LookHere!F$10 - T343,0)</f>
        <v>0</v>
      </c>
      <c r="D344" s="3">
        <f>IF(B344=2,LookHere!$B$12,0)</f>
        <v>48600</v>
      </c>
      <c r="E344" s="3">
        <f>IF(A344&lt;LookHere!B$13,0,IF(A344&lt;LookHere!B$14,LookHere!C$13,LookHere!C$14))</f>
        <v>12000</v>
      </c>
      <c r="F344" s="3">
        <f>IF('SC2'!A344&lt;LookHere!D$15,0,LookHere!B$15)</f>
        <v>9000</v>
      </c>
      <c r="G344" s="3">
        <f>IF('SC2'!A344&lt;LookHere!D$16,0,LookHere!B$16)</f>
        <v>6612</v>
      </c>
      <c r="H344" s="3">
        <f t="shared" si="123"/>
        <v>36089.249092229482</v>
      </c>
      <c r="I344" s="35">
        <f t="shared" si="124"/>
        <v>0</v>
      </c>
      <c r="J344" s="3">
        <f>IF(I343&gt;0,IF(B344&lt;2,IF(C344&gt;5500*LookHere!B$11, 5500*LookHere!B$11, C344), IF(H344&gt;(M344+P343),-(H344-M344-P343),0)),0)</f>
        <v>0</v>
      </c>
      <c r="K344" s="35">
        <f t="shared" si="125"/>
        <v>6.3697157877354903E-77</v>
      </c>
      <c r="L344" s="35">
        <f t="shared" si="126"/>
        <v>2.5981433726602334E-76</v>
      </c>
      <c r="M344" s="35">
        <f t="shared" si="127"/>
        <v>0</v>
      </c>
      <c r="N344" s="35">
        <f t="shared" si="128"/>
        <v>6.3697157873701195E-77</v>
      </c>
      <c r="O344" s="35">
        <f t="shared" si="129"/>
        <v>-1239156.1533851875</v>
      </c>
      <c r="P344" s="3">
        <f t="shared" si="130"/>
        <v>36089.249092229482</v>
      </c>
      <c r="Q344">
        <f t="shared" si="131"/>
        <v>0.2</v>
      </c>
      <c r="R344" s="3">
        <f>IF(B344&lt;2,K344*V$5+L344*0.4*V$6 - IF((C344-J344)&gt;0,IF((C344-J344)&gt;V$12,V$12,C344-J344)),P344+L344*($V$6)*0.4+K344*($V$5)+G344+F344+E344)/LookHere!B$11</f>
        <v>63701.249092229482</v>
      </c>
      <c r="S344" s="3">
        <f>(IF(G344&gt;0,IF(R344&gt;V$15,IF(0.15*(R344-V$15)&lt;G344,0.15*(R344-V$15),G344),0),0))*LookHere!B$11</f>
        <v>0</v>
      </c>
      <c r="T344" s="3">
        <f>(IF(R344&lt;V$16,W$16*R344,IF(R344&lt;V$17,Z$16+W$17*(R344-V$16),IF(R344&lt;V$18,W$18*(R344-V$18)+Z$17,(R344-V$18)*W$19+Z$18)))+S344 + IF(R344&lt;V$20,R344*W$20,IF(R344&lt;V$21,(R344-V$20)*W$21+Z$20,(R344-V$21)*W$22+Z$21)))*LookHere!B$11</f>
        <v>15101.249092229482</v>
      </c>
      <c r="AI344" s="3">
        <f t="shared" si="132"/>
        <v>1</v>
      </c>
    </row>
    <row r="345" spans="1:36" x14ac:dyDescent="0.2">
      <c r="A345">
        <f t="shared" si="122"/>
        <v>112</v>
      </c>
      <c r="B345">
        <f>IF(A345&lt;LookHere!$B$9,1,2)</f>
        <v>2</v>
      </c>
      <c r="C345">
        <f>IF(B345&lt;2,LookHere!F$10 - T344,0)</f>
        <v>0</v>
      </c>
      <c r="D345" s="3">
        <f>IF(B345=2,LookHere!$B$12,0)</f>
        <v>48600</v>
      </c>
      <c r="E345" s="3">
        <f>IF(A345&lt;LookHere!B$13,0,IF(A345&lt;LookHere!B$14,LookHere!C$13,LookHere!C$14))</f>
        <v>12000</v>
      </c>
      <c r="F345" s="3">
        <f>IF('SC2'!A345&lt;LookHere!D$15,0,LookHere!B$15)</f>
        <v>9000</v>
      </c>
      <c r="G345" s="3">
        <f>IF('SC2'!A345&lt;LookHere!D$16,0,LookHere!B$16)</f>
        <v>6612</v>
      </c>
      <c r="H345" s="3">
        <f t="shared" si="123"/>
        <v>36089.249092229482</v>
      </c>
      <c r="I345" s="35">
        <f t="shared" si="124"/>
        <v>0</v>
      </c>
      <c r="J345" s="3">
        <f>IF(I344&gt;0,IF(B345&lt;2,IF(C345&gt;5500*LookHere!B$11, 5500*LookHere!B$11, C345), IF(H345&gt;(M345+P344),-(H345-M345-P344),0)),0)</f>
        <v>0</v>
      </c>
      <c r="K345" s="35">
        <f t="shared" si="125"/>
        <v>6.4115011233046447E-77</v>
      </c>
      <c r="L345" s="35">
        <f t="shared" si="126"/>
        <v>2.6290906635676041E-76</v>
      </c>
      <c r="M345" s="35">
        <f t="shared" si="127"/>
        <v>0</v>
      </c>
      <c r="N345" s="35">
        <f t="shared" si="128"/>
        <v>1.0051411513207519E-78</v>
      </c>
      <c r="O345" s="35">
        <f t="shared" si="129"/>
        <v>-1288603.5058109092</v>
      </c>
      <c r="P345" s="3">
        <f t="shared" si="130"/>
        <v>36089.249092229482</v>
      </c>
      <c r="Q345">
        <f t="shared" si="131"/>
        <v>0.2</v>
      </c>
      <c r="R345" s="3">
        <f>IF(B345&lt;2,K345*V$5+L345*0.4*V$6 - IF((C345-J345)&gt;0,IF((C345-J345)&gt;V$12,V$12,C345-J345)),P345+L345*($V$6)*0.4+K345*($V$5)+G345+F345+E345)/LookHere!B$11</f>
        <v>63701.249092229482</v>
      </c>
      <c r="S345" s="3">
        <f>(IF(G345&gt;0,IF(R345&gt;V$15,IF(0.15*(R345-V$15)&lt;G345,0.15*(R345-V$15),G345),0),0))*LookHere!B$11</f>
        <v>0</v>
      </c>
      <c r="T345" s="3">
        <f>(IF(R345&lt;V$16,W$16*R345,IF(R345&lt;V$17,Z$16+W$17*(R345-V$16),IF(R345&lt;V$18,W$18*(R345-V$18)+Z$17,(R345-V$18)*W$19+Z$18)))+S345 + IF(R345&lt;V$20,R345*W$20,IF(R345&lt;V$21,(R345-V$20)*W$21+Z$20,(R345-V$21)*W$22+Z$21)))*LookHere!B$11</f>
        <v>15101.249092229482</v>
      </c>
      <c r="AI345" s="3">
        <f t="shared" si="132"/>
        <v>1</v>
      </c>
    </row>
    <row r="346" spans="1:36" x14ac:dyDescent="0.2">
      <c r="A346">
        <f t="shared" si="122"/>
        <v>113</v>
      </c>
      <c r="B346">
        <f>IF(A346&lt;LookHere!$B$9,1,2)</f>
        <v>2</v>
      </c>
      <c r="C346">
        <f>IF(B346&lt;2,LookHere!F$10 - T345,0)</f>
        <v>0</v>
      </c>
      <c r="D346" s="3">
        <f>IF(B346=2,LookHere!$B$12,0)</f>
        <v>48600</v>
      </c>
      <c r="E346" s="3">
        <f>IF(A346&lt;LookHere!B$13,0,IF(A346&lt;LookHere!B$14,LookHere!C$13,LookHere!C$14))</f>
        <v>12000</v>
      </c>
      <c r="F346" s="3">
        <f>IF('SC2'!A346&lt;LookHere!D$15,0,LookHere!B$15)</f>
        <v>9000</v>
      </c>
      <c r="G346" s="3">
        <f>IF('SC2'!A346&lt;LookHere!D$16,0,LookHere!B$16)</f>
        <v>6612</v>
      </c>
      <c r="H346" s="3">
        <f t="shared" si="123"/>
        <v>36089.249092229482</v>
      </c>
      <c r="I346" s="35">
        <f t="shared" si="124"/>
        <v>0</v>
      </c>
      <c r="J346" s="3">
        <f>IF(I345&gt;0,IF(B346&lt;2,IF(C346&gt;5500*LookHere!B$11, 5500*LookHere!B$11, C346), IF(H346&gt;(M346+P345),-(H346-M346-P345),0)),0)</f>
        <v>0</v>
      </c>
      <c r="K346" s="35">
        <f t="shared" si="125"/>
        <v>6.4813675114392688E-77</v>
      </c>
      <c r="L346" s="35">
        <f t="shared" si="126"/>
        <v>2.6576796713895512E-76</v>
      </c>
      <c r="M346" s="35">
        <f t="shared" si="127"/>
        <v>0</v>
      </c>
      <c r="N346" s="35">
        <f t="shared" si="128"/>
        <v>1.2898042849149359E-78</v>
      </c>
      <c r="O346" s="35">
        <f t="shared" si="129"/>
        <v>-1338583.9006957803</v>
      </c>
      <c r="P346" s="3">
        <f t="shared" si="130"/>
        <v>36089.249092229482</v>
      </c>
      <c r="Q346">
        <f t="shared" si="131"/>
        <v>0.2</v>
      </c>
      <c r="R346" s="3">
        <f>IF(B346&lt;2,K346*V$5+L346*0.4*V$6 - IF((C346-J346)&gt;0,IF((C346-J346)&gt;V$12,V$12,C346-J346)),P346+L346*($V$6)*0.4+K346*($V$5)+G346+F346+E346)/LookHere!B$11</f>
        <v>63701.249092229482</v>
      </c>
      <c r="S346" s="3">
        <f>(IF(G346&gt;0,IF(R346&gt;V$15,IF(0.15*(R346-V$15)&lt;G346,0.15*(R346-V$15),G346),0),0))*LookHere!B$11</f>
        <v>0</v>
      </c>
      <c r="T346" s="3">
        <f>(IF(R346&lt;V$16,W$16*R346,IF(R346&lt;V$17,Z$16+W$17*(R346-V$16),IF(R346&lt;V$18,W$18*(R346-V$18)+Z$17,(R346-V$18)*W$19+Z$18)))+S346 + IF(R346&lt;V$20,R346*W$20,IF(R346&lt;V$21,(R346-V$20)*W$21+Z$20,(R346-V$21)*W$22+Z$21)))*LookHere!B$11</f>
        <v>15101.249092229482</v>
      </c>
      <c r="AI346" s="3">
        <f t="shared" si="132"/>
        <v>1</v>
      </c>
    </row>
    <row r="347" spans="1:36" x14ac:dyDescent="0.2">
      <c r="A347">
        <f t="shared" si="122"/>
        <v>114</v>
      </c>
      <c r="B347">
        <f>IF(A347&lt;LookHere!$B$9,1,2)</f>
        <v>2</v>
      </c>
      <c r="C347">
        <f>IF(B347&lt;2,LookHere!F$10 - T346,0)</f>
        <v>0</v>
      </c>
      <c r="D347" s="3">
        <f>IF(B347=2,LookHere!$B$12,0)</f>
        <v>48600</v>
      </c>
      <c r="E347" s="3">
        <f>IF(A347&lt;LookHere!B$13,0,IF(A347&lt;LookHere!B$14,LookHere!C$13,LookHere!C$14))</f>
        <v>12000</v>
      </c>
      <c r="F347" s="3">
        <f>IF('SC2'!A347&lt;LookHere!D$15,0,LookHere!B$15)</f>
        <v>9000</v>
      </c>
      <c r="G347" s="3">
        <f>IF('SC2'!A347&lt;LookHere!D$16,0,LookHere!B$16)</f>
        <v>6612</v>
      </c>
      <c r="H347" s="3">
        <f t="shared" si="123"/>
        <v>36089.249092229482</v>
      </c>
      <c r="I347" s="35">
        <f t="shared" si="124"/>
        <v>0</v>
      </c>
      <c r="J347" s="3">
        <f>IF(I346&gt;0,IF(B347&lt;2,IF(C347&gt;5500*LookHere!B$11, 5500*LookHere!B$11, C347), IF(H347&gt;(M347+P346),-(H347-M347-P346),0)),0)</f>
        <v>0</v>
      </c>
      <c r="K347" s="35">
        <f t="shared" si="125"/>
        <v>6.5518746366114866E-77</v>
      </c>
      <c r="L347" s="35">
        <f t="shared" si="126"/>
        <v>2.6865913232413093E-76</v>
      </c>
      <c r="M347" s="35">
        <f t="shared" si="127"/>
        <v>0</v>
      </c>
      <c r="N347" s="35">
        <f t="shared" si="128"/>
        <v>1.3026533362768764E-78</v>
      </c>
      <c r="O347" s="35">
        <f t="shared" si="129"/>
        <v>-1389103.0842375103</v>
      </c>
      <c r="P347" s="3">
        <f t="shared" si="130"/>
        <v>36089.249092229482</v>
      </c>
      <c r="Q347">
        <f t="shared" si="131"/>
        <v>0.2</v>
      </c>
      <c r="R347" s="3">
        <f>IF(B347&lt;2,K347*V$5+L347*0.4*V$6 - IF((C347-J347)&gt;0,IF((C347-J347)&gt;V$12,V$12,C347-J347)),P347+L347*($V$6)*0.4+K347*($V$5)+G347+F347+E347)/LookHere!B$11</f>
        <v>63701.249092229482</v>
      </c>
      <c r="S347" s="3">
        <f>(IF(G347&gt;0,IF(R347&gt;V$15,IF(0.15*(R347-V$15)&lt;G347,0.15*(R347-V$15),G347),0),0))*LookHere!B$11</f>
        <v>0</v>
      </c>
      <c r="T347" s="3">
        <f>(IF(R347&lt;V$16,W$16*R347,IF(R347&lt;V$17,Z$16+W$17*(R347-V$16),IF(R347&lt;V$18,W$18*(R347-V$18)+Z$17,(R347-V$18)*W$19+Z$18)))+S347 + IF(R347&lt;V$20,R347*W$20,IF(R347&lt;V$21,(R347-V$20)*W$21+Z$20,(R347-V$21)*W$22+Z$21)))*LookHere!B$11</f>
        <v>15101.249092229482</v>
      </c>
      <c r="AI347" s="3">
        <f t="shared" si="132"/>
        <v>1</v>
      </c>
    </row>
    <row r="348" spans="1:36" x14ac:dyDescent="0.2">
      <c r="A348">
        <f t="shared" si="122"/>
        <v>115</v>
      </c>
      <c r="B348">
        <f>IF(A348&lt;LookHere!$B$9,1,2)</f>
        <v>2</v>
      </c>
      <c r="C348">
        <f>IF(B348&lt;2,LookHere!F$10 - T347,0)</f>
        <v>0</v>
      </c>
      <c r="D348" s="3">
        <f>IF(B348=2,LookHere!$B$12,0)</f>
        <v>48600</v>
      </c>
      <c r="E348" s="3">
        <f>IF(A348&lt;LookHere!B$13,0,IF(A348&lt;LookHere!B$14,LookHere!C$13,LookHere!C$14))</f>
        <v>12000</v>
      </c>
      <c r="F348" s="3">
        <f>IF('SC2'!A348&lt;LookHere!D$15,0,LookHere!B$15)</f>
        <v>9000</v>
      </c>
      <c r="G348" s="3">
        <f>IF('SC2'!A348&lt;LookHere!D$16,0,LookHere!B$16)</f>
        <v>6612</v>
      </c>
      <c r="H348" s="3">
        <f t="shared" si="123"/>
        <v>36089.249092229482</v>
      </c>
      <c r="I348" s="35">
        <f t="shared" si="124"/>
        <v>0</v>
      </c>
      <c r="J348" s="3">
        <f>IF(I347&gt;0,IF(B348&lt;2,IF(C348&gt;5500*LookHere!B$11, 5500*LookHere!B$11, C348), IF(H348&gt;(M348+P347),-(H348-M348-P347),0)),0)</f>
        <v>0</v>
      </c>
      <c r="K348" s="35">
        <f t="shared" si="125"/>
        <v>6.6231492896553576E-77</v>
      </c>
      <c r="L348" s="35">
        <f t="shared" si="126"/>
        <v>2.7158174406027142E-76</v>
      </c>
      <c r="M348" s="35">
        <f t="shared" si="127"/>
        <v>0</v>
      </c>
      <c r="N348" s="35">
        <f t="shared" si="128"/>
        <v>1.3168293719342882E-78</v>
      </c>
      <c r="O348" s="35">
        <f t="shared" si="129"/>
        <v>-1440166.8645778201</v>
      </c>
      <c r="P348" s="3">
        <f t="shared" si="130"/>
        <v>36089.249092229482</v>
      </c>
      <c r="Q348">
        <f t="shared" si="131"/>
        <v>0.2</v>
      </c>
      <c r="R348" s="3">
        <f>IF(B348&lt;2,K348*V$5+L348*0.4*V$6 - IF((C348-J348)&gt;0,IF((C348-J348)&gt;V$12,V$12,C348-J348)),P348+L348*($V$6)*0.4+K348*($V$5)+G348+F348+E348)/LookHere!B$11</f>
        <v>63701.249092229482</v>
      </c>
      <c r="S348" s="3">
        <f>(IF(G348&gt;0,IF(R348&gt;V$15,IF(0.15*(R348-V$15)&lt;G348,0.15*(R348-V$15),G348),0),0))*LookHere!B$11</f>
        <v>0</v>
      </c>
      <c r="T348" s="3">
        <f>(IF(R348&lt;V$16,W$16*R348,IF(R348&lt;V$17,Z$16+W$17*(R348-V$16),IF(R348&lt;V$18,W$18*(R348-V$18)+Z$17,(R348-V$18)*W$19+Z$18)))+S348 + IF(R348&lt;V$20,R348*W$20,IF(R348&lt;V$21,(R348-V$20)*W$21+Z$20,(R348-V$21)*W$22+Z$21)))*LookHere!B$11</f>
        <v>15101.249092229482</v>
      </c>
      <c r="AI348" s="3">
        <f t="shared" si="132"/>
        <v>1</v>
      </c>
      <c r="AJ348">
        <f>MATCH(1,AI268:AI348,0)+3</f>
        <v>49</v>
      </c>
    </row>
    <row r="349" spans="1:36" x14ac:dyDescent="0.2">
      <c r="AI349" s="3">
        <f t="shared" si="132"/>
        <v>0</v>
      </c>
      <c r="AJ349" t="str">
        <f>"A"&amp;AJ348</f>
        <v>A49</v>
      </c>
    </row>
    <row r="350" spans="1:36" x14ac:dyDescent="0.2">
      <c r="AJ350">
        <f ca="1">IF(AI348&gt;0,INDIRECT(AJ349),"past "&amp;A348)</f>
        <v>80</v>
      </c>
    </row>
  </sheetData>
  <mergeCells count="4">
    <mergeCell ref="A1:C2"/>
    <mergeCell ref="A89:C90"/>
    <mergeCell ref="A177:C178"/>
    <mergeCell ref="A265:C266"/>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0"/>
  <sheetViews>
    <sheetView workbookViewId="0">
      <selection activeCell="AJ127" sqref="AJ127"/>
    </sheetView>
  </sheetViews>
  <sheetFormatPr defaultRowHeight="12.75" x14ac:dyDescent="0.2"/>
  <cols>
    <col min="1" max="10" width="9.28515625" bestFit="1" customWidth="1"/>
    <col min="11" max="11" width="10.42578125" customWidth="1"/>
    <col min="12" max="12" width="10.140625" bestFit="1" customWidth="1"/>
    <col min="13" max="13" width="9.28515625" bestFit="1" customWidth="1"/>
    <col min="14" max="14" width="9.28515625" customWidth="1"/>
    <col min="15" max="20" width="9.28515625" bestFit="1" customWidth="1"/>
    <col min="22" max="22" width="12.42578125" bestFit="1" customWidth="1"/>
    <col min="23" max="23" width="9.28515625" bestFit="1" customWidth="1"/>
    <col min="24" max="24" width="12.5703125" customWidth="1"/>
    <col min="26" max="26" width="11.42578125" bestFit="1" customWidth="1"/>
    <col min="33" max="36" width="9.28515625" bestFit="1" customWidth="1"/>
  </cols>
  <sheetData>
    <row r="1" spans="1:35" x14ac:dyDescent="0.2">
      <c r="A1" s="66" t="s">
        <v>88</v>
      </c>
      <c r="B1" s="66"/>
      <c r="C1" s="66"/>
      <c r="D1" t="s">
        <v>0</v>
      </c>
    </row>
    <row r="2" spans="1:35" x14ac:dyDescent="0.2">
      <c r="A2" s="66"/>
      <c r="B2" s="66"/>
      <c r="C2" s="66"/>
      <c r="D2" s="1" t="s">
        <v>1</v>
      </c>
      <c r="E2" s="2" t="s">
        <v>2</v>
      </c>
      <c r="K2" t="s">
        <v>3</v>
      </c>
      <c r="L2" t="s">
        <v>3</v>
      </c>
      <c r="T2" t="s">
        <v>4</v>
      </c>
    </row>
    <row r="3" spans="1:35" x14ac:dyDescent="0.2">
      <c r="A3" s="2" t="s">
        <v>5</v>
      </c>
      <c r="B3" s="2" t="s">
        <v>59</v>
      </c>
      <c r="C3" s="2" t="s">
        <v>77</v>
      </c>
      <c r="D3" s="2" t="s">
        <v>6</v>
      </c>
      <c r="E3" t="s">
        <v>7</v>
      </c>
      <c r="F3" t="s">
        <v>8</v>
      </c>
      <c r="G3" t="s">
        <v>9</v>
      </c>
      <c r="H3" t="s">
        <v>10</v>
      </c>
      <c r="I3" t="s">
        <v>15</v>
      </c>
      <c r="J3" t="s">
        <v>76</v>
      </c>
      <c r="K3" t="s">
        <v>11</v>
      </c>
      <c r="L3" t="s">
        <v>12</v>
      </c>
      <c r="M3" t="s">
        <v>79</v>
      </c>
      <c r="N3" t="s">
        <v>81</v>
      </c>
      <c r="O3" t="s">
        <v>13</v>
      </c>
      <c r="P3" t="s">
        <v>14</v>
      </c>
      <c r="R3" t="s">
        <v>16</v>
      </c>
      <c r="S3" t="s">
        <v>60</v>
      </c>
      <c r="T3" t="s">
        <v>17</v>
      </c>
      <c r="W3" s="2" t="s">
        <v>18</v>
      </c>
      <c r="AG3" t="s">
        <v>19</v>
      </c>
      <c r="AI3" t="s">
        <v>25</v>
      </c>
    </row>
    <row r="4" spans="1:35" x14ac:dyDescent="0.2">
      <c r="A4">
        <f>LookHere!B$8</f>
        <v>35</v>
      </c>
      <c r="B4">
        <f>IF(A4&lt;LookHere!$B$9,1,2)</f>
        <v>1</v>
      </c>
      <c r="C4">
        <f>IF(B4&lt;2,LookHere!F$10,0)</f>
        <v>6000</v>
      </c>
      <c r="D4" s="3">
        <f>IF(B4=2,LookHere!$B$12,0)</f>
        <v>0</v>
      </c>
      <c r="E4" s="3">
        <f>IF(A4&lt;LookHere!B$13,0,IF(A4&lt;LookHere!B$14,LookHere!C$13,LookHere!C$14))</f>
        <v>0</v>
      </c>
      <c r="F4" s="3">
        <f>IF('SC3'!A4&lt;LookHere!D$15,0,LookHere!B$15)</f>
        <v>0</v>
      </c>
      <c r="G4" s="3">
        <f>IF('SC3'!A4&lt;LookHere!D$16,0,LookHere!B$16)</f>
        <v>0</v>
      </c>
      <c r="H4" s="3">
        <v>0</v>
      </c>
      <c r="I4" s="3">
        <f>LookHere!B27+J4</f>
        <v>55500</v>
      </c>
      <c r="J4" s="3">
        <f>IF(B4&lt;2,IF(C4&gt;5500*LookHere!B$11, 5500*LookHere!B$11, C4), IF(H4&gt;M4,-(H4-M4),0))</f>
        <v>5500</v>
      </c>
      <c r="K4" s="3">
        <f>LookHere!B$24*V7+IF($C4&gt;($J4+$V$12),$V$7*($C4-$J4-$V$12),0)</f>
        <v>50000</v>
      </c>
      <c r="L4" s="3">
        <f>LookHere!B$24*(1-V7)+IF($C4&gt;($J4+$V$12),(1-$V$7)*($C4-$J4-$V$12),0)</f>
        <v>0</v>
      </c>
      <c r="M4" s="3"/>
      <c r="N4" s="3"/>
      <c r="O4" s="3">
        <f>LookHere!B$26+IF((C4-J4)&gt;0,IF((C4-J4)&gt;V$12,V$12,C4-J4),0)</f>
        <v>50500</v>
      </c>
      <c r="P4">
        <v>0</v>
      </c>
      <c r="Q4">
        <f>IF(B4&lt;2,0,VLOOKUP(A4,AG$5:AH$90,2))</f>
        <v>0</v>
      </c>
      <c r="R4" s="3">
        <f>IF(B4&lt;2,K4*V$5+L4*0.4*V$6 - IF((C4-J4)&gt;0,IF((C4-J4)&gt;V$12,V$12,C4-J4)),P4+L4*($V$6)*0.4+K4*($V$5)+G4+F4+E4)/LookHere!B$11</f>
        <v>1289</v>
      </c>
      <c r="S4" s="3">
        <f>(IF(G4&gt;0,IF(R4&gt;V$15,IF(0.15*(R4-V$15)&lt;G4,0.15*(R4-V$15),G4),0),0))*LookHere!B$11</f>
        <v>0</v>
      </c>
      <c r="T4" s="3">
        <f>(IF(R4&lt;V$16,W$16*R4,IF(R4&lt;V$17,Z$16+W$17*(R4-V$16),IF(R4&lt;V$18,W$18*(R4-V$18)+Z$17,(R4-V$18)*W$19+Z$18)))+S4 + IF(R4&lt;V$20,R4*W$20,IF(R4&lt;V$21,(R4-V$20)*W$21+Z$20,(R4-V$21)*W$22+Z$21)))*LookHere!B$11</f>
        <v>257.8</v>
      </c>
      <c r="V4" s="4">
        <f>LookHere!D$19</f>
        <v>0.02</v>
      </c>
      <c r="W4" t="s">
        <v>63</v>
      </c>
      <c r="AH4" s="37"/>
      <c r="AI4" s="3">
        <f>IF(((K4+L4+O4+I4)-H4)&lt;H4,1,0)</f>
        <v>0</v>
      </c>
    </row>
    <row r="5" spans="1:35" x14ac:dyDescent="0.2">
      <c r="A5">
        <f t="shared" ref="A5:A36" si="0">A4+1</f>
        <v>36</v>
      </c>
      <c r="B5">
        <f>IF(A5&lt;LookHere!$B$9,1,2)</f>
        <v>1</v>
      </c>
      <c r="C5">
        <f>IF(B5&lt;2,LookHere!F$10 - T4,0)</f>
        <v>5742.2</v>
      </c>
      <c r="D5" s="3">
        <f>IF(B5=2,LookHere!$B$12,0)</f>
        <v>0</v>
      </c>
      <c r="E5" s="3">
        <f>IF(A5&lt;LookHere!B$13,0,IF(A5&lt;LookHere!B$14,LookHere!C$13,LookHere!C$14))</f>
        <v>0</v>
      </c>
      <c r="F5" s="3">
        <f>IF('SC3'!A5&lt;LookHere!D$15,0,LookHere!B$15)</f>
        <v>0</v>
      </c>
      <c r="G5" s="3">
        <f>IF('SC3'!A5&lt;LookHere!D$16,0,LookHere!B$16)</f>
        <v>0</v>
      </c>
      <c r="H5" s="3">
        <f t="shared" ref="H5:H36" si="1">IF(B5&lt;2,0,D5-E5-F5-G5+T4)</f>
        <v>0</v>
      </c>
      <c r="I5" s="35">
        <f t="shared" ref="I5:I36" si="2">IF(I4&gt;0,IF(B5&lt;2,I4*(1+V$10),I4*(1+V$11)) + J5,0)</f>
        <v>61875.789999999994</v>
      </c>
      <c r="J5" s="3">
        <f>IF(I4&gt;0,IF(B5&lt;2,IF(C5&gt;5500*LookHere!B$11, 5500*LookHere!B$11, C5), IF(H5&gt;(M5+P4),-(H5-M5-P4),0)),0)</f>
        <v>5500</v>
      </c>
      <c r="K5" s="35">
        <f t="shared" ref="K5:K36" si="3">IF(B5&lt;2,K4*(1+$V$5-$V$4)+IF(C5&gt;($J5+$V$12),$V$7*($C5-$J5-$V$12),0), K4*(1+$V$5-$V$4)-$M5*$V$8)+N5</f>
        <v>50788.999999999993</v>
      </c>
      <c r="L5" s="35">
        <f t="shared" ref="L5:L36" si="4">IF(B5&lt;2,L4*(1+$V$6-$V$4)+IF(C5&gt;($J5+$V$12),(1-$V$7)*($C4-$J5-$V$12),0), L4*(1+$V$6-$V$4)-$M5*(1-$V$8))-N5</f>
        <v>0</v>
      </c>
      <c r="M5" s="35">
        <f t="shared" ref="M5:M36" si="5">MIN(H5-P4,(K4+L4))</f>
        <v>0</v>
      </c>
      <c r="N5" s="35">
        <f t="shared" ref="N5:N36" si="6">IF(B5&lt;2, IF(K4/(K4+L4)&lt;V$7, (V$7 - K4/(K4+L4))*(K4+L4),0),  IF(K4/(K4+L4)&lt;V$8, (V$8 - K4/(K4+L4))*(K4+L4),0))</f>
        <v>0</v>
      </c>
      <c r="O5" s="35">
        <f t="shared" ref="O5:O36" si="7">IF(B5&lt;2,O4*(1+V$10) + IF((C5-J5)&gt;0,IF((C5-J5)&gt;V$12,V$12,C5-J5),0), O4*(1+V$11)-P4 )</f>
        <v>51539.089999999989</v>
      </c>
      <c r="P5" s="3">
        <f t="shared" ref="P5:P36" si="8">IF(B5&lt;2, 0, IF(H5&gt;(I5+K5+L5),H5-I5-K5-L5,  O5*Q5))</f>
        <v>0</v>
      </c>
      <c r="Q5">
        <f t="shared" ref="Q5:Q68" si="9">IF(B5&lt;2,0,VLOOKUP(A5,AG$5:AH$90,2))</f>
        <v>0</v>
      </c>
      <c r="R5" s="3">
        <f>IF(B5&lt;2,K5*V$5+L5*0.4*V$6 - IF((C5-J5)&gt;0,IF((C5-J5)&gt;V$12,V$12,C5-J5)),P5+L5*($V$6)*0.4+K5*($V$5)+G5+F5+E5)/LookHere!B$11</f>
        <v>1575.0304199999998</v>
      </c>
      <c r="S5" s="3">
        <f>(IF(G5&gt;0,IF(R5&gt;V$15,IF(0.15*(R5-V$15)&lt;G5,0.15*(R5-V$15),G5),0),0))*LookHere!B$11</f>
        <v>0</v>
      </c>
      <c r="T5" s="3">
        <f>(IF(R5&lt;V$16,W$16*R5,IF(R5&lt;V$17,Z$16+W$17*(R5-V$16),IF(R5&lt;V$18,W$18*(R5-V$18)+Z$17,(R5-V$18)*W$19+Z$18)))+S5 + IF(R5&lt;V$20,R5*W$20,IF(R5&lt;V$21,(R5-V$20)*W$21+Z$20,(R5-V$21)*W$22+Z$21)))*LookHere!B$11</f>
        <v>315.00608399999999</v>
      </c>
      <c r="V5" s="4">
        <f>LookHere!D$20-V9</f>
        <v>3.5779999999999999E-2</v>
      </c>
      <c r="W5" t="s">
        <v>21</v>
      </c>
      <c r="AG5">
        <f>AG6-1</f>
        <v>20</v>
      </c>
      <c r="AH5" s="20">
        <v>0.02</v>
      </c>
      <c r="AI5" s="3">
        <f>IF(((K5+L5+O5+I5)-H5)&lt;H5,1,0)</f>
        <v>0</v>
      </c>
    </row>
    <row r="6" spans="1:35" x14ac:dyDescent="0.2">
      <c r="A6">
        <f t="shared" si="0"/>
        <v>37</v>
      </c>
      <c r="B6">
        <f>IF(A6&lt;LookHere!$B$9,1,2)</f>
        <v>1</v>
      </c>
      <c r="C6">
        <f>IF(B6&lt;2,LookHere!F$10 - T5,0)</f>
        <v>5684.9939160000004</v>
      </c>
      <c r="D6" s="3">
        <f>IF(B6=2,LookHere!$B$12,0)</f>
        <v>0</v>
      </c>
      <c r="E6" s="3">
        <f>IF(A6&lt;LookHere!B$13,0,IF(A6&lt;LookHere!B$14,LookHere!C$13,LookHere!C$14))</f>
        <v>0</v>
      </c>
      <c r="F6" s="3">
        <f>IF('SC3'!A6&lt;LookHere!D$15,0,LookHere!B$15)</f>
        <v>0</v>
      </c>
      <c r="G6" s="3">
        <f>IF('SC3'!A6&lt;LookHere!D$16,0,LookHere!B$16)</f>
        <v>0</v>
      </c>
      <c r="H6" s="3">
        <f t="shared" si="1"/>
        <v>0</v>
      </c>
      <c r="I6" s="35">
        <f t="shared" si="2"/>
        <v>68352.189966199978</v>
      </c>
      <c r="J6" s="3">
        <f>IF(I5&gt;0,IF(B6&lt;2,IF(C6&gt;5500*LookHere!B$11, 5500*LookHere!B$11, C6), IF(H6&gt;(M6+P5),-(H6-M6-P5),0)),0)</f>
        <v>5500</v>
      </c>
      <c r="K6" s="35">
        <f t="shared" si="3"/>
        <v>51590.450419999986</v>
      </c>
      <c r="L6" s="35">
        <f t="shared" si="4"/>
        <v>0</v>
      </c>
      <c r="M6" s="35">
        <f t="shared" si="5"/>
        <v>0</v>
      </c>
      <c r="N6" s="35">
        <f t="shared" si="6"/>
        <v>0</v>
      </c>
      <c r="O6" s="35">
        <f t="shared" si="7"/>
        <v>52537.370756199984</v>
      </c>
      <c r="P6" s="3">
        <f t="shared" si="8"/>
        <v>0</v>
      </c>
      <c r="Q6">
        <f t="shared" si="9"/>
        <v>0</v>
      </c>
      <c r="R6" s="3">
        <f>IF(B6&lt;2,K6*V$5+L6*0.4*V$6 - IF((C6-J6)&gt;0,IF((C6-J6)&gt;V$12,V$12,C6-J6)),P6+L6*($V$6)*0.4+K6*($V$5)+G6+F6+E6)/LookHere!B$11</f>
        <v>1660.9124000275992</v>
      </c>
      <c r="S6" s="3">
        <f>(IF(G6&gt;0,IF(R6&gt;V$15,IF(0.15*(R6-V$15)&lt;G6,0.15*(R6-V$15),G6),0),0))*LookHere!B$11</f>
        <v>0</v>
      </c>
      <c r="T6" s="3">
        <f>(IF(R6&lt;V$16,W$16*R6,IF(R6&lt;V$17,Z$16+W$17*(R6-V$16),IF(R6&lt;V$18,W$18*(R6-V$18)+Z$17,(R6-V$18)*W$19+Z$18)))+S6 + IF(R6&lt;V$20,R6*W$20,IF(R6&lt;V$21,(R6-V$20)*W$21+Z$20,(R6-V$21)*W$22+Z$21)))*LookHere!B$11</f>
        <v>332.18248000551984</v>
      </c>
      <c r="V6" s="4">
        <f>LookHere!D$21-V9</f>
        <v>9.5780000000000004E-2</v>
      </c>
      <c r="W6" t="s">
        <v>22</v>
      </c>
      <c r="AG6">
        <f t="shared" ref="AG6:AG44" si="10">AG7-1</f>
        <v>21</v>
      </c>
      <c r="AH6" s="20">
        <v>0.02</v>
      </c>
      <c r="AI6" s="3">
        <f>IF(((K6+L6+O6+I6)-H6)&lt;H6,1,0)</f>
        <v>0</v>
      </c>
    </row>
    <row r="7" spans="1:35" x14ac:dyDescent="0.2">
      <c r="A7">
        <f t="shared" si="0"/>
        <v>38</v>
      </c>
      <c r="B7">
        <f>IF(A7&lt;LookHere!$B$9,1,2)</f>
        <v>1</v>
      </c>
      <c r="C7">
        <f>IF(B7&lt;2,LookHere!F$10 - T6,0)</f>
        <v>5667.8175199944799</v>
      </c>
      <c r="D7" s="3">
        <f>IF(B7=2,LookHere!$B$12,0)</f>
        <v>0</v>
      </c>
      <c r="E7" s="3">
        <f>IF(A7&lt;LookHere!B$13,0,IF(A7&lt;LookHere!B$14,LookHere!C$13,LookHere!C$14))</f>
        <v>0</v>
      </c>
      <c r="F7" s="3">
        <f>IF('SC3'!A7&lt;LookHere!D$15,0,LookHere!B$15)</f>
        <v>0</v>
      </c>
      <c r="G7" s="3">
        <f>IF('SC3'!A7&lt;LookHere!D$16,0,LookHere!B$16)</f>
        <v>0</v>
      </c>
      <c r="H7" s="3">
        <f t="shared" si="1"/>
        <v>0</v>
      </c>
      <c r="I7" s="35">
        <f t="shared" si="2"/>
        <v>74930.787523866602</v>
      </c>
      <c r="J7" s="3">
        <f>IF(I6&gt;0,IF(B7&lt;2,IF(C7&gt;5500*LookHere!B$11, 5500*LookHere!B$11, C7), IF(H7&gt;(M7+P6),-(H7-M7-P6),0)),0)</f>
        <v>5500</v>
      </c>
      <c r="K7" s="35">
        <f t="shared" si="3"/>
        <v>52404.547727627578</v>
      </c>
      <c r="L7" s="35">
        <f t="shared" si="4"/>
        <v>0</v>
      </c>
      <c r="M7" s="35">
        <f t="shared" si="5"/>
        <v>0</v>
      </c>
      <c r="N7" s="35">
        <f t="shared" si="6"/>
        <v>0</v>
      </c>
      <c r="O7" s="35">
        <f t="shared" si="7"/>
        <v>53534.227986727296</v>
      </c>
      <c r="P7" s="3">
        <f t="shared" si="8"/>
        <v>0</v>
      </c>
      <c r="Q7">
        <f t="shared" si="9"/>
        <v>0</v>
      </c>
      <c r="R7" s="3">
        <f>IF(B7&lt;2,K7*V$5+L7*0.4*V$6 - IF((C7-J7)&gt;0,IF((C7-J7)&gt;V$12,V$12,C7-J7)),P7+L7*($V$6)*0.4+K7*($V$5)+G7+F7+E7)/LookHere!B$11</f>
        <v>1707.2171977000348</v>
      </c>
      <c r="S7" s="3">
        <f>(IF(G7&gt;0,IF(R7&gt;V$15,IF(0.15*(R7-V$15)&lt;G7,0.15*(R7-V$15),G7),0),0))*LookHere!B$11</f>
        <v>0</v>
      </c>
      <c r="T7" s="3">
        <f>(IF(R7&lt;V$16,W$16*R7,IF(R7&lt;V$17,Z$16+W$17*(R7-V$16),IF(R7&lt;V$18,W$18*(R7-V$18)+Z$17,(R7-V$18)*W$19+Z$18)))+S7 + IF(R7&lt;V$20,R7*W$20,IF(R7&lt;V$21,(R7-V$20)*W$21+Z$20,(R7-V$21)*W$22+Z$21)))*LookHere!B$11</f>
        <v>341.44343954000692</v>
      </c>
      <c r="V7" s="4">
        <f>LookHere!F$25</f>
        <v>1</v>
      </c>
      <c r="W7" t="s">
        <v>71</v>
      </c>
      <c r="AG7">
        <f t="shared" si="10"/>
        <v>22</v>
      </c>
      <c r="AH7" s="20">
        <v>0.02</v>
      </c>
      <c r="AI7" s="3">
        <f>IF(((K7+L7+O7+I7)-H7)&lt;H7,1,0)</f>
        <v>0</v>
      </c>
    </row>
    <row r="8" spans="1:35" x14ac:dyDescent="0.2">
      <c r="A8">
        <f t="shared" si="0"/>
        <v>39</v>
      </c>
      <c r="B8">
        <f>IF(A8&lt;LookHere!$B$9,1,2)</f>
        <v>1</v>
      </c>
      <c r="C8">
        <f>IF(B8&lt;2,LookHere!F$10 - T7,0)</f>
        <v>5658.5565604599933</v>
      </c>
      <c r="D8" s="3">
        <f>IF(B8=2,LookHere!$B$12,0)</f>
        <v>0</v>
      </c>
      <c r="E8" s="3">
        <f>IF(A8&lt;LookHere!B$13,0,IF(A8&lt;LookHere!B$14,LookHere!C$13,LookHere!C$14))</f>
        <v>0</v>
      </c>
      <c r="F8" s="3">
        <f>IF('SC3'!A8&lt;LookHere!D$15,0,LookHere!B$15)</f>
        <v>0</v>
      </c>
      <c r="G8" s="3">
        <f>IF('SC3'!A8&lt;LookHere!D$16,0,LookHere!B$16)</f>
        <v>0</v>
      </c>
      <c r="H8" s="3">
        <f t="shared" si="1"/>
        <v>0</v>
      </c>
      <c r="I8" s="35">
        <f t="shared" si="2"/>
        <v>81613.195350993206</v>
      </c>
      <c r="J8" s="3">
        <f>IF(I7&gt;0,IF(B8&lt;2,IF(C8&gt;5500*LookHere!B$11, 5500*LookHere!B$11, C8), IF(H8&gt;(M8+P7),-(H8-M8-P7),0)),0)</f>
        <v>5500</v>
      </c>
      <c r="K8" s="35">
        <f t="shared" si="3"/>
        <v>53231.491490769535</v>
      </c>
      <c r="L8" s="35">
        <f t="shared" si="4"/>
        <v>0</v>
      </c>
      <c r="M8" s="35">
        <f t="shared" si="5"/>
        <v>0</v>
      </c>
      <c r="N8" s="35">
        <f t="shared" si="6"/>
        <v>0</v>
      </c>
      <c r="O8" s="35">
        <f t="shared" si="7"/>
        <v>54537.554664817835</v>
      </c>
      <c r="P8" s="3">
        <f t="shared" si="8"/>
        <v>0</v>
      </c>
      <c r="Q8">
        <f t="shared" si="9"/>
        <v>0</v>
      </c>
      <c r="R8" s="3">
        <f>IF(B8&lt;2,K8*V$5+L8*0.4*V$6 - IF((C8-J8)&gt;0,IF((C8-J8)&gt;V$12,V$12,C8-J8)),P8+L8*($V$6)*0.4+K8*($V$5)+G8+F8+E8)/LookHere!B$11</f>
        <v>1746.0662050797407</v>
      </c>
      <c r="S8" s="3">
        <f>(IF(G8&gt;0,IF(R8&gt;V$15,IF(0.15*(R8-V$15)&lt;G8,0.15*(R8-V$15),G8),0),0))*LookHere!B$11</f>
        <v>0</v>
      </c>
      <c r="T8" s="3">
        <f>(IF(R8&lt;V$16,W$16*R8,IF(R8&lt;V$17,Z$16+W$17*(R8-V$16),IF(R8&lt;V$18,W$18*(R8-V$18)+Z$17,(R8-V$18)*W$19+Z$18)))+S8 + IF(R8&lt;V$20,R8*W$20,IF(R8&lt;V$21,(R8-V$20)*W$21+Z$20,(R8-V$21)*W$22+Z$21)))*LookHere!B$11</f>
        <v>349.21324101594814</v>
      </c>
      <c r="V8" s="4">
        <f>LookHere!G$25</f>
        <v>1</v>
      </c>
      <c r="W8" t="s">
        <v>72</v>
      </c>
      <c r="AG8">
        <f t="shared" si="10"/>
        <v>23</v>
      </c>
      <c r="AH8" s="20">
        <v>0.02</v>
      </c>
      <c r="AI8" s="3">
        <f>IF(((X31+Y31+O8+W31)-H8)&lt;H8,1,0)</f>
        <v>0</v>
      </c>
    </row>
    <row r="9" spans="1:35" x14ac:dyDescent="0.2">
      <c r="A9">
        <f t="shared" si="0"/>
        <v>40</v>
      </c>
      <c r="B9">
        <f>IF(A9&lt;LookHere!$B$9,1,2)</f>
        <v>1</v>
      </c>
      <c r="C9">
        <f>IF(B9&lt;2,LookHere!F$10 - T8,0)</f>
        <v>5650.7867589840516</v>
      </c>
      <c r="D9" s="3">
        <f>IF(B9=2,LookHere!$B$12,0)</f>
        <v>0</v>
      </c>
      <c r="E9" s="3">
        <f>IF(A9&lt;LookHere!B$13,0,IF(A9&lt;LookHere!B$14,LookHere!C$13,LookHere!C$14))</f>
        <v>0</v>
      </c>
      <c r="F9" s="3">
        <f>IF('SC3'!A9&lt;LookHere!D$15,0,LookHere!B$15)</f>
        <v>0</v>
      </c>
      <c r="G9" s="3">
        <f>IF('SC3'!A9&lt;LookHere!D$16,0,LookHere!B$16)</f>
        <v>0</v>
      </c>
      <c r="H9" s="3">
        <f t="shared" si="1"/>
        <v>0</v>
      </c>
      <c r="I9" s="35">
        <f t="shared" si="2"/>
        <v>88401.051573631878</v>
      </c>
      <c r="J9" s="3">
        <f>IF(I8&gt;0,IF(B9&lt;2,IF(C9&gt;5500*LookHere!B$11, 5500*LookHere!B$11, C9), IF(H9&gt;(M9+P8),-(H9-M9-P8),0)),0)</f>
        <v>5500</v>
      </c>
      <c r="K9" s="35">
        <f t="shared" si="3"/>
        <v>54071.484426493873</v>
      </c>
      <c r="L9" s="35">
        <f t="shared" si="4"/>
        <v>0</v>
      </c>
      <c r="M9" s="35">
        <f t="shared" si="5"/>
        <v>0</v>
      </c>
      <c r="N9" s="35">
        <f t="shared" si="6"/>
        <v>0</v>
      </c>
      <c r="O9" s="35">
        <f t="shared" si="7"/>
        <v>55548.944036412708</v>
      </c>
      <c r="P9" s="3">
        <f t="shared" si="8"/>
        <v>0</v>
      </c>
      <c r="Q9">
        <f t="shared" si="9"/>
        <v>0</v>
      </c>
      <c r="R9" s="3">
        <f>IF(B9&lt;2,K9*V$5+L9*0.4*V$6 - IF((C9-J9)&gt;0,IF((C9-J9)&gt;V$12,V$12,C9-J9)),P9+L9*($V$6)*0.4+K9*($V$5)+G9+F9+E9)/LookHere!B$11</f>
        <v>1783.8909537958991</v>
      </c>
      <c r="S9" s="3">
        <f>(IF(G9&gt;0,IF(R9&gt;V$15,IF(0.15*(R9-V$15)&lt;G9,0.15*(R9-V$15),G9),0),0))*LookHere!B$11</f>
        <v>0</v>
      </c>
      <c r="T9" s="3">
        <f>(IF(R9&lt;V$16,W$16*R9,IF(R9&lt;V$17,Z$16+W$17*(R9-V$16),IF(R9&lt;V$18,W$18*(R9-V$18)+Z$17,(R9-V$18)*W$19+Z$18)))+S9 + IF(R9&lt;V$20,R9*W$20,IF(R9&lt;V$21,(R9-V$20)*W$21+Z$20,(R9-V$21)*W$22+Z$21)))*LookHere!B$11</f>
        <v>356.77819075917978</v>
      </c>
      <c r="V9" s="38">
        <f>LookHere!B$28</f>
        <v>4.2199999999999998E-3</v>
      </c>
      <c r="W9" t="s">
        <v>73</v>
      </c>
      <c r="AG9">
        <f t="shared" si="10"/>
        <v>24</v>
      </c>
      <c r="AH9" s="20">
        <v>0.02</v>
      </c>
      <c r="AI9" s="3">
        <f>IF(((X32+Y32+O9+W32)-H9)&lt;H9,1,0)</f>
        <v>0</v>
      </c>
    </row>
    <row r="10" spans="1:35" x14ac:dyDescent="0.2">
      <c r="A10">
        <f t="shared" si="0"/>
        <v>41</v>
      </c>
      <c r="B10">
        <f>IF(A10&lt;LookHere!$B$9,1,2)</f>
        <v>1</v>
      </c>
      <c r="C10">
        <f>IF(B10&lt;2,LookHere!F$10 - T9,0)</f>
        <v>5643.2218092408202</v>
      </c>
      <c r="D10" s="3">
        <f>IF(B10=2,LookHere!$B$12,0)</f>
        <v>0</v>
      </c>
      <c r="E10" s="3">
        <f>IF(A10&lt;LookHere!B$13,0,IF(A10&lt;LookHere!B$14,LookHere!C$13,LookHere!C$14))</f>
        <v>0</v>
      </c>
      <c r="F10" s="3">
        <f>IF('SC3'!A10&lt;LookHere!D$15,0,LookHere!B$15)</f>
        <v>0</v>
      </c>
      <c r="G10" s="3">
        <f>IF('SC3'!A10&lt;LookHere!D$16,0,LookHere!B$16)</f>
        <v>0</v>
      </c>
      <c r="H10" s="3">
        <f t="shared" si="1"/>
        <v>0</v>
      </c>
      <c r="I10" s="35">
        <f t="shared" si="2"/>
        <v>95296.020167463779</v>
      </c>
      <c r="J10" s="3">
        <f>IF(I9&gt;0,IF(B10&lt;2,IF(C10&gt;5500*LookHere!B$11, 5500*LookHere!B$11, C10), IF(H10&gt;(M10+P9),-(H10-M10-P9),0)),0)</f>
        <v>5500</v>
      </c>
      <c r="K10" s="35">
        <f t="shared" si="3"/>
        <v>54924.732450743941</v>
      </c>
      <c r="L10" s="35">
        <f t="shared" si="4"/>
        <v>0</v>
      </c>
      <c r="M10" s="35">
        <f t="shared" si="5"/>
        <v>0</v>
      </c>
      <c r="N10" s="35">
        <f t="shared" si="6"/>
        <v>0</v>
      </c>
      <c r="O10" s="35">
        <f t="shared" si="7"/>
        <v>56568.728182548119</v>
      </c>
      <c r="P10" s="3">
        <f t="shared" si="8"/>
        <v>0</v>
      </c>
      <c r="Q10">
        <f t="shared" si="9"/>
        <v>0</v>
      </c>
      <c r="R10" s="3">
        <f>IF(B10&lt;2,K10*V$5+L10*0.4*V$6 - IF((C10-J10)&gt;0,IF((C10-J10)&gt;V$12,V$12,C10-J10)),P10+L10*($V$6)*0.4+K10*($V$5)+G10+F10+E10)/LookHere!B$11</f>
        <v>1821.9851178467979</v>
      </c>
      <c r="S10" s="3">
        <f>(IF(G10&gt;0,IF(R10&gt;V$15,IF(0.15*(R10-V$15)&lt;G10,0.15*(R10-V$15),G10),0),0))*LookHere!B$11</f>
        <v>0</v>
      </c>
      <c r="T10" s="3">
        <f>(IF(R10&lt;V$16,W$16*R10,IF(R10&lt;V$17,Z$16+W$17*(R10-V$16),IF(R10&lt;V$18,W$18*(R10-V$18)+Z$17,(R10-V$18)*W$19+Z$18)))+S10 + IF(R10&lt;V$20,R10*W$20,IF(R10&lt;V$21,(R10-V$20)*W$21+Z$20,(R10-V$21)*W$22+Z$21)))*LookHere!B$11</f>
        <v>364.39702356935959</v>
      </c>
      <c r="V10" s="39">
        <f>V7*(V5-V4)+(1-V7)*(V6-V4)</f>
        <v>1.5779999999999999E-2</v>
      </c>
      <c r="W10" t="s">
        <v>74</v>
      </c>
      <c r="AG10">
        <f t="shared" si="10"/>
        <v>25</v>
      </c>
      <c r="AH10" s="20">
        <v>0.02</v>
      </c>
      <c r="AI10" s="3">
        <f>IF(((X33+Y33+O10+W33)-H10)&lt;H10,1,0)</f>
        <v>0</v>
      </c>
    </row>
    <row r="11" spans="1:35" x14ac:dyDescent="0.2">
      <c r="A11">
        <f t="shared" si="0"/>
        <v>42</v>
      </c>
      <c r="B11">
        <f>IF(A11&lt;LookHere!$B$9,1,2)</f>
        <v>1</v>
      </c>
      <c r="C11">
        <f>IF(B11&lt;2,LookHere!F$10 - T10,0)</f>
        <v>5635.6029764306404</v>
      </c>
      <c r="D11" s="3">
        <f>IF(B11=2,LookHere!$B$12,0)</f>
        <v>0</v>
      </c>
      <c r="E11" s="3">
        <f>IF(A11&lt;LookHere!B$13,0,IF(A11&lt;LookHere!B$14,LookHere!C$13,LookHere!C$14))</f>
        <v>0</v>
      </c>
      <c r="F11" s="3">
        <f>IF('SC3'!A11&lt;LookHere!D$15,0,LookHere!B$15)</f>
        <v>0</v>
      </c>
      <c r="G11" s="3">
        <f>IF('SC3'!A11&lt;LookHere!D$16,0,LookHere!B$16)</f>
        <v>0</v>
      </c>
      <c r="H11" s="3">
        <f t="shared" si="1"/>
        <v>0</v>
      </c>
      <c r="I11" s="35">
        <f t="shared" si="2"/>
        <v>102299.79136570635</v>
      </c>
      <c r="J11" s="3">
        <f>IF(I10&gt;0,IF(B11&lt;2,IF(C11&gt;5500*LookHere!B$11, 5500*LookHere!B$11, C11), IF(H11&gt;(M11+P10),-(H11-M11-P10),0)),0)</f>
        <v>5500</v>
      </c>
      <c r="K11" s="35">
        <f t="shared" si="3"/>
        <v>55791.444728816678</v>
      </c>
      <c r="L11" s="35">
        <f t="shared" si="4"/>
        <v>0</v>
      </c>
      <c r="M11" s="35">
        <f t="shared" si="5"/>
        <v>0</v>
      </c>
      <c r="N11" s="35">
        <f t="shared" si="6"/>
        <v>0</v>
      </c>
      <c r="O11" s="35">
        <f t="shared" si="7"/>
        <v>57596.985689699359</v>
      </c>
      <c r="P11" s="3">
        <f t="shared" si="8"/>
        <v>0</v>
      </c>
      <c r="Q11">
        <f t="shared" si="9"/>
        <v>0</v>
      </c>
      <c r="R11" s="3">
        <f>IF(B11&lt;2,K11*V$5+L11*0.4*V$6 - IF((C11-J11)&gt;0,IF((C11-J11)&gt;V$12,V$12,C11-J11)),P11+L11*($V$6)*0.4+K11*($V$5)+G11+F11+E11)/LookHere!B$11</f>
        <v>1860.6149159664203</v>
      </c>
      <c r="S11" s="3">
        <f>(IF(G11&gt;0,IF(R11&gt;V$15,IF(0.15*(R11-V$15)&lt;G11,0.15*(R11-V$15),G11),0),0))*LookHere!B$11</f>
        <v>0</v>
      </c>
      <c r="T11" s="3">
        <f>(IF(R11&lt;V$16,W$16*R11,IF(R11&lt;V$17,Z$16+W$17*(R11-V$16),IF(R11&lt;V$18,W$18*(R11-V$18)+Z$17,(R11-V$18)*W$19+Z$18)))+S11 + IF(R11&lt;V$20,R11*W$20,IF(R11&lt;V$21,(R11-V$20)*W$21+Z$20,(R11-V$21)*W$22+Z$21)))*LookHere!B$11</f>
        <v>372.12298319328409</v>
      </c>
      <c r="V11" s="39">
        <f>V8*(V5-V4)+(1-V8)*(V6-V4)</f>
        <v>1.5779999999999999E-2</v>
      </c>
      <c r="W11" t="s">
        <v>75</v>
      </c>
      <c r="AG11">
        <f t="shared" si="10"/>
        <v>26</v>
      </c>
      <c r="AH11" s="20">
        <v>0.02</v>
      </c>
      <c r="AI11" s="3">
        <f>IF(((X34+Y34+O11+W34)-H11)&lt;H11,1,0)</f>
        <v>0</v>
      </c>
    </row>
    <row r="12" spans="1:35" x14ac:dyDescent="0.2">
      <c r="A12">
        <f t="shared" si="0"/>
        <v>43</v>
      </c>
      <c r="B12">
        <f>IF(A12&lt;LookHere!$B$9,1,2)</f>
        <v>1</v>
      </c>
      <c r="C12">
        <f>IF(B12&lt;2,LookHere!F$10 - T11,0)</f>
        <v>5627.8770168067158</v>
      </c>
      <c r="D12" s="3">
        <f>IF(B12=2,LookHere!$B$12,0)</f>
        <v>0</v>
      </c>
      <c r="E12" s="3">
        <f>IF(A12&lt;LookHere!B$13,0,IF(A12&lt;LookHere!B$14,LookHere!C$13,LookHere!C$14))</f>
        <v>0</v>
      </c>
      <c r="F12" s="3">
        <f>IF('SC3'!A12&lt;LookHere!D$15,0,LookHere!B$15)</f>
        <v>0</v>
      </c>
      <c r="G12" s="3">
        <f>IF('SC3'!A12&lt;LookHere!D$16,0,LookHere!B$16)</f>
        <v>0</v>
      </c>
      <c r="H12" s="3">
        <f t="shared" si="1"/>
        <v>0</v>
      </c>
      <c r="I12" s="35">
        <f t="shared" si="2"/>
        <v>109414.08207345719</v>
      </c>
      <c r="J12" s="3">
        <f>IF(I11&gt;0,IF(B12&lt;2,IF(C12&gt;5500*LookHere!B$11, 5500*LookHere!B$11, C12), IF(H12&gt;(M12+P11),-(H12-M12-P11),0)),0)</f>
        <v>5500</v>
      </c>
      <c r="K12" s="35">
        <f t="shared" si="3"/>
        <v>56671.8337266374</v>
      </c>
      <c r="L12" s="35">
        <f t="shared" si="4"/>
        <v>0</v>
      </c>
      <c r="M12" s="35">
        <f t="shared" si="5"/>
        <v>0</v>
      </c>
      <c r="N12" s="35">
        <f t="shared" si="6"/>
        <v>0</v>
      </c>
      <c r="O12" s="35">
        <f t="shared" si="7"/>
        <v>58633.743140689519</v>
      </c>
      <c r="P12" s="3">
        <f t="shared" si="8"/>
        <v>0</v>
      </c>
      <c r="Q12">
        <f t="shared" si="9"/>
        <v>0</v>
      </c>
      <c r="R12" s="3">
        <f>IF(B12&lt;2,K12*V$5+L12*0.4*V$6 - IF((C12-J12)&gt;0,IF((C12-J12)&gt;V$12,V$12,C12-J12)),P12+L12*($V$6)*0.4+K12*($V$5)+G12+F12+E12)/LookHere!B$11</f>
        <v>1899.8411939323703</v>
      </c>
      <c r="S12" s="3">
        <f>(IF(G12&gt;0,IF(R12&gt;V$15,IF(0.15*(R12-V$15)&lt;G12,0.15*(R12-V$15),G12),0),0))*LookHere!B$11</f>
        <v>0</v>
      </c>
      <c r="T12" s="3">
        <f>(IF(R12&lt;V$16,W$16*R12,IF(R12&lt;V$17,Z$16+W$17*(R12-V$16),IF(R12&lt;V$18,W$18*(R12-V$18)+Z$17,(R12-V$18)*W$19+Z$18)))+S12 + IF(R12&lt;V$20,R12*W$20,IF(R12&lt;V$21,(R12-V$20)*W$21+Z$20,(R12-V$21)*W$22+Z$21)))*LookHere!B$11</f>
        <v>379.96823878647405</v>
      </c>
      <c r="V12" s="23">
        <f>LookHere!F$8*0.15</f>
        <v>9000</v>
      </c>
      <c r="W12" t="s">
        <v>78</v>
      </c>
      <c r="AG12">
        <f t="shared" si="10"/>
        <v>27</v>
      </c>
      <c r="AH12" s="20">
        <v>0.02</v>
      </c>
      <c r="AI12" s="3">
        <f t="shared" ref="AI12:AI43" si="11">IF(((K12+L12+O12+I12)-H12)&lt;H12,1,0)</f>
        <v>0</v>
      </c>
    </row>
    <row r="13" spans="1:35" x14ac:dyDescent="0.2">
      <c r="A13">
        <f t="shared" si="0"/>
        <v>44</v>
      </c>
      <c r="B13">
        <f>IF(A13&lt;LookHere!$B$9,1,2)</f>
        <v>1</v>
      </c>
      <c r="C13">
        <f>IF(B13&lt;2,LookHere!F$10 - T12,0)</f>
        <v>5620.0317612135259</v>
      </c>
      <c r="D13" s="3">
        <f>IF(B13=2,LookHere!$B$12,0)</f>
        <v>0</v>
      </c>
      <c r="E13" s="3">
        <f>IF(A13&lt;LookHere!B$13,0,IF(A13&lt;LookHere!B$14,LookHere!C$13,LookHere!C$14))</f>
        <v>0</v>
      </c>
      <c r="F13" s="3">
        <f>IF('SC3'!A13&lt;LookHere!D$15,0,LookHere!B$15)</f>
        <v>0</v>
      </c>
      <c r="G13" s="3">
        <f>IF('SC3'!A13&lt;LookHere!D$16,0,LookHere!B$16)</f>
        <v>0</v>
      </c>
      <c r="H13" s="3">
        <f t="shared" si="1"/>
        <v>0</v>
      </c>
      <c r="I13" s="35">
        <f t="shared" si="2"/>
        <v>116640.63628857634</v>
      </c>
      <c r="J13" s="3">
        <f>IF(I12&gt;0,IF(B13&lt;2,IF(C13&gt;5500*LookHere!B$11, 5500*LookHere!B$11, C13), IF(H13&gt;(M13+P12),-(H13-M13-P12),0)),0)</f>
        <v>5500</v>
      </c>
      <c r="K13" s="35">
        <f t="shared" si="3"/>
        <v>57566.115262843734</v>
      </c>
      <c r="L13" s="35">
        <f t="shared" si="4"/>
        <v>0</v>
      </c>
      <c r="M13" s="35">
        <f t="shared" si="5"/>
        <v>0</v>
      </c>
      <c r="N13" s="35">
        <f t="shared" si="6"/>
        <v>0</v>
      </c>
      <c r="O13" s="35">
        <f t="shared" si="7"/>
        <v>59679.015368663124</v>
      </c>
      <c r="P13" s="3">
        <f t="shared" si="8"/>
        <v>0</v>
      </c>
      <c r="Q13">
        <f t="shared" si="9"/>
        <v>0</v>
      </c>
      <c r="R13" s="3">
        <f>IF(B13&lt;2,K13*V$5+L13*0.4*V$6 - IF((C13-J13)&gt;0,IF((C13-J13)&gt;V$12,V$12,C13-J13)),P13+L13*($V$6)*0.4+K13*($V$5)+G13+F13+E13)/LookHere!B$11</f>
        <v>1939.6838428910228</v>
      </c>
      <c r="S13" s="3">
        <f>(IF(G13&gt;0,IF(R13&gt;V$15,IF(0.15*(R13-V$15)&lt;G13,0.15*(R13-V$15),G13),0),0))*LookHere!B$11</f>
        <v>0</v>
      </c>
      <c r="T13" s="3">
        <f>(IF(R13&lt;V$16,W$16*R13,IF(R13&lt;V$17,Z$16+W$17*(R13-V$16),IF(R13&lt;V$18,W$18*(R13-V$18)+Z$17,(R13-V$18)*W$19+Z$18)))+S13 + IF(R13&lt;V$20,R13*W$20,IF(R13&lt;V$21,(R13-V$20)*W$21+Z$20,(R13-V$21)*W$22+Z$21)))*LookHere!B$11</f>
        <v>387.93676857820458</v>
      </c>
      <c r="W13" t="s">
        <v>20</v>
      </c>
      <c r="AG13">
        <f t="shared" si="10"/>
        <v>28</v>
      </c>
      <c r="AH13" s="20">
        <v>0.02</v>
      </c>
      <c r="AI13" s="3">
        <f t="shared" si="11"/>
        <v>0</v>
      </c>
    </row>
    <row r="14" spans="1:35" x14ac:dyDescent="0.2">
      <c r="A14">
        <f t="shared" si="0"/>
        <v>45</v>
      </c>
      <c r="B14">
        <f>IF(A14&lt;LookHere!$B$9,1,2)</f>
        <v>1</v>
      </c>
      <c r="C14">
        <f>IF(B14&lt;2,LookHere!F$10 - T13,0)</f>
        <v>5612.0632314217955</v>
      </c>
      <c r="D14" s="3">
        <f>IF(B14=2,LookHere!$B$12,0)</f>
        <v>0</v>
      </c>
      <c r="E14" s="3">
        <f>IF(A14&lt;LookHere!B$13,0,IF(A14&lt;LookHere!B$14,LookHere!C$13,LookHere!C$14))</f>
        <v>0</v>
      </c>
      <c r="F14" s="3">
        <f>IF('SC3'!A14&lt;LookHere!D$15,0,LookHere!B$15)</f>
        <v>0</v>
      </c>
      <c r="G14" s="3">
        <f>IF('SC3'!A14&lt;LookHere!D$16,0,LookHere!B$16)</f>
        <v>0</v>
      </c>
      <c r="H14" s="3">
        <f t="shared" si="1"/>
        <v>0</v>
      </c>
      <c r="I14" s="35">
        <f t="shared" si="2"/>
        <v>123981.22552921006</v>
      </c>
      <c r="J14" s="3">
        <f>IF(I13&gt;0,IF(B14&lt;2,IF(C14&gt;5500*LookHere!B$11, 5500*LookHere!B$11, C14), IF(H14&gt;(M14+P13),-(H14-M14-P13),0)),0)</f>
        <v>5500</v>
      </c>
      <c r="K14" s="35">
        <f t="shared" si="3"/>
        <v>58474.5085616914</v>
      </c>
      <c r="L14" s="35">
        <f t="shared" si="4"/>
        <v>0</v>
      </c>
      <c r="M14" s="35">
        <f t="shared" si="5"/>
        <v>0</v>
      </c>
      <c r="N14" s="35">
        <f t="shared" si="6"/>
        <v>0</v>
      </c>
      <c r="O14" s="35">
        <f t="shared" si="7"/>
        <v>60732.813462602418</v>
      </c>
      <c r="P14" s="3">
        <f t="shared" si="8"/>
        <v>0</v>
      </c>
      <c r="Q14">
        <f t="shared" si="9"/>
        <v>0</v>
      </c>
      <c r="R14" s="3">
        <f>IF(B14&lt;2,K14*V$5+L14*0.4*V$6 - IF((C14-J14)&gt;0,IF((C14-J14)&gt;V$12,V$12,C14-J14)),P14+L14*($V$6)*0.4+K14*($V$5)+G14+F14+E14)/LookHere!B$11</f>
        <v>1980.1546849155229</v>
      </c>
      <c r="S14" s="3">
        <f>(IF(G14&gt;0,IF(R14&gt;V$15,IF(0.15*(R14-V$15)&lt;G14,0.15*(R14-V$15),G14),0),0))*LookHere!B$11</f>
        <v>0</v>
      </c>
      <c r="T14" s="3">
        <f>(IF(R14&lt;V$16,W$16*R14,IF(R14&lt;V$17,Z$16+W$17*(R14-V$16),IF(R14&lt;V$18,W$18*(R14-V$18)+Z$17,(R14-V$18)*W$19+Z$18)))+S14 + IF(R14&lt;V$20,R14*W$20,IF(R14&lt;V$21,(R14-V$20)*W$21+Z$20,(R14-V$21)*W$22+Z$21)))*LookHere!B$11</f>
        <v>396.03093698310454</v>
      </c>
      <c r="AG14">
        <f t="shared" si="10"/>
        <v>29</v>
      </c>
      <c r="AH14" s="20">
        <v>0.02</v>
      </c>
      <c r="AI14" s="3">
        <f t="shared" si="11"/>
        <v>0</v>
      </c>
    </row>
    <row r="15" spans="1:35" x14ac:dyDescent="0.2">
      <c r="A15">
        <f t="shared" si="0"/>
        <v>46</v>
      </c>
      <c r="B15">
        <f>IF(A15&lt;LookHere!$B$9,1,2)</f>
        <v>1</v>
      </c>
      <c r="C15">
        <f>IF(B15&lt;2,LookHere!F$10 - T14,0)</f>
        <v>5603.9690630168952</v>
      </c>
      <c r="D15" s="3">
        <f>IF(B15=2,LookHere!$B$12,0)</f>
        <v>0</v>
      </c>
      <c r="E15" s="3">
        <f>IF(A15&lt;LookHere!B$13,0,IF(A15&lt;LookHere!B$14,LookHere!C$13,LookHere!C$14))</f>
        <v>0</v>
      </c>
      <c r="F15" s="3">
        <f>IF('SC3'!A15&lt;LookHere!D$15,0,LookHere!B$15)</f>
        <v>0</v>
      </c>
      <c r="G15" s="3">
        <f>IF('SC3'!A15&lt;LookHere!D$16,0,LookHere!B$16)</f>
        <v>0</v>
      </c>
      <c r="H15" s="3">
        <f t="shared" si="1"/>
        <v>0</v>
      </c>
      <c r="I15" s="35">
        <f t="shared" si="2"/>
        <v>131437.64926806098</v>
      </c>
      <c r="J15" s="3">
        <f>IF(I14&gt;0,IF(B15&lt;2,IF(C15&gt;5500*LookHere!B$11, 5500*LookHere!B$11, C15), IF(H15&gt;(M15+P14),-(H15-M15-P14),0)),0)</f>
        <v>5500</v>
      </c>
      <c r="K15" s="35">
        <f t="shared" si="3"/>
        <v>59397.236306794883</v>
      </c>
      <c r="L15" s="35">
        <f t="shared" si="4"/>
        <v>0</v>
      </c>
      <c r="M15" s="35">
        <f t="shared" si="5"/>
        <v>0</v>
      </c>
      <c r="N15" s="35">
        <f t="shared" si="6"/>
        <v>0</v>
      </c>
      <c r="O15" s="35">
        <f t="shared" si="7"/>
        <v>61795.146322059169</v>
      </c>
      <c r="P15" s="3">
        <f t="shared" si="8"/>
        <v>0</v>
      </c>
      <c r="Q15">
        <f t="shared" si="9"/>
        <v>0</v>
      </c>
      <c r="R15" s="3">
        <f>IF(B15&lt;2,K15*V$5+L15*0.4*V$6 - IF((C15-J15)&gt;0,IF((C15-J15)&gt;V$12,V$12,C15-J15)),P15+L15*($V$6)*0.4+K15*($V$5)+G15+F15+E15)/LookHere!B$11</f>
        <v>2021.2640520402256</v>
      </c>
      <c r="S15" s="3">
        <f>(IF(G15&gt;0,IF(R15&gt;V$15,IF(0.15*(R15-V$15)&lt;G15,0.15*(R15-V$15),G15),0),0))*LookHere!B$11</f>
        <v>0</v>
      </c>
      <c r="T15" s="3">
        <f>(IF(R15&lt;V$16,W$16*R15,IF(R15&lt;V$17,Z$16+W$17*(R15-V$16),IF(R15&lt;V$18,W$18*(R15-V$18)+Z$17,(R15-V$18)*W$19+Z$18)))+S15 + IF(R15&lt;V$20,R15*W$20,IF(R15&lt;V$21,(R15-V$20)*W$21+Z$20,(R15-V$21)*W$22+Z$21)))*LookHere!B$11</f>
        <v>404.25281040804515</v>
      </c>
      <c r="V15" s="40">
        <v>71592</v>
      </c>
      <c r="W15" t="s">
        <v>61</v>
      </c>
      <c r="AG15">
        <f t="shared" si="10"/>
        <v>30</v>
      </c>
      <c r="AH15" s="20">
        <v>0.02</v>
      </c>
      <c r="AI15" s="3">
        <f t="shared" si="11"/>
        <v>0</v>
      </c>
    </row>
    <row r="16" spans="1:35" x14ac:dyDescent="0.2">
      <c r="A16">
        <f t="shared" si="0"/>
        <v>47</v>
      </c>
      <c r="B16">
        <f>IF(A16&lt;LookHere!$B$9,1,2)</f>
        <v>1</v>
      </c>
      <c r="C16">
        <f>IF(B16&lt;2,LookHere!F$10 - T15,0)</f>
        <v>5595.7471895919552</v>
      </c>
      <c r="D16" s="3">
        <f>IF(B16=2,LookHere!$B$12,0)</f>
        <v>0</v>
      </c>
      <c r="E16" s="3">
        <f>IF(A16&lt;LookHere!B$13,0,IF(A16&lt;LookHere!B$14,LookHere!C$13,LookHere!C$14))</f>
        <v>0</v>
      </c>
      <c r="F16" s="3">
        <f>IF('SC3'!A16&lt;LookHere!D$15,0,LookHere!B$15)</f>
        <v>0</v>
      </c>
      <c r="G16" s="3">
        <f>IF('SC3'!A16&lt;LookHere!D$16,0,LookHere!B$16)</f>
        <v>0</v>
      </c>
      <c r="H16" s="3">
        <f t="shared" si="1"/>
        <v>0</v>
      </c>
      <c r="I16" s="35">
        <f t="shared" si="2"/>
        <v>139011.73537351098</v>
      </c>
      <c r="J16" s="3">
        <f>IF(I15&gt;0,IF(B16&lt;2,IF(C16&gt;5500*LookHere!B$11, 5500*LookHere!B$11, C16), IF(H16&gt;(M16+P15),-(H16-M16-P15),0)),0)</f>
        <v>5500</v>
      </c>
      <c r="K16" s="35">
        <f t="shared" si="3"/>
        <v>60334.5246957161</v>
      </c>
      <c r="L16" s="35">
        <f t="shared" si="4"/>
        <v>0</v>
      </c>
      <c r="M16" s="35">
        <f t="shared" si="5"/>
        <v>0</v>
      </c>
      <c r="N16" s="35">
        <f t="shared" si="6"/>
        <v>0</v>
      </c>
      <c r="O16" s="35">
        <f t="shared" si="7"/>
        <v>62866.020920613213</v>
      </c>
      <c r="P16" s="3">
        <f t="shared" si="8"/>
        <v>0</v>
      </c>
      <c r="Q16">
        <f t="shared" si="9"/>
        <v>0</v>
      </c>
      <c r="R16" s="3">
        <f>IF(B16&lt;2,K16*V$5+L16*0.4*V$6 - IF((C16-J16)&gt;0,IF((C16-J16)&gt;V$12,V$12,C16-J16)),P16+L16*($V$6)*0.4+K16*($V$5)+G16+F16+E16)/LookHere!B$11</f>
        <v>2063.0221040207666</v>
      </c>
      <c r="S16" s="3">
        <f>(IF(G16&gt;0,IF(R16&gt;V$15,IF(0.15*(R16-V$15)&lt;G16,0.15*(R16-V$15),G16),0),0))*LookHere!B$11</f>
        <v>0</v>
      </c>
      <c r="T16" s="3">
        <f>(IF(R16&lt;V$16,W$16*R16,IF(R16&lt;V$17,Z$16+W$17*(R16-V$16),IF(R16&lt;V$18,W$18*(R16-V$18)+Z$17,(R16-V$18)*W$19+Z$18)))+S16 + IF(R16&lt;V$20,R16*W$20,IF(R16&lt;V$21,(R16-V$20)*W$21+Z$20,(R16-V$21)*W$22+Z$21)))*LookHere!B$11</f>
        <v>412.60442080415328</v>
      </c>
      <c r="V16" s="40">
        <v>43953</v>
      </c>
      <c r="W16">
        <v>0.15</v>
      </c>
      <c r="X16" t="s">
        <v>64</v>
      </c>
      <c r="Z16" s="40">
        <f>V16*W16</f>
        <v>6592.95</v>
      </c>
      <c r="AG16">
        <f t="shared" si="10"/>
        <v>31</v>
      </c>
      <c r="AH16" s="20">
        <v>2.5000000000000001E-2</v>
      </c>
      <c r="AI16" s="3">
        <f t="shared" si="11"/>
        <v>0</v>
      </c>
    </row>
    <row r="17" spans="1:35" x14ac:dyDescent="0.2">
      <c r="A17">
        <f t="shared" si="0"/>
        <v>48</v>
      </c>
      <c r="B17">
        <f>IF(A17&lt;LookHere!$B$9,1,2)</f>
        <v>1</v>
      </c>
      <c r="C17">
        <f>IF(B17&lt;2,LookHere!F$10 - T16,0)</f>
        <v>5587.3955791958469</v>
      </c>
      <c r="D17" s="3">
        <f>IF(B17=2,LookHere!$B$12,0)</f>
        <v>0</v>
      </c>
      <c r="E17" s="3">
        <f>IF(A17&lt;LookHere!B$13,0,IF(A17&lt;LookHere!B$14,LookHere!C$13,LookHere!C$14))</f>
        <v>0</v>
      </c>
      <c r="F17" s="3">
        <f>IF('SC3'!A17&lt;LookHere!D$15,0,LookHere!B$15)</f>
        <v>0</v>
      </c>
      <c r="G17" s="3">
        <f>IF('SC3'!A17&lt;LookHere!D$16,0,LookHere!B$16)</f>
        <v>0</v>
      </c>
      <c r="H17" s="3">
        <f t="shared" si="1"/>
        <v>0</v>
      </c>
      <c r="I17" s="35">
        <f t="shared" si="2"/>
        <v>146705.34055770497</v>
      </c>
      <c r="J17" s="3">
        <f>IF(I16&gt;0,IF(B17&lt;2,IF(C17&gt;5500*LookHere!B$11, 5500*LookHere!B$11, C17), IF(H17&gt;(M17+P16),-(H17-M17-P16),0)),0)</f>
        <v>5500</v>
      </c>
      <c r="K17" s="35">
        <f t="shared" si="3"/>
        <v>61286.603495414492</v>
      </c>
      <c r="L17" s="35">
        <f t="shared" si="4"/>
        <v>0</v>
      </c>
      <c r="M17" s="35">
        <f t="shared" si="5"/>
        <v>0</v>
      </c>
      <c r="N17" s="35">
        <f t="shared" si="6"/>
        <v>0</v>
      </c>
      <c r="O17" s="35">
        <f t="shared" si="7"/>
        <v>63945.442309936334</v>
      </c>
      <c r="P17" s="3">
        <f t="shared" si="8"/>
        <v>0</v>
      </c>
      <c r="Q17">
        <f t="shared" si="9"/>
        <v>0</v>
      </c>
      <c r="R17" s="3">
        <f>IF(B17&lt;2,K17*V$5+L17*0.4*V$6 - IF((C17-J17)&gt;0,IF((C17-J17)&gt;V$12,V$12,C17-J17)),P17+L17*($V$6)*0.4+K17*($V$5)+G17+F17+E17)/LookHere!B$11</f>
        <v>2105.4390938700835</v>
      </c>
      <c r="S17" s="3">
        <f>(IF(G17&gt;0,IF(R17&gt;V$15,IF(0.15*(R17-V$15)&lt;G17,0.15*(R17-V$15),G17),0),0))*LookHere!B$11</f>
        <v>0</v>
      </c>
      <c r="T17" s="3">
        <f>(IF(R17&lt;V$16,W$16*R17,IF(R17&lt;V$17,Z$16+W$17*(R17-V$16),IF(R17&lt;V$18,W$18*(R17-V$18)+Z$17,(R17-V$18)*W$19+Z$18)))+S17 + IF(R17&lt;V$20,R17*W$20,IF(R17&lt;V$21,(R17-V$20)*W$21+Z$20,(R17-V$21)*W$22+Z$21)))*LookHere!B$11</f>
        <v>421.08781877401674</v>
      </c>
      <c r="V17" s="40">
        <v>87907</v>
      </c>
      <c r="W17">
        <v>0.22</v>
      </c>
      <c r="X17" t="s">
        <v>65</v>
      </c>
      <c r="Z17" s="40">
        <f>(V17-V16)*W17+Z16</f>
        <v>16262.829999999998</v>
      </c>
      <c r="AG17">
        <f t="shared" si="10"/>
        <v>32</v>
      </c>
      <c r="AH17" s="20">
        <v>2.5000000000000001E-2</v>
      </c>
      <c r="AI17" s="3">
        <f t="shared" si="11"/>
        <v>0</v>
      </c>
    </row>
    <row r="18" spans="1:35" x14ac:dyDescent="0.2">
      <c r="A18">
        <f t="shared" si="0"/>
        <v>49</v>
      </c>
      <c r="B18">
        <f>IF(A18&lt;LookHere!$B$9,1,2)</f>
        <v>1</v>
      </c>
      <c r="C18">
        <f>IF(B18&lt;2,LookHere!F$10 - T17,0)</f>
        <v>5578.9121812259837</v>
      </c>
      <c r="D18" s="3">
        <f>IF(B18=2,LookHere!$B$12,0)</f>
        <v>0</v>
      </c>
      <c r="E18" s="3">
        <f>IF(A18&lt;LookHere!B$13,0,IF(A18&lt;LookHere!B$14,LookHere!C$13,LookHere!C$14))</f>
        <v>0</v>
      </c>
      <c r="F18" s="3">
        <f>IF('SC3'!A18&lt;LookHere!D$15,0,LookHere!B$15)</f>
        <v>0</v>
      </c>
      <c r="G18" s="3">
        <f>IF('SC3'!A18&lt;LookHere!D$16,0,LookHere!B$16)</f>
        <v>0</v>
      </c>
      <c r="H18" s="3">
        <f t="shared" si="1"/>
        <v>0</v>
      </c>
      <c r="I18" s="35">
        <f t="shared" si="2"/>
        <v>154520.35083170555</v>
      </c>
      <c r="J18" s="3">
        <f>IF(I17&gt;0,IF(B18&lt;2,IF(C18&gt;5500*LookHere!B$11, 5500*LookHere!B$11, C18), IF(H18&gt;(M18+P17),-(H18-M18-P17),0)),0)</f>
        <v>5500</v>
      </c>
      <c r="K18" s="35">
        <f t="shared" si="3"/>
        <v>62253.706098572125</v>
      </c>
      <c r="L18" s="35">
        <f t="shared" si="4"/>
        <v>0</v>
      </c>
      <c r="M18" s="35">
        <f t="shared" si="5"/>
        <v>0</v>
      </c>
      <c r="N18" s="35">
        <f t="shared" si="6"/>
        <v>0</v>
      </c>
      <c r="O18" s="35">
        <f t="shared" si="7"/>
        <v>65033.413570813107</v>
      </c>
      <c r="P18" s="3">
        <f t="shared" si="8"/>
        <v>0</v>
      </c>
      <c r="Q18">
        <f t="shared" si="9"/>
        <v>0</v>
      </c>
      <c r="R18" s="3">
        <f>IF(B18&lt;2,K18*V$5+L18*0.4*V$6 - IF((C18-J18)&gt;0,IF((C18-J18)&gt;V$12,V$12,C18-J18)),P18+L18*($V$6)*0.4+K18*($V$5)+G18+F18+E18)/LookHere!B$11</f>
        <v>2148.525422980927</v>
      </c>
      <c r="S18" s="3">
        <f>(IF(G18&gt;0,IF(R18&gt;V$15,IF(0.15*(R18-V$15)&lt;G18,0.15*(R18-V$15),G18),0),0))*LookHere!B$11</f>
        <v>0</v>
      </c>
      <c r="T18" s="3">
        <f>(IF(R18&lt;V$16,W$16*R18,IF(R18&lt;V$17,Z$16+W$17*(R18-V$16),IF(R18&lt;V$18,W$18*(R18-V$18)+Z$17,(R18-V$18)*W$19+Z$18)))+S18 + IF(R18&lt;V$20,R18*W$20,IF(R18&lt;V$21,(R18-V$20)*W$21+Z$20,(R18-V$21)*W$22+Z$21)))*LookHere!B$11</f>
        <v>429.70508459618543</v>
      </c>
      <c r="V18" s="40">
        <v>136270</v>
      </c>
      <c r="W18">
        <v>0.26</v>
      </c>
      <c r="X18" t="s">
        <v>66</v>
      </c>
      <c r="Z18" s="40">
        <f>(V18-V17)*W18+Z17</f>
        <v>28837.21</v>
      </c>
      <c r="AG18">
        <f t="shared" si="10"/>
        <v>33</v>
      </c>
      <c r="AH18" s="20">
        <v>2.5000000000000001E-2</v>
      </c>
      <c r="AI18" s="3">
        <f t="shared" si="11"/>
        <v>0</v>
      </c>
    </row>
    <row r="19" spans="1:35" x14ac:dyDescent="0.2">
      <c r="A19">
        <f t="shared" si="0"/>
        <v>50</v>
      </c>
      <c r="B19">
        <f>IF(A19&lt;LookHere!$B$9,1,2)</f>
        <v>1</v>
      </c>
      <c r="C19">
        <f>IF(B19&lt;2,LookHere!F$10 - T18,0)</f>
        <v>5570.2949154038142</v>
      </c>
      <c r="D19" s="3">
        <f>IF(B19=2,LookHere!$B$12,0)</f>
        <v>0</v>
      </c>
      <c r="E19" s="3">
        <f>IF(A19&lt;LookHere!B$13,0,IF(A19&lt;LookHere!B$14,LookHere!C$13,LookHere!C$14))</f>
        <v>0</v>
      </c>
      <c r="F19" s="3">
        <f>IF('SC3'!A19&lt;LookHere!D$15,0,LookHere!B$15)</f>
        <v>0</v>
      </c>
      <c r="G19" s="3">
        <f>IF('SC3'!A19&lt;LookHere!D$16,0,LookHere!B$16)</f>
        <v>0</v>
      </c>
      <c r="H19" s="3">
        <f t="shared" si="1"/>
        <v>0</v>
      </c>
      <c r="I19" s="35">
        <f t="shared" si="2"/>
        <v>162458.68196782985</v>
      </c>
      <c r="J19" s="3">
        <f>IF(I18&gt;0,IF(B19&lt;2,IF(C19&gt;5500*LookHere!B$11, 5500*LookHere!B$11, C19), IF(H19&gt;(M19+P18),-(H19-M19-P18),0)),0)</f>
        <v>5500</v>
      </c>
      <c r="K19" s="35">
        <f t="shared" si="3"/>
        <v>63236.069580807591</v>
      </c>
      <c r="L19" s="35">
        <f t="shared" si="4"/>
        <v>0</v>
      </c>
      <c r="M19" s="35">
        <f t="shared" si="5"/>
        <v>0</v>
      </c>
      <c r="N19" s="35">
        <f t="shared" si="6"/>
        <v>0</v>
      </c>
      <c r="O19" s="35">
        <f t="shared" si="7"/>
        <v>66129.935752364341</v>
      </c>
      <c r="P19" s="3">
        <f t="shared" si="8"/>
        <v>0</v>
      </c>
      <c r="Q19">
        <f t="shared" si="9"/>
        <v>0</v>
      </c>
      <c r="R19" s="3">
        <f>IF(B19&lt;2,K19*V$5+L19*0.4*V$6 - IF((C19-J19)&gt;0,IF((C19-J19)&gt;V$12,V$12,C19-J19)),P19+L19*($V$6)*0.4+K19*($V$5)+G19+F19+E19)/LookHere!B$11</f>
        <v>2192.2916541974814</v>
      </c>
      <c r="S19" s="3">
        <f>(IF(G19&gt;0,IF(R19&gt;V$15,IF(0.15*(R19-V$15)&lt;G19,0.15*(R19-V$15),G19),0),0))*LookHere!B$11</f>
        <v>0</v>
      </c>
      <c r="T19" s="3">
        <f>(IF(R19&lt;V$16,W$16*R19,IF(R19&lt;V$17,Z$16+W$17*(R19-V$16),IF(R19&lt;V$18,W$18*(R19-V$18)+Z$17,(R19-V$18)*W$19+Z$18)))+S19 + IF(R19&lt;V$20,R19*W$20,IF(R19&lt;V$21,(R19-V$20)*W$21+Z$20,(R19-V$21)*W$22+Z$21)))*LookHere!B$11</f>
        <v>438.45833083949628</v>
      </c>
      <c r="V19" s="40"/>
      <c r="W19">
        <v>0.28999999999999998</v>
      </c>
      <c r="X19" t="s">
        <v>67</v>
      </c>
      <c r="Z19" s="40"/>
      <c r="AG19">
        <f t="shared" si="10"/>
        <v>34</v>
      </c>
      <c r="AH19" s="20">
        <v>2.5000000000000001E-2</v>
      </c>
      <c r="AI19" s="3">
        <f t="shared" si="11"/>
        <v>0</v>
      </c>
    </row>
    <row r="20" spans="1:35" x14ac:dyDescent="0.2">
      <c r="A20">
        <f t="shared" si="0"/>
        <v>51</v>
      </c>
      <c r="B20">
        <f>IF(A20&lt;LookHere!$B$9,1,2)</f>
        <v>1</v>
      </c>
      <c r="C20">
        <f>IF(B20&lt;2,LookHere!F$10 - T19,0)</f>
        <v>5561.5416691605042</v>
      </c>
      <c r="D20" s="3">
        <f>IF(B20=2,LookHere!$B$12,0)</f>
        <v>0</v>
      </c>
      <c r="E20" s="3">
        <f>IF(A20&lt;LookHere!B$13,0,IF(A20&lt;LookHere!B$14,LookHere!C$13,LookHere!C$14))</f>
        <v>0</v>
      </c>
      <c r="F20" s="3">
        <f>IF('SC3'!A20&lt;LookHere!D$15,0,LookHere!B$15)</f>
        <v>0</v>
      </c>
      <c r="G20" s="3">
        <f>IF('SC3'!A20&lt;LookHere!D$16,0,LookHere!B$16)</f>
        <v>0</v>
      </c>
      <c r="H20" s="3">
        <f t="shared" si="1"/>
        <v>0</v>
      </c>
      <c r="I20" s="35">
        <f t="shared" si="2"/>
        <v>170522.27996928219</v>
      </c>
      <c r="J20" s="3">
        <f>IF(I19&gt;0,IF(B20&lt;2,IF(C20&gt;5500*LookHere!B$11, 5500*LookHere!B$11, C20), IF(H20&gt;(M20+P19),-(H20-M20-P19),0)),0)</f>
        <v>5500</v>
      </c>
      <c r="K20" s="35">
        <f t="shared" si="3"/>
        <v>64233.934758792726</v>
      </c>
      <c r="L20" s="35">
        <f t="shared" si="4"/>
        <v>0</v>
      </c>
      <c r="M20" s="35">
        <f t="shared" si="5"/>
        <v>0</v>
      </c>
      <c r="N20" s="35">
        <f t="shared" si="6"/>
        <v>0</v>
      </c>
      <c r="O20" s="35">
        <f t="shared" si="7"/>
        <v>67235.007807697155</v>
      </c>
      <c r="P20" s="3">
        <f t="shared" si="8"/>
        <v>0</v>
      </c>
      <c r="Q20">
        <f t="shared" si="9"/>
        <v>0</v>
      </c>
      <c r="R20" s="3">
        <f>IF(B20&lt;2,K20*V$5+L20*0.4*V$6 - IF((C20-J20)&gt;0,IF((C20-J20)&gt;V$12,V$12,C20-J20)),P20+L20*($V$6)*0.4+K20*($V$5)+G20+F20+E20)/LookHere!B$11</f>
        <v>2236.7485165090993</v>
      </c>
      <c r="S20" s="3">
        <f>(IF(G20&gt;0,IF(R20&gt;V$15,IF(0.15*(R20-V$15)&lt;G20,0.15*(R20-V$15),G20),0),0))*LookHere!B$11</f>
        <v>0</v>
      </c>
      <c r="T20" s="3">
        <f>(IF(R20&lt;V$16,W$16*R20,IF(R20&lt;V$17,Z$16+W$17*(R20-V$16),IF(R20&lt;V$18,W$18*(R20-V$18)+Z$17,(R20-V$18)*W$19+Z$18)))+S20 + IF(R20&lt;V$20,R20*W$20,IF(R20&lt;V$21,(R20-V$20)*W$21+Z$20,(R20-V$21)*W$22+Z$21)))*LookHere!B$11</f>
        <v>447.34970330181989</v>
      </c>
      <c r="V20" s="40">
        <v>40120</v>
      </c>
      <c r="W20">
        <v>0.05</v>
      </c>
      <c r="X20" t="s">
        <v>68</v>
      </c>
      <c r="Z20" s="40">
        <f>V20*W20</f>
        <v>2006</v>
      </c>
      <c r="AG20">
        <f t="shared" si="10"/>
        <v>35</v>
      </c>
      <c r="AH20" s="20">
        <v>2.5000000000000001E-2</v>
      </c>
      <c r="AI20" s="3">
        <f t="shared" si="11"/>
        <v>0</v>
      </c>
    </row>
    <row r="21" spans="1:35" x14ac:dyDescent="0.2">
      <c r="A21">
        <f t="shared" si="0"/>
        <v>52</v>
      </c>
      <c r="B21">
        <f>IF(A21&lt;LookHere!$B$9,1,2)</f>
        <v>1</v>
      </c>
      <c r="C21">
        <f>IF(B21&lt;2,LookHere!F$10 - T20,0)</f>
        <v>5552.6502966981798</v>
      </c>
      <c r="D21" s="3">
        <f>IF(B21=2,LookHere!$B$12,0)</f>
        <v>0</v>
      </c>
      <c r="E21" s="3">
        <f>IF(A21&lt;LookHere!B$13,0,IF(A21&lt;LookHere!B$14,LookHere!C$13,LookHere!C$14))</f>
        <v>0</v>
      </c>
      <c r="F21" s="3">
        <f>IF('SC3'!A21&lt;LookHere!D$15,0,LookHere!B$15)</f>
        <v>0</v>
      </c>
      <c r="G21" s="3">
        <f>IF('SC3'!A21&lt;LookHere!D$16,0,LookHere!B$16)</f>
        <v>0</v>
      </c>
      <c r="H21" s="3">
        <f t="shared" si="1"/>
        <v>0</v>
      </c>
      <c r="I21" s="35">
        <f t="shared" si="2"/>
        <v>178713.12154719746</v>
      </c>
      <c r="J21" s="3">
        <f>IF(I20&gt;0,IF(B21&lt;2,IF(C21&gt;5500*LookHere!B$11, 5500*LookHere!B$11, C21), IF(H21&gt;(M21+P20),-(H21-M21-P20),0)),0)</f>
        <v>5500</v>
      </c>
      <c r="K21" s="35">
        <f t="shared" si="3"/>
        <v>65247.546249286468</v>
      </c>
      <c r="L21" s="35">
        <f t="shared" si="4"/>
        <v>0</v>
      </c>
      <c r="M21" s="35">
        <f t="shared" si="5"/>
        <v>0</v>
      </c>
      <c r="N21" s="35">
        <f t="shared" si="6"/>
        <v>0</v>
      </c>
      <c r="O21" s="35">
        <f t="shared" si="7"/>
        <v>68348.626527600791</v>
      </c>
      <c r="P21" s="3">
        <f t="shared" si="8"/>
        <v>0</v>
      </c>
      <c r="Q21">
        <f t="shared" si="9"/>
        <v>0</v>
      </c>
      <c r="R21" s="3">
        <f>IF(B21&lt;2,K21*V$5+L21*0.4*V$6 - IF((C21-J21)&gt;0,IF((C21-J21)&gt;V$12,V$12,C21-J21)),P21+L21*($V$6)*0.4+K21*($V$5)+G21+F21+E21)/LookHere!B$11</f>
        <v>2281.9069081012899</v>
      </c>
      <c r="S21" s="3">
        <f>(IF(G21&gt;0,IF(R21&gt;V$15,IF(0.15*(R21-V$15)&lt;G21,0.15*(R21-V$15),G21),0),0))*LookHere!B$11</f>
        <v>0</v>
      </c>
      <c r="T21" s="3">
        <f>(IF(R21&lt;V$16,W$16*R21,IF(R21&lt;V$17,Z$16+W$17*(R21-V$16),IF(R21&lt;V$18,W$18*(R21-V$18)+Z$17,(R21-V$18)*W$19+Z$18)))+S21 + IF(R21&lt;V$20,R21*W$20,IF(R21&lt;V$21,(R21-V$20)*W$21+Z$20,(R21-V$21)*W$22+Z$21)))*LookHere!B$11</f>
        <v>456.38138162025797</v>
      </c>
      <c r="V21" s="40">
        <v>80242</v>
      </c>
      <c r="W21">
        <v>9.1499999999999998E-2</v>
      </c>
      <c r="X21" t="s">
        <v>69</v>
      </c>
      <c r="Z21" s="40">
        <f>(V21-V20)*W21+Z20</f>
        <v>5677.1630000000005</v>
      </c>
      <c r="AG21">
        <f t="shared" si="10"/>
        <v>36</v>
      </c>
      <c r="AH21" s="20">
        <v>2.5000000000000001E-2</v>
      </c>
      <c r="AI21" s="3">
        <f t="shared" si="11"/>
        <v>0</v>
      </c>
    </row>
    <row r="22" spans="1:35" x14ac:dyDescent="0.2">
      <c r="A22">
        <f t="shared" si="0"/>
        <v>53</v>
      </c>
      <c r="B22">
        <f>IF(A22&lt;LookHere!$B$9,1,2)</f>
        <v>1</v>
      </c>
      <c r="C22">
        <f>IF(B22&lt;2,LookHere!F$10 - T21,0)</f>
        <v>5543.6186183797417</v>
      </c>
      <c r="D22" s="3">
        <f>IF(B22=2,LookHere!$B$12,0)</f>
        <v>0</v>
      </c>
      <c r="E22" s="3">
        <f>IF(A22&lt;LookHere!B$13,0,IF(A22&lt;LookHere!B$14,LookHere!C$13,LookHere!C$14))</f>
        <v>0</v>
      </c>
      <c r="F22" s="3">
        <f>IF('SC3'!A22&lt;LookHere!D$15,0,LookHere!B$15)</f>
        <v>0</v>
      </c>
      <c r="G22" s="3">
        <f>IF('SC3'!A22&lt;LookHere!D$16,0,LookHere!B$16)</f>
        <v>0</v>
      </c>
      <c r="H22" s="3">
        <f t="shared" si="1"/>
        <v>0</v>
      </c>
      <c r="I22" s="35">
        <f t="shared" si="2"/>
        <v>187033.21460521221</v>
      </c>
      <c r="J22" s="3">
        <f>IF(I21&gt;0,IF(B22&lt;2,IF(C22&gt;5500*LookHere!B$11, 5500*LookHere!B$11, C22), IF(H22&gt;(M22+P21),-(H22-M22-P21),0)),0)</f>
        <v>5500</v>
      </c>
      <c r="K22" s="35">
        <f t="shared" si="3"/>
        <v>66277.152529100204</v>
      </c>
      <c r="L22" s="35">
        <f t="shared" si="4"/>
        <v>0</v>
      </c>
      <c r="M22" s="35">
        <f t="shared" si="5"/>
        <v>0</v>
      </c>
      <c r="N22" s="35">
        <f t="shared" si="6"/>
        <v>0</v>
      </c>
      <c r="O22" s="35">
        <f t="shared" si="7"/>
        <v>69470.786472586071</v>
      </c>
      <c r="P22" s="3">
        <f t="shared" si="8"/>
        <v>0</v>
      </c>
      <c r="Q22">
        <f t="shared" si="9"/>
        <v>0</v>
      </c>
      <c r="R22" s="3">
        <f>IF(B22&lt;2,K22*V$5+L22*0.4*V$6 - IF((C22-J22)&gt;0,IF((C22-J22)&gt;V$12,V$12,C22-J22)),P22+L22*($V$6)*0.4+K22*($V$5)+G22+F22+E22)/LookHere!B$11</f>
        <v>2327.7778991114633</v>
      </c>
      <c r="S22" s="3">
        <f>(IF(G22&gt;0,IF(R22&gt;V$15,IF(0.15*(R22-V$15)&lt;G22,0.15*(R22-V$15),G22),0),0))*LookHere!B$11</f>
        <v>0</v>
      </c>
      <c r="T22" s="3">
        <f>(IF(R22&lt;V$16,W$16*R22,IF(R22&lt;V$17,Z$16+W$17*(R22-V$16),IF(R22&lt;V$18,W$18*(R22-V$18)+Z$17,(R22-V$18)*W$19+Z$18)))+S22 + IF(R22&lt;V$20,R22*W$20,IF(R22&lt;V$21,(R22-V$20)*W$21+Z$20,(R22-V$21)*W$22+Z$21)))*LookHere!B$11</f>
        <v>465.55557982229266</v>
      </c>
      <c r="V22" s="40"/>
      <c r="W22">
        <v>0.1116</v>
      </c>
      <c r="X22" t="s">
        <v>70</v>
      </c>
      <c r="Z22" s="40"/>
      <c r="AG22">
        <f t="shared" si="10"/>
        <v>37</v>
      </c>
      <c r="AH22" s="20">
        <v>2.5000000000000001E-2</v>
      </c>
      <c r="AI22" s="3">
        <f t="shared" si="11"/>
        <v>0</v>
      </c>
    </row>
    <row r="23" spans="1:35" x14ac:dyDescent="0.2">
      <c r="A23">
        <f t="shared" si="0"/>
        <v>54</v>
      </c>
      <c r="B23">
        <f>IF(A23&lt;LookHere!$B$9,1,2)</f>
        <v>1</v>
      </c>
      <c r="C23">
        <f>IF(B23&lt;2,LookHere!F$10 - T22,0)</f>
        <v>5534.4444201777078</v>
      </c>
      <c r="D23" s="3">
        <f>IF(B23=2,LookHere!$B$12,0)</f>
        <v>0</v>
      </c>
      <c r="E23" s="3">
        <f>IF(A23&lt;LookHere!B$13,0,IF(A23&lt;LookHere!B$14,LookHere!C$13,LookHere!C$14))</f>
        <v>0</v>
      </c>
      <c r="F23" s="3">
        <f>IF('SC3'!A23&lt;LookHere!D$15,0,LookHere!B$15)</f>
        <v>0</v>
      </c>
      <c r="G23" s="3">
        <f>IF('SC3'!A23&lt;LookHere!D$16,0,LookHere!B$16)</f>
        <v>0</v>
      </c>
      <c r="H23" s="3">
        <f t="shared" si="1"/>
        <v>0</v>
      </c>
      <c r="I23" s="35">
        <f t="shared" si="2"/>
        <v>195484.59873168243</v>
      </c>
      <c r="J23" s="3">
        <f>IF(I22&gt;0,IF(B23&lt;2,IF(C23&gt;5500*LookHere!B$11, 5500*LookHere!B$11, C23), IF(H23&gt;(M23+P22),-(H23-M23-P22),0)),0)</f>
        <v>5500</v>
      </c>
      <c r="K23" s="35">
        <f t="shared" si="3"/>
        <v>67323.005996009393</v>
      </c>
      <c r="L23" s="35">
        <f t="shared" si="4"/>
        <v>0</v>
      </c>
      <c r="M23" s="35">
        <f t="shared" si="5"/>
        <v>0</v>
      </c>
      <c r="N23" s="35">
        <f t="shared" si="6"/>
        <v>0</v>
      </c>
      <c r="O23" s="35">
        <f t="shared" si="7"/>
        <v>70601.47990330118</v>
      </c>
      <c r="P23" s="3">
        <f t="shared" si="8"/>
        <v>0</v>
      </c>
      <c r="Q23">
        <f t="shared" si="9"/>
        <v>0</v>
      </c>
      <c r="R23" s="3">
        <f>IF(B23&lt;2,K23*V$5+L23*0.4*V$6 - IF((C23-J23)&gt;0,IF((C23-J23)&gt;V$12,V$12,C23-J23)),P23+L23*($V$6)*0.4+K23*($V$5)+G23+F23+E23)/LookHere!B$11</f>
        <v>2374.3727343595083</v>
      </c>
      <c r="S23" s="3">
        <f>(IF(G23&gt;0,IF(R23&gt;V$15,IF(0.15*(R23-V$15)&lt;G23,0.15*(R23-V$15),G23),0),0))*LookHere!B$11</f>
        <v>0</v>
      </c>
      <c r="T23" s="3">
        <f>(IF(R23&lt;V$16,W$16*R23,IF(R23&lt;V$17,Z$16+W$17*(R23-V$16),IF(R23&lt;V$18,W$18*(R23-V$18)+Z$17,(R23-V$18)*W$19+Z$18)))+S23 + IF(R23&lt;V$20,R23*W$20,IF(R23&lt;V$21,(R23-V$20)*W$21+Z$20,(R23-V$21)*W$22+Z$21)))*LookHere!B$11</f>
        <v>474.87454687190166</v>
      </c>
      <c r="V23" s="40"/>
      <c r="AG23">
        <f t="shared" si="10"/>
        <v>38</v>
      </c>
      <c r="AH23" s="20">
        <v>2.5000000000000001E-2</v>
      </c>
      <c r="AI23" s="3">
        <f t="shared" si="11"/>
        <v>0</v>
      </c>
    </row>
    <row r="24" spans="1:35" x14ac:dyDescent="0.2">
      <c r="A24">
        <f t="shared" si="0"/>
        <v>55</v>
      </c>
      <c r="B24">
        <f>IF(A24&lt;LookHere!$B$9,1,2)</f>
        <v>1</v>
      </c>
      <c r="C24">
        <f>IF(B24&lt;2,LookHere!F$10 - T23,0)</f>
        <v>5525.1254531280983</v>
      </c>
      <c r="D24" s="3">
        <f>IF(B24=2,LookHere!$B$12,0)</f>
        <v>0</v>
      </c>
      <c r="E24" s="3">
        <f>IF(A24&lt;LookHere!B$13,0,IF(A24&lt;LookHere!B$14,LookHere!C$13,LookHere!C$14))</f>
        <v>0</v>
      </c>
      <c r="F24" s="3">
        <f>IF('SC3'!A24&lt;LookHere!D$15,0,LookHere!B$15)</f>
        <v>0</v>
      </c>
      <c r="G24" s="3">
        <f>IF('SC3'!A24&lt;LookHere!D$16,0,LookHere!B$16)</f>
        <v>0</v>
      </c>
      <c r="H24" s="3">
        <f t="shared" si="1"/>
        <v>0</v>
      </c>
      <c r="I24" s="35">
        <f t="shared" si="2"/>
        <v>204069.34569966837</v>
      </c>
      <c r="J24" s="3">
        <f>IF(I23&gt;0,IF(B24&lt;2,IF(C24&gt;5500*LookHere!B$11, 5500*LookHere!B$11, C24), IF(H24&gt;(M24+P23),-(H24-M24-P23),0)),0)</f>
        <v>5500</v>
      </c>
      <c r="K24" s="35">
        <f t="shared" si="3"/>
        <v>68385.363030626409</v>
      </c>
      <c r="L24" s="35">
        <f t="shared" si="4"/>
        <v>0</v>
      </c>
      <c r="M24" s="35">
        <f t="shared" si="5"/>
        <v>0</v>
      </c>
      <c r="N24" s="35">
        <f t="shared" si="6"/>
        <v>0</v>
      </c>
      <c r="O24" s="35">
        <f t="shared" si="7"/>
        <v>71740.696709303375</v>
      </c>
      <c r="P24" s="3">
        <f t="shared" si="8"/>
        <v>0</v>
      </c>
      <c r="Q24">
        <f t="shared" si="9"/>
        <v>0</v>
      </c>
      <c r="R24" s="3">
        <f>IF(B24&lt;2,K24*V$5+L24*0.4*V$6 - IF((C24-J24)&gt;0,IF((C24-J24)&gt;V$12,V$12,C24-J24)),P24+L24*($V$6)*0.4+K24*($V$5)+G24+F24+E24)/LookHere!B$11</f>
        <v>2421.7028361077146</v>
      </c>
      <c r="S24" s="3">
        <f>(IF(G24&gt;0,IF(R24&gt;V$15,IF(0.15*(R24-V$15)&lt;G24,0.15*(R24-V$15),G24),0),0))*LookHere!B$11</f>
        <v>0</v>
      </c>
      <c r="T24" s="3">
        <f>(IF(R24&lt;V$16,W$16*R24,IF(R24&lt;V$17,Z$16+W$17*(R24-V$16),IF(R24&lt;V$18,W$18*(R24-V$18)+Z$17,(R24-V$18)*W$19+Z$18)))+S24 + IF(R24&lt;V$20,R24*W$20,IF(R24&lt;V$21,(R24-V$20)*W$21+Z$20,(R24-V$21)*W$22+Z$21)))*LookHere!B$11</f>
        <v>484.34056722154287</v>
      </c>
      <c r="AG24">
        <f t="shared" si="10"/>
        <v>39</v>
      </c>
      <c r="AH24" s="20">
        <v>2.5000000000000001E-2</v>
      </c>
      <c r="AI24" s="3">
        <f t="shared" si="11"/>
        <v>0</v>
      </c>
    </row>
    <row r="25" spans="1:35" x14ac:dyDescent="0.2">
      <c r="A25">
        <f t="shared" si="0"/>
        <v>56</v>
      </c>
      <c r="B25">
        <f>IF(A25&lt;LookHere!$B$9,1,2)</f>
        <v>1</v>
      </c>
      <c r="C25">
        <f>IF(B25&lt;2,LookHere!F$10 - T24,0)</f>
        <v>5515.6594327784569</v>
      </c>
      <c r="D25" s="3">
        <f>IF(B25=2,LookHere!$B$12,0)</f>
        <v>0</v>
      </c>
      <c r="E25" s="3">
        <f>IF(A25&lt;LookHere!B$13,0,IF(A25&lt;LookHere!B$14,LookHere!C$13,LookHere!C$14))</f>
        <v>0</v>
      </c>
      <c r="F25" s="3">
        <f>IF('SC3'!A25&lt;LookHere!D$15,0,LookHere!B$15)</f>
        <v>0</v>
      </c>
      <c r="G25" s="3">
        <f>IF('SC3'!A25&lt;LookHere!D$16,0,LookHere!B$16)</f>
        <v>0</v>
      </c>
      <c r="H25" s="3">
        <f t="shared" si="1"/>
        <v>0</v>
      </c>
      <c r="I25" s="35">
        <f t="shared" si="2"/>
        <v>212789.55997480912</v>
      </c>
      <c r="J25" s="3">
        <f>IF(I24&gt;0,IF(B25&lt;2,IF(C25&gt;5500*LookHere!B$11, 5500*LookHere!B$11, C25), IF(H25&gt;(M25+P24),-(H25-M25-P24),0)),0)</f>
        <v>5500</v>
      </c>
      <c r="K25" s="35">
        <f t="shared" si="3"/>
        <v>69464.484059249691</v>
      </c>
      <c r="L25" s="35">
        <f t="shared" si="4"/>
        <v>0</v>
      </c>
      <c r="M25" s="35">
        <f t="shared" si="5"/>
        <v>0</v>
      </c>
      <c r="N25" s="35">
        <f t="shared" si="6"/>
        <v>0</v>
      </c>
      <c r="O25" s="35">
        <f t="shared" si="7"/>
        <v>72888.424336154625</v>
      </c>
      <c r="P25" s="3">
        <f t="shared" si="8"/>
        <v>0</v>
      </c>
      <c r="Q25">
        <f t="shared" si="9"/>
        <v>0</v>
      </c>
      <c r="R25" s="3">
        <f>IF(B25&lt;2,K25*V$5+L25*0.4*V$6 - IF((C25-J25)&gt;0,IF((C25-J25)&gt;V$12,V$12,C25-J25)),P25+L25*($V$6)*0.4+K25*($V$5)+G25+F25+E25)/LookHere!B$11</f>
        <v>2469.779806861497</v>
      </c>
      <c r="S25" s="3">
        <f>(IF(G25&gt;0,IF(R25&gt;V$15,IF(0.15*(R25-V$15)&lt;G25,0.15*(R25-V$15),G25),0),0))*LookHere!B$11</f>
        <v>0</v>
      </c>
      <c r="T25" s="3">
        <f>(IF(R25&lt;V$16,W$16*R25,IF(R25&lt;V$17,Z$16+W$17*(R25-V$16),IF(R25&lt;V$18,W$18*(R25-V$18)+Z$17,(R25-V$18)*W$19+Z$18)))+S25 + IF(R25&lt;V$20,R25*W$20,IF(R25&lt;V$21,(R25-V$20)*W$21+Z$20,(R25-V$21)*W$22+Z$21)))*LookHere!B$11</f>
        <v>493.95596137229944</v>
      </c>
      <c r="AG25">
        <f t="shared" si="10"/>
        <v>40</v>
      </c>
      <c r="AH25" s="20">
        <v>2.5000000000000001E-2</v>
      </c>
      <c r="AI25" s="3">
        <f t="shared" si="11"/>
        <v>0</v>
      </c>
    </row>
    <row r="26" spans="1:35" x14ac:dyDescent="0.2">
      <c r="A26">
        <f t="shared" si="0"/>
        <v>57</v>
      </c>
      <c r="B26">
        <f>IF(A26&lt;LookHere!$B$9,1,2)</f>
        <v>1</v>
      </c>
      <c r="C26">
        <f>IF(B26&lt;2,LookHere!F$10 - T25,0)</f>
        <v>5506.0440386277005</v>
      </c>
      <c r="D26" s="3">
        <f>IF(B26=2,LookHere!$B$12,0)</f>
        <v>0</v>
      </c>
      <c r="E26" s="3">
        <f>IF(A26&lt;LookHere!B$13,0,IF(A26&lt;LookHere!B$14,LookHere!C$13,LookHere!C$14))</f>
        <v>0</v>
      </c>
      <c r="F26" s="3">
        <f>IF('SC3'!A26&lt;LookHere!D$15,0,LookHere!B$15)</f>
        <v>0</v>
      </c>
      <c r="G26" s="3">
        <f>IF('SC3'!A26&lt;LookHere!D$16,0,LookHere!B$16)</f>
        <v>0</v>
      </c>
      <c r="H26" s="3">
        <f t="shared" si="1"/>
        <v>0</v>
      </c>
      <c r="I26" s="35">
        <f t="shared" si="2"/>
        <v>221647.37923121158</v>
      </c>
      <c r="J26" s="3">
        <f>IF(I25&gt;0,IF(B26&lt;2,IF(C26&gt;5500*LookHere!B$11, 5500*LookHere!B$11, C26), IF(H26&gt;(M26+P25),-(H26-M26-P25),0)),0)</f>
        <v>5500</v>
      </c>
      <c r="K26" s="35">
        <f t="shared" si="3"/>
        <v>70560.633617704647</v>
      </c>
      <c r="L26" s="35">
        <f t="shared" si="4"/>
        <v>0</v>
      </c>
      <c r="M26" s="35">
        <f t="shared" si="5"/>
        <v>0</v>
      </c>
      <c r="N26" s="35">
        <f t="shared" si="6"/>
        <v>0</v>
      </c>
      <c r="O26" s="35">
        <f t="shared" si="7"/>
        <v>74044.647710806836</v>
      </c>
      <c r="P26" s="3">
        <f t="shared" si="8"/>
        <v>0</v>
      </c>
      <c r="Q26">
        <f t="shared" si="9"/>
        <v>0</v>
      </c>
      <c r="R26" s="3">
        <f>IF(B26&lt;2,K26*V$5+L26*0.4*V$6 - IF((C26-J26)&gt;0,IF((C26-J26)&gt;V$12,V$12,C26-J26)),P26+L26*($V$6)*0.4+K26*($V$5)+G26+F26+E26)/LookHere!B$11</f>
        <v>2518.6154322137718</v>
      </c>
      <c r="S26" s="3">
        <f>(IF(G26&gt;0,IF(R26&gt;V$15,IF(0.15*(R26-V$15)&lt;G26,0.15*(R26-V$15),G26),0),0))*LookHere!B$11</f>
        <v>0</v>
      </c>
      <c r="T26" s="3">
        <f>(IF(R26&lt;V$16,W$16*R26,IF(R26&lt;V$17,Z$16+W$17*(R26-V$16),IF(R26&lt;V$18,W$18*(R26-V$18)+Z$17,(R26-V$18)*W$19+Z$18)))+S26 + IF(R26&lt;V$20,R26*W$20,IF(R26&lt;V$21,(R26-V$20)*W$21+Z$20,(R26-V$21)*W$22+Z$21)))*LookHere!B$11</f>
        <v>503.72308644275438</v>
      </c>
      <c r="AG26">
        <f t="shared" si="10"/>
        <v>41</v>
      </c>
      <c r="AH26" s="20">
        <v>0.03</v>
      </c>
      <c r="AI26" s="3">
        <f t="shared" si="11"/>
        <v>0</v>
      </c>
    </row>
    <row r="27" spans="1:35" x14ac:dyDescent="0.2">
      <c r="A27">
        <f t="shared" si="0"/>
        <v>58</v>
      </c>
      <c r="B27">
        <f>IF(A27&lt;LookHere!$B$9,1,2)</f>
        <v>1</v>
      </c>
      <c r="C27">
        <f>IF(B27&lt;2,LookHere!F$10 - T26,0)</f>
        <v>5496.2769135572453</v>
      </c>
      <c r="D27" s="3">
        <f>IF(B27=2,LookHere!$B$12,0)</f>
        <v>0</v>
      </c>
      <c r="E27" s="3">
        <f>IF(A27&lt;LookHere!B$13,0,IF(A27&lt;LookHere!B$14,LookHere!C$13,LookHere!C$14))</f>
        <v>0</v>
      </c>
      <c r="F27" s="3">
        <f>IF('SC3'!A27&lt;LookHere!D$15,0,LookHere!B$15)</f>
        <v>0</v>
      </c>
      <c r="G27" s="3">
        <f>IF('SC3'!A27&lt;LookHere!D$16,0,LookHere!B$16)</f>
        <v>0</v>
      </c>
      <c r="H27" s="3">
        <f t="shared" si="1"/>
        <v>0</v>
      </c>
      <c r="I27" s="35">
        <f t="shared" si="2"/>
        <v>230641.25178903731</v>
      </c>
      <c r="J27" s="3">
        <f>IF(I26&gt;0,IF(B27&lt;2,IF(C27&gt;5500*LookHere!B$11, 5500*LookHere!B$11, C27), IF(H27&gt;(M27+P26),-(H27-M27-P26),0)),0)</f>
        <v>5496.2769135572453</v>
      </c>
      <c r="K27" s="35">
        <f t="shared" si="3"/>
        <v>71674.080416192024</v>
      </c>
      <c r="L27" s="35">
        <f t="shared" si="4"/>
        <v>0</v>
      </c>
      <c r="M27" s="35">
        <f t="shared" si="5"/>
        <v>0</v>
      </c>
      <c r="N27" s="35">
        <f t="shared" si="6"/>
        <v>0</v>
      </c>
      <c r="O27" s="35">
        <f t="shared" si="7"/>
        <v>75213.072251683363</v>
      </c>
      <c r="P27" s="3">
        <f t="shared" si="8"/>
        <v>0</v>
      </c>
      <c r="Q27">
        <f t="shared" si="9"/>
        <v>0</v>
      </c>
      <c r="R27" s="3">
        <f>IF(B27&lt;2,K27*V$5+L27*0.4*V$6 - IF((C27-J27)&gt;0,IF((C27-J27)&gt;V$12,V$12,C27-J27)),P27+L27*($V$6)*0.4+K27*($V$5)+G27+F27+E27)/LookHere!B$11</f>
        <v>2564.4985972913505</v>
      </c>
      <c r="S27" s="3">
        <f>(IF(G27&gt;0,IF(R27&gt;V$15,IF(0.15*(R27-V$15)&lt;G27,0.15*(R27-V$15),G27),0),0))*LookHere!B$11</f>
        <v>0</v>
      </c>
      <c r="T27" s="3">
        <f>(IF(R27&lt;V$16,W$16*R27,IF(R27&lt;V$17,Z$16+W$17*(R27-V$16),IF(R27&lt;V$18,W$18*(R27-V$18)+Z$17,(R27-V$18)*W$19+Z$18)))+S27 + IF(R27&lt;V$20,R27*W$20,IF(R27&lt;V$21,(R27-V$20)*W$21+Z$20,(R27-V$21)*W$22+Z$21)))*LookHere!B$11</f>
        <v>512.89971945827006</v>
      </c>
      <c r="AG27">
        <f t="shared" si="10"/>
        <v>42</v>
      </c>
      <c r="AH27" s="20">
        <v>0.03</v>
      </c>
      <c r="AI27" s="3">
        <f t="shared" si="11"/>
        <v>0</v>
      </c>
    </row>
    <row r="28" spans="1:35" x14ac:dyDescent="0.2">
      <c r="A28">
        <f t="shared" si="0"/>
        <v>59</v>
      </c>
      <c r="B28">
        <f>IF(A28&lt;LookHere!$B$9,1,2)</f>
        <v>1</v>
      </c>
      <c r="C28">
        <f>IF(B28&lt;2,LookHere!F$10 - T27,0)</f>
        <v>5487.1002805417302</v>
      </c>
      <c r="D28" s="3">
        <f>IF(B28=2,LookHere!$B$12,0)</f>
        <v>0</v>
      </c>
      <c r="E28" s="3">
        <f>IF(A28&lt;LookHere!B$13,0,IF(A28&lt;LookHere!B$14,LookHere!C$13,LookHere!C$14))</f>
        <v>0</v>
      </c>
      <c r="F28" s="3">
        <f>IF('SC3'!A28&lt;LookHere!D$15,0,LookHere!B$15)</f>
        <v>0</v>
      </c>
      <c r="G28" s="3">
        <f>IF('SC3'!A28&lt;LookHere!D$16,0,LookHere!B$16)</f>
        <v>0</v>
      </c>
      <c r="H28" s="3">
        <f t="shared" si="1"/>
        <v>0</v>
      </c>
      <c r="I28" s="35">
        <f t="shared" si="2"/>
        <v>239767.87102281002</v>
      </c>
      <c r="J28" s="3">
        <f>IF(I27&gt;0,IF(B28&lt;2,IF(C28&gt;5500*LookHere!B$11, 5500*LookHere!B$11, C28), IF(H28&gt;(M28+P27),-(H28-M28-P27),0)),0)</f>
        <v>5487.1002805417302</v>
      </c>
      <c r="K28" s="35">
        <f t="shared" si="3"/>
        <v>72805.097405159526</v>
      </c>
      <c r="L28" s="35">
        <f t="shared" si="4"/>
        <v>0</v>
      </c>
      <c r="M28" s="35">
        <f t="shared" si="5"/>
        <v>0</v>
      </c>
      <c r="N28" s="35">
        <f t="shared" si="6"/>
        <v>0</v>
      </c>
      <c r="O28" s="35">
        <f t="shared" si="7"/>
        <v>76399.934531814913</v>
      </c>
      <c r="P28" s="3">
        <f t="shared" si="8"/>
        <v>0</v>
      </c>
      <c r="Q28">
        <f t="shared" si="9"/>
        <v>0</v>
      </c>
      <c r="R28" s="3">
        <f>IF(B28&lt;2,K28*V$5+L28*0.4*V$6 - IF((C28-J28)&gt;0,IF((C28-J28)&gt;V$12,V$12,C28-J28)),P28+L28*($V$6)*0.4+K28*($V$5)+G28+F28+E28)/LookHere!B$11</f>
        <v>2604.9663851566079</v>
      </c>
      <c r="S28" s="3">
        <f>(IF(G28&gt;0,IF(R28&gt;V$15,IF(0.15*(R28-V$15)&lt;G28,0.15*(R28-V$15),G28),0),0))*LookHere!B$11</f>
        <v>0</v>
      </c>
      <c r="T28" s="3">
        <f>(IF(R28&lt;V$16,W$16*R28,IF(R28&lt;V$17,Z$16+W$17*(R28-V$16),IF(R28&lt;V$18,W$18*(R28-V$18)+Z$17,(R28-V$18)*W$19+Z$18)))+S28 + IF(R28&lt;V$20,R28*W$20,IF(R28&lt;V$21,(R28-V$20)*W$21+Z$20,(R28-V$21)*W$22+Z$21)))*LookHere!B$11</f>
        <v>520.99327703132155</v>
      </c>
      <c r="AG28">
        <f t="shared" si="10"/>
        <v>43</v>
      </c>
      <c r="AH28" s="20">
        <v>0.03</v>
      </c>
      <c r="AI28" s="3">
        <f t="shared" si="11"/>
        <v>0</v>
      </c>
    </row>
    <row r="29" spans="1:35" x14ac:dyDescent="0.2">
      <c r="A29">
        <f t="shared" si="0"/>
        <v>60</v>
      </c>
      <c r="B29">
        <f>IF(A29&lt;LookHere!$B$9,1,2)</f>
        <v>1</v>
      </c>
      <c r="C29">
        <f>IF(B29&lt;2,LookHere!F$10 - T28,0)</f>
        <v>5479.0067229686783</v>
      </c>
      <c r="D29" s="3">
        <f>IF(B29=2,LookHere!$B$12,0)</f>
        <v>0</v>
      </c>
      <c r="E29" s="3">
        <f>IF(A29&lt;LookHere!B$13,0,IF(A29&lt;LookHere!B$14,LookHere!C$13,LookHere!C$14))</f>
        <v>0</v>
      </c>
      <c r="F29" s="3">
        <f>IF('SC3'!A29&lt;LookHere!D$15,0,LookHere!B$15)</f>
        <v>0</v>
      </c>
      <c r="G29" s="3">
        <f>IF('SC3'!A29&lt;LookHere!D$16,0,LookHere!B$16)</f>
        <v>0</v>
      </c>
      <c r="H29" s="3">
        <f t="shared" si="1"/>
        <v>0</v>
      </c>
      <c r="I29" s="35">
        <f t="shared" si="2"/>
        <v>249030.41475051863</v>
      </c>
      <c r="J29" s="3">
        <f>IF(I28&gt;0,IF(B29&lt;2,IF(C29&gt;5500*LookHere!B$11, 5500*LookHere!B$11, C29), IF(H29&gt;(M29+P28),-(H29-M29-P28),0)),0)</f>
        <v>5479.0067229686783</v>
      </c>
      <c r="K29" s="35">
        <f t="shared" si="3"/>
        <v>73953.961842212942</v>
      </c>
      <c r="L29" s="35">
        <f t="shared" si="4"/>
        <v>0</v>
      </c>
      <c r="M29" s="35">
        <f t="shared" si="5"/>
        <v>0</v>
      </c>
      <c r="N29" s="35">
        <f t="shared" si="6"/>
        <v>0</v>
      </c>
      <c r="O29" s="35">
        <f t="shared" si="7"/>
        <v>77605.525498726944</v>
      </c>
      <c r="P29" s="3">
        <f t="shared" si="8"/>
        <v>0</v>
      </c>
      <c r="Q29">
        <f t="shared" si="9"/>
        <v>0</v>
      </c>
      <c r="R29" s="3">
        <f>IF(B29&lt;2,K29*V$5+L29*0.4*V$6 - IF((C29-J29)&gt;0,IF((C29-J29)&gt;V$12,V$12,C29-J29)),P29+L29*($V$6)*0.4+K29*($V$5)+G29+F29+E29)/LookHere!B$11</f>
        <v>2646.0727547143792</v>
      </c>
      <c r="S29" s="3">
        <f>(IF(G29&gt;0,IF(R29&gt;V$15,IF(0.15*(R29-V$15)&lt;G29,0.15*(R29-V$15),G29),0),0))*LookHere!B$11</f>
        <v>0</v>
      </c>
      <c r="T29" s="3">
        <f>(IF(R29&lt;V$16,W$16*R29,IF(R29&lt;V$17,Z$16+W$17*(R29-V$16),IF(R29&lt;V$18,W$18*(R29-V$18)+Z$17,(R29-V$18)*W$19+Z$18)))+S29 + IF(R29&lt;V$20,R29*W$20,IF(R29&lt;V$21,(R29-V$20)*W$21+Z$20,(R29-V$21)*W$22+Z$21)))*LookHere!B$11</f>
        <v>529.2145509428758</v>
      </c>
      <c r="AG29">
        <f t="shared" si="10"/>
        <v>44</v>
      </c>
      <c r="AH29" s="20">
        <v>0.03</v>
      </c>
      <c r="AI29" s="3">
        <f t="shared" si="11"/>
        <v>0</v>
      </c>
    </row>
    <row r="30" spans="1:35" x14ac:dyDescent="0.2">
      <c r="A30">
        <f t="shared" si="0"/>
        <v>61</v>
      </c>
      <c r="B30">
        <f>IF(A30&lt;LookHere!$B$9,1,2)</f>
        <v>1</v>
      </c>
      <c r="C30">
        <f>IF(B30&lt;2,LookHere!F$10 - T29,0)</f>
        <v>5470.7854490571244</v>
      </c>
      <c r="D30" s="3">
        <f>IF(B30=2,LookHere!$B$12,0)</f>
        <v>0</v>
      </c>
      <c r="E30" s="3">
        <f>IF(A30&lt;LookHere!B$13,0,IF(A30&lt;LookHere!B$14,LookHere!C$13,LookHere!C$14))</f>
        <v>0</v>
      </c>
      <c r="F30" s="3">
        <f>IF('SC3'!A30&lt;LookHere!D$15,0,LookHere!B$15)</f>
        <v>0</v>
      </c>
      <c r="G30" s="3">
        <f>IF('SC3'!A30&lt;LookHere!D$16,0,LookHere!B$16)</f>
        <v>0</v>
      </c>
      <c r="H30" s="3">
        <f t="shared" si="1"/>
        <v>0</v>
      </c>
      <c r="I30" s="35">
        <f t="shared" si="2"/>
        <v>258430.9001443389</v>
      </c>
      <c r="J30" s="3">
        <f>IF(I29&gt;0,IF(B30&lt;2,IF(C30&gt;5500*LookHere!B$11, 5500*LookHere!B$11, C30), IF(H30&gt;(M30+P29),-(H30-M30-P29),0)),0)</f>
        <v>5470.7854490571244</v>
      </c>
      <c r="K30" s="35">
        <f t="shared" si="3"/>
        <v>75120.955360083055</v>
      </c>
      <c r="L30" s="35">
        <f t="shared" si="4"/>
        <v>0</v>
      </c>
      <c r="M30" s="35">
        <f t="shared" si="5"/>
        <v>0</v>
      </c>
      <c r="N30" s="35">
        <f t="shared" si="6"/>
        <v>0</v>
      </c>
      <c r="O30" s="35">
        <f t="shared" si="7"/>
        <v>78830.140691096851</v>
      </c>
      <c r="P30" s="3">
        <f t="shared" si="8"/>
        <v>0</v>
      </c>
      <c r="Q30">
        <f t="shared" si="9"/>
        <v>0</v>
      </c>
      <c r="R30" s="3">
        <f>IF(B30&lt;2,K30*V$5+L30*0.4*V$6 - IF((C30-J30)&gt;0,IF((C30-J30)&gt;V$12,V$12,C30-J30)),P30+L30*($V$6)*0.4+K30*($V$5)+G30+F30+E30)/LookHere!B$11</f>
        <v>2687.8277827837715</v>
      </c>
      <c r="S30" s="3">
        <f>(IF(G30&gt;0,IF(R30&gt;V$15,IF(0.15*(R30-V$15)&lt;G30,0.15*(R30-V$15),G30),0),0))*LookHere!B$11</f>
        <v>0</v>
      </c>
      <c r="T30" s="3">
        <f>(IF(R30&lt;V$16,W$16*R30,IF(R30&lt;V$17,Z$16+W$17*(R30-V$16),IF(R30&lt;V$18,W$18*(R30-V$18)+Z$17,(R30-V$18)*W$19+Z$18)))+S30 + IF(R30&lt;V$20,R30*W$20,IF(R30&lt;V$21,(R30-V$20)*W$21+Z$20,(R30-V$21)*W$22+Z$21)))*LookHere!B$11</f>
        <v>537.56555655675425</v>
      </c>
      <c r="AG30">
        <f t="shared" si="10"/>
        <v>45</v>
      </c>
      <c r="AH30" s="20">
        <v>0.03</v>
      </c>
      <c r="AI30" s="3">
        <f t="shared" si="11"/>
        <v>0</v>
      </c>
    </row>
    <row r="31" spans="1:35" x14ac:dyDescent="0.2">
      <c r="A31">
        <f t="shared" si="0"/>
        <v>62</v>
      </c>
      <c r="B31">
        <f>IF(A31&lt;LookHere!$B$9,1,2)</f>
        <v>1</v>
      </c>
      <c r="C31">
        <f>IF(B31&lt;2,LookHere!F$10 - T30,0)</f>
        <v>5462.434443443246</v>
      </c>
      <c r="D31" s="3">
        <f>IF(B31=2,LookHere!$B$12,0)</f>
        <v>0</v>
      </c>
      <c r="E31" s="3">
        <f>IF(A31&lt;LookHere!B$13,0,IF(A31&lt;LookHere!B$14,LookHere!C$13,LookHere!C$14))</f>
        <v>0</v>
      </c>
      <c r="F31" s="3">
        <f>IF('SC3'!A31&lt;LookHere!D$15,0,LookHere!B$15)</f>
        <v>0</v>
      </c>
      <c r="G31" s="3">
        <f>IF('SC3'!A31&lt;LookHere!D$16,0,LookHere!B$16)</f>
        <v>0</v>
      </c>
      <c r="H31" s="3">
        <f t="shared" si="1"/>
        <v>0</v>
      </c>
      <c r="I31" s="35">
        <f t="shared" si="2"/>
        <v>267971.3741920598</v>
      </c>
      <c r="J31" s="3">
        <f>IF(I30&gt;0,IF(B31&lt;2,IF(C31&gt;5500*LookHere!B$11, 5500*LookHere!B$11, C31), IF(H31&gt;(M31+P30),-(H31-M31-P30),0)),0)</f>
        <v>5462.434443443246</v>
      </c>
      <c r="K31" s="35">
        <f t="shared" si="3"/>
        <v>76306.364035665159</v>
      </c>
      <c r="L31" s="35">
        <f t="shared" si="4"/>
        <v>0</v>
      </c>
      <c r="M31" s="35">
        <f t="shared" si="5"/>
        <v>0</v>
      </c>
      <c r="N31" s="35">
        <f t="shared" si="6"/>
        <v>0</v>
      </c>
      <c r="O31" s="35">
        <f t="shared" si="7"/>
        <v>80074.080311202357</v>
      </c>
      <c r="P31" s="3">
        <f t="shared" si="8"/>
        <v>0</v>
      </c>
      <c r="Q31">
        <f t="shared" si="9"/>
        <v>0</v>
      </c>
      <c r="R31" s="3">
        <f>IF(B31&lt;2,K31*V$5+L31*0.4*V$6 - IF((C31-J31)&gt;0,IF((C31-J31)&gt;V$12,V$12,C31-J31)),P31+L31*($V$6)*0.4+K31*($V$5)+G31+F31+E31)/LookHere!B$11</f>
        <v>2730.2417051960992</v>
      </c>
      <c r="S31" s="3">
        <f>(IF(G31&gt;0,IF(R31&gt;V$15,IF(0.15*(R31-V$15)&lt;G31,0.15*(R31-V$15),G31),0),0))*LookHere!B$11</f>
        <v>0</v>
      </c>
      <c r="T31" s="3">
        <f>(IF(R31&lt;V$16,W$16*R31,IF(R31&lt;V$17,Z$16+W$17*(R31-V$16),IF(R31&lt;V$18,W$18*(R31-V$18)+Z$17,(R31-V$18)*W$19+Z$18)))+S31 + IF(R31&lt;V$20,R31*W$20,IF(R31&lt;V$21,(R31-V$20)*W$21+Z$20,(R31-V$21)*W$22+Z$21)))*LookHere!B$11</f>
        <v>546.04834103921985</v>
      </c>
      <c r="W31" s="3"/>
      <c r="X31" s="3"/>
      <c r="Y31" s="3"/>
      <c r="AG31">
        <f t="shared" si="10"/>
        <v>46</v>
      </c>
      <c r="AH31" s="20">
        <v>0.03</v>
      </c>
      <c r="AI31" s="3">
        <f t="shared" si="11"/>
        <v>0</v>
      </c>
    </row>
    <row r="32" spans="1:35" x14ac:dyDescent="0.2">
      <c r="A32">
        <f t="shared" si="0"/>
        <v>63</v>
      </c>
      <c r="B32">
        <f>IF(A32&lt;LookHere!$B$9,1,2)</f>
        <v>1</v>
      </c>
      <c r="C32">
        <f>IF(B32&lt;2,LookHere!F$10 - T31,0)</f>
        <v>5453.9516589607802</v>
      </c>
      <c r="D32" s="3">
        <f>IF(B32=2,LookHere!$B$12,0)</f>
        <v>0</v>
      </c>
      <c r="E32" s="3">
        <f>IF(A32&lt;LookHere!B$13,0,IF(A32&lt;LookHere!B$14,LookHere!C$13,LookHere!C$14))</f>
        <v>0</v>
      </c>
      <c r="F32" s="3">
        <f>IF('SC3'!A32&lt;LookHere!D$15,0,LookHere!B$15)</f>
        <v>0</v>
      </c>
      <c r="G32" s="3">
        <f>IF('SC3'!A32&lt;LookHere!D$16,0,LookHere!B$16)</f>
        <v>0</v>
      </c>
      <c r="H32" s="3">
        <f t="shared" si="1"/>
        <v>0</v>
      </c>
      <c r="I32" s="35">
        <f t="shared" si="2"/>
        <v>277653.91413577128</v>
      </c>
      <c r="J32" s="3">
        <f>IF(I31&gt;0,IF(B32&lt;2,IF(C32&gt;5500*LookHere!B$11, 5500*LookHere!B$11, C32), IF(H32&gt;(M32+P31),-(H32-M32-P31),0)),0)</f>
        <v>5453.9516589607802</v>
      </c>
      <c r="K32" s="35">
        <f t="shared" si="3"/>
        <v>77510.478460147948</v>
      </c>
      <c r="L32" s="35">
        <f t="shared" si="4"/>
        <v>0</v>
      </c>
      <c r="M32" s="35">
        <f t="shared" si="5"/>
        <v>0</v>
      </c>
      <c r="N32" s="35">
        <f t="shared" si="6"/>
        <v>0</v>
      </c>
      <c r="O32" s="35">
        <f t="shared" si="7"/>
        <v>81337.649298513119</v>
      </c>
      <c r="P32" s="3">
        <f t="shared" si="8"/>
        <v>0</v>
      </c>
      <c r="Q32">
        <f t="shared" si="9"/>
        <v>0</v>
      </c>
      <c r="R32" s="3">
        <f>IF(B32&lt;2,K32*V$5+L32*0.4*V$6 - IF((C32-J32)&gt;0,IF((C32-J32)&gt;V$12,V$12,C32-J32)),P32+L32*($V$6)*0.4+K32*($V$5)+G32+F32+E32)/LookHere!B$11</f>
        <v>2773.3249193040933</v>
      </c>
      <c r="S32" s="3">
        <f>(IF(G32&gt;0,IF(R32&gt;V$15,IF(0.15*(R32-V$15)&lt;G32,0.15*(R32-V$15),G32),0),0))*LookHere!B$11</f>
        <v>0</v>
      </c>
      <c r="T32" s="3">
        <f>(IF(R32&lt;V$16,W$16*R32,IF(R32&lt;V$17,Z$16+W$17*(R32-V$16),IF(R32&lt;V$18,W$18*(R32-V$18)+Z$17,(R32-V$18)*W$19+Z$18)))+S32 + IF(R32&lt;V$20,R32*W$20,IF(R32&lt;V$21,(R32-V$20)*W$21+Z$20,(R32-V$21)*W$22+Z$21)))*LookHere!B$11</f>
        <v>554.66498386081867</v>
      </c>
      <c r="W32" s="3"/>
      <c r="X32" s="3"/>
      <c r="Y32" s="3"/>
      <c r="AG32">
        <f t="shared" si="10"/>
        <v>47</v>
      </c>
      <c r="AH32" s="20">
        <v>0.03</v>
      </c>
      <c r="AI32" s="3">
        <f t="shared" si="11"/>
        <v>0</v>
      </c>
    </row>
    <row r="33" spans="1:35" x14ac:dyDescent="0.2">
      <c r="A33">
        <f t="shared" si="0"/>
        <v>64</v>
      </c>
      <c r="B33">
        <f>IF(A33&lt;LookHere!$B$9,1,2)</f>
        <v>1</v>
      </c>
      <c r="C33">
        <f>IF(B33&lt;2,LookHere!F$10 - T32,0)</f>
        <v>5445.3350161391809</v>
      </c>
      <c r="D33" s="3">
        <f>IF(B33=2,LookHere!$B$12,0)</f>
        <v>0</v>
      </c>
      <c r="E33" s="3">
        <f>IF(A33&lt;LookHere!B$13,0,IF(A33&lt;LookHere!B$14,LookHere!C$13,LookHere!C$14))</f>
        <v>0</v>
      </c>
      <c r="F33" s="3">
        <f>IF('SC3'!A33&lt;LookHere!D$15,0,LookHere!B$15)</f>
        <v>0</v>
      </c>
      <c r="G33" s="3">
        <f>IF('SC3'!A33&lt;LookHere!D$16,0,LookHere!B$16)</f>
        <v>0</v>
      </c>
      <c r="H33" s="3">
        <f t="shared" si="1"/>
        <v>0</v>
      </c>
      <c r="I33" s="35">
        <f t="shared" si="2"/>
        <v>287480.62791697291</v>
      </c>
      <c r="J33" s="3">
        <f>IF(I32&gt;0,IF(B33&lt;2,IF(C33&gt;5500*LookHere!B$11, 5500*LookHere!B$11, C33), IF(H33&gt;(M33+P32),-(H33-M33-P32),0)),0)</f>
        <v>5445.3350161391809</v>
      </c>
      <c r="K33" s="35">
        <f t="shared" si="3"/>
        <v>78733.593810249076</v>
      </c>
      <c r="L33" s="35">
        <f t="shared" si="4"/>
        <v>0</v>
      </c>
      <c r="M33" s="35">
        <f t="shared" si="5"/>
        <v>0</v>
      </c>
      <c r="N33" s="35">
        <f t="shared" si="6"/>
        <v>0</v>
      </c>
      <c r="O33" s="35">
        <f t="shared" si="7"/>
        <v>82621.157404443642</v>
      </c>
      <c r="P33" s="3">
        <f t="shared" si="8"/>
        <v>0</v>
      </c>
      <c r="Q33">
        <f t="shared" si="9"/>
        <v>0</v>
      </c>
      <c r="R33" s="3">
        <f>IF(B33&lt;2,K33*V$5+L33*0.4*V$6 - IF((C33-J33)&gt;0,IF((C33-J33)&gt;V$12,V$12,C33-J33)),P33+L33*($V$6)*0.4+K33*($V$5)+G33+F33+E33)/LookHere!B$11</f>
        <v>2817.087986530712</v>
      </c>
      <c r="S33" s="3">
        <f>(IF(G33&gt;0,IF(R33&gt;V$15,IF(0.15*(R33-V$15)&lt;G33,0.15*(R33-V$15),G33),0),0))*LookHere!B$11</f>
        <v>0</v>
      </c>
      <c r="T33" s="3">
        <f>(IF(R33&lt;V$16,W$16*R33,IF(R33&lt;V$17,Z$16+W$17*(R33-V$16),IF(R33&lt;V$18,W$18*(R33-V$18)+Z$17,(R33-V$18)*W$19+Z$18)))+S33 + IF(R33&lt;V$20,R33*W$20,IF(R33&lt;V$21,(R33-V$20)*W$21+Z$20,(R33-V$21)*W$22+Z$21)))*LookHere!B$11</f>
        <v>563.4175973061424</v>
      </c>
      <c r="W33" s="3"/>
      <c r="X33" s="3"/>
      <c r="Y33" s="3"/>
      <c r="AG33">
        <f t="shared" si="10"/>
        <v>48</v>
      </c>
      <c r="AH33" s="20">
        <v>0.03</v>
      </c>
      <c r="AI33" s="3">
        <f t="shared" si="11"/>
        <v>0</v>
      </c>
    </row>
    <row r="34" spans="1:35" x14ac:dyDescent="0.2">
      <c r="A34">
        <f t="shared" si="0"/>
        <v>65</v>
      </c>
      <c r="B34">
        <f>IF(A34&lt;LookHere!$B$9,1,2)</f>
        <v>2</v>
      </c>
      <c r="C34">
        <f>IF(B34&lt;2,LookHere!F$10 - T33,0)</f>
        <v>0</v>
      </c>
      <c r="D34" s="3">
        <f>IF(B34=2,LookHere!$B$12,0)</f>
        <v>48600</v>
      </c>
      <c r="E34" s="3">
        <f>IF(A34&lt;LookHere!B$13,0,IF(A34&lt;LookHere!B$14,LookHere!C$13,LookHere!C$14))</f>
        <v>12000</v>
      </c>
      <c r="F34" s="3">
        <f>IF('SC3'!A34&lt;LookHere!D$15,0,LookHere!B$15)</f>
        <v>0</v>
      </c>
      <c r="G34" s="3">
        <f>IF('SC3'!A34&lt;LookHere!D$16,0,LookHere!B$16)</f>
        <v>0</v>
      </c>
      <c r="H34" s="3">
        <f t="shared" si="1"/>
        <v>37163.417597306143</v>
      </c>
      <c r="I34" s="35">
        <f t="shared" si="2"/>
        <v>292017.07222550269</v>
      </c>
      <c r="J34" s="3">
        <f>IF(I33&gt;0,IF(B34&lt;2,IF(C34&gt;5500*LookHere!B$11, 5500*LookHere!B$11, C34), IF(H34&gt;(M34+P33),-(H34-M34-P33),0)),0)</f>
        <v>0</v>
      </c>
      <c r="K34" s="35">
        <f t="shared" si="3"/>
        <v>42812.592323268655</v>
      </c>
      <c r="L34" s="35">
        <f t="shared" si="4"/>
        <v>0</v>
      </c>
      <c r="M34" s="35">
        <f t="shared" si="5"/>
        <v>37163.417597306143</v>
      </c>
      <c r="N34" s="35">
        <f t="shared" si="6"/>
        <v>0</v>
      </c>
      <c r="O34" s="35">
        <f t="shared" si="7"/>
        <v>83924.919268285754</v>
      </c>
      <c r="P34" s="3">
        <f t="shared" si="8"/>
        <v>3356.9967707314304</v>
      </c>
      <c r="Q34">
        <f t="shared" si="9"/>
        <v>0.04</v>
      </c>
      <c r="R34" s="3">
        <f>IF(B34&lt;2,K34*V$5+L34*0.4*V$6 - IF((C34-J34)&gt;0,IF((C34-J34)&gt;V$12,V$12,C34-J34)),P34+L34*($V$6)*0.4+K34*($V$5)+G34+F34+E34)/LookHere!B$11</f>
        <v>16888.831324057981</v>
      </c>
      <c r="S34" s="3">
        <f>(IF(G34&gt;0,IF(R34&gt;V$15,IF(0.15*(R34-V$15)&lt;G34,0.15*(R34-V$15),G34),0),0))*LookHere!B$11</f>
        <v>0</v>
      </c>
      <c r="T34" s="3">
        <f>(IF(R34&lt;V$16,W$16*R34,IF(R34&lt;V$17,Z$16+W$17*(R34-V$16),IF(R34&lt;V$18,W$18*(R34-V$18)+Z$17,(R34-V$18)*W$19+Z$18)))+S34 + IF(R34&lt;V$20,R34*W$20,IF(R34&lt;V$21,(R34-V$20)*W$21+Z$20,(R34-V$21)*W$22+Z$21)))*LookHere!B$11</f>
        <v>3377.7662648115961</v>
      </c>
      <c r="W34" s="3"/>
      <c r="X34" s="3"/>
      <c r="Y34" s="3"/>
      <c r="AG34">
        <f t="shared" si="10"/>
        <v>49</v>
      </c>
      <c r="AH34" s="20">
        <v>0.03</v>
      </c>
      <c r="AI34" s="3">
        <f t="shared" si="11"/>
        <v>0</v>
      </c>
    </row>
    <row r="35" spans="1:35" x14ac:dyDescent="0.2">
      <c r="A35">
        <f t="shared" si="0"/>
        <v>66</v>
      </c>
      <c r="B35">
        <f>IF(A35&lt;LookHere!$B$9,1,2)</f>
        <v>2</v>
      </c>
      <c r="C35">
        <f>IF(B35&lt;2,LookHere!F$10 - T34,0)</f>
        <v>0</v>
      </c>
      <c r="D35" s="3">
        <f>IF(B35=2,LookHere!$B$12,0)</f>
        <v>48600</v>
      </c>
      <c r="E35" s="3">
        <f>IF(A35&lt;LookHere!B$13,0,IF(A35&lt;LookHere!B$14,LookHere!C$13,LookHere!C$14))</f>
        <v>12000</v>
      </c>
      <c r="F35" s="3">
        <f>IF('SC3'!A35&lt;LookHere!D$15,0,LookHere!B$15)</f>
        <v>0</v>
      </c>
      <c r="G35" s="3">
        <f>IF('SC3'!A35&lt;LookHere!D$16,0,LookHere!B$16)</f>
        <v>0</v>
      </c>
      <c r="H35" s="3">
        <f t="shared" si="1"/>
        <v>39977.766264811595</v>
      </c>
      <c r="I35" s="35">
        <f t="shared" si="2"/>
        <v>296625.10162522108</v>
      </c>
      <c r="J35" s="3">
        <f>IF(I34&gt;0,IF(B35&lt;2,IF(C35&gt;5500*LookHere!B$11, 5500*LookHere!B$11, C35), IF(H35&gt;(M35+P34),-(H35-M35-P34),0)),0)</f>
        <v>0</v>
      </c>
      <c r="K35" s="35">
        <f t="shared" si="3"/>
        <v>6867.4055360496641</v>
      </c>
      <c r="L35" s="35">
        <f t="shared" si="4"/>
        <v>0</v>
      </c>
      <c r="M35" s="35">
        <f t="shared" si="5"/>
        <v>36620.769494080167</v>
      </c>
      <c r="N35" s="35">
        <f t="shared" si="6"/>
        <v>0</v>
      </c>
      <c r="O35" s="35">
        <f t="shared" si="7"/>
        <v>81892.257723607865</v>
      </c>
      <c r="P35" s="3">
        <f t="shared" si="8"/>
        <v>3439.4748243915305</v>
      </c>
      <c r="Q35">
        <f t="shared" si="9"/>
        <v>4.2000000000000003E-2</v>
      </c>
      <c r="R35" s="3">
        <f>IF(B35&lt;2,K35*V$5+L35*0.4*V$6 - IF((C35-J35)&gt;0,IF((C35-J35)&gt;V$12,V$12,C35-J35)),P35+L35*($V$6)*0.4+K35*($V$5)+G35+F35+E35)/LookHere!B$11</f>
        <v>15685.190594471387</v>
      </c>
      <c r="S35" s="3">
        <f>(IF(G35&gt;0,IF(R35&gt;V$15,IF(0.15*(R35-V$15)&lt;G35,0.15*(R35-V$15),G35),0),0))*LookHere!B$11</f>
        <v>0</v>
      </c>
      <c r="T35" s="3">
        <f>(IF(R35&lt;V$16,W$16*R35,IF(R35&lt;V$17,Z$16+W$17*(R35-V$16),IF(R35&lt;V$18,W$18*(R35-V$18)+Z$17,(R35-V$18)*W$19+Z$18)))+S35 + IF(R35&lt;V$20,R35*W$20,IF(R35&lt;V$21,(R35-V$20)*W$21+Z$20,(R35-V$21)*W$22+Z$21)))*LookHere!B$11</f>
        <v>3137.0381188942774</v>
      </c>
      <c r="AG35">
        <f t="shared" si="10"/>
        <v>50</v>
      </c>
      <c r="AH35" s="20">
        <v>0.03</v>
      </c>
      <c r="AI35" s="3">
        <f t="shared" si="11"/>
        <v>0</v>
      </c>
    </row>
    <row r="36" spans="1:35" x14ac:dyDescent="0.2">
      <c r="A36">
        <f t="shared" si="0"/>
        <v>67</v>
      </c>
      <c r="B36">
        <f>IF(A36&lt;LookHere!$B$9,1,2)</f>
        <v>2</v>
      </c>
      <c r="C36">
        <f>IF(B36&lt;2,LookHere!F$10 - T35,0)</f>
        <v>0</v>
      </c>
      <c r="D36" s="3">
        <f>IF(B36=2,LookHere!$B$12,0)</f>
        <v>48600</v>
      </c>
      <c r="E36" s="3">
        <f>IF(A36&lt;LookHere!B$13,0,IF(A36&lt;LookHere!B$14,LookHere!C$13,LookHere!C$14))</f>
        <v>12000</v>
      </c>
      <c r="F36" s="3">
        <f>IF('SC3'!A36&lt;LookHere!D$15,0,LookHere!B$15)</f>
        <v>9000</v>
      </c>
      <c r="G36" s="3">
        <f>IF('SC3'!A36&lt;LookHere!D$16,0,LookHere!B$16)</f>
        <v>6612</v>
      </c>
      <c r="H36" s="3">
        <f t="shared" si="1"/>
        <v>24125.038118894277</v>
      </c>
      <c r="I36" s="35">
        <f t="shared" si="2"/>
        <v>287487.68797041394</v>
      </c>
      <c r="J36" s="3">
        <f>IF(I35&gt;0,IF(B36&lt;2,IF(C36&gt;5500*LookHere!B$11, 5500*LookHere!B$11, C36), IF(H36&gt;(M36+P35),-(H36-M36-P35),0)),0)</f>
        <v>-13818.157758453082</v>
      </c>
      <c r="K36" s="35">
        <f t="shared" si="3"/>
        <v>108.36765935886342</v>
      </c>
      <c r="L36" s="35">
        <f t="shared" si="4"/>
        <v>0</v>
      </c>
      <c r="M36" s="35">
        <f t="shared" si="5"/>
        <v>6867.4055360496641</v>
      </c>
      <c r="N36" s="35">
        <f t="shared" si="6"/>
        <v>0</v>
      </c>
      <c r="O36" s="35">
        <f t="shared" si="7"/>
        <v>79745.042726094864</v>
      </c>
      <c r="P36" s="3">
        <f t="shared" si="8"/>
        <v>3508.7818799481738</v>
      </c>
      <c r="Q36">
        <f t="shared" si="9"/>
        <v>4.3999999999999997E-2</v>
      </c>
      <c r="R36" s="3">
        <f>IF(B36&lt;2,K36*V$5+L36*0.4*V$6 - IF((C36-J36)&gt;0,IF((C36-J36)&gt;V$12,V$12,C36-J36)),P36+L36*($V$6)*0.4+K36*($V$5)+G36+F36+E36)/LookHere!B$11</f>
        <v>31124.659274800033</v>
      </c>
      <c r="S36" s="3">
        <f>(IF(G36&gt;0,IF(R36&gt;V$15,IF(0.15*(R36-V$15)&lt;G36,0.15*(R36-V$15),G36),0),0))*LookHere!B$11</f>
        <v>0</v>
      </c>
      <c r="T36" s="3">
        <f>(IF(R36&lt;V$16,W$16*R36,IF(R36&lt;V$17,Z$16+W$17*(R36-V$16),IF(R36&lt;V$18,W$18*(R36-V$18)+Z$17,(R36-V$18)*W$19+Z$18)))+S36 + IF(R36&lt;V$20,R36*W$20,IF(R36&lt;V$21,(R36-V$20)*W$21+Z$20,(R36-V$21)*W$22+Z$21)))*LookHere!B$11</f>
        <v>6224.9318549600066</v>
      </c>
      <c r="AG36">
        <f t="shared" si="10"/>
        <v>51</v>
      </c>
      <c r="AH36" s="20">
        <v>3.5000000000000003E-2</v>
      </c>
      <c r="AI36" s="3">
        <f t="shared" si="11"/>
        <v>0</v>
      </c>
    </row>
    <row r="37" spans="1:35" x14ac:dyDescent="0.2">
      <c r="A37">
        <f t="shared" ref="A37:A68" si="12">A36+1</f>
        <v>68</v>
      </c>
      <c r="B37">
        <f>IF(A37&lt;LookHere!$B$9,1,2)</f>
        <v>2</v>
      </c>
      <c r="C37">
        <f>IF(B37&lt;2,LookHere!F$10 - T36,0)</f>
        <v>0</v>
      </c>
      <c r="D37" s="3">
        <f>IF(B37=2,LookHere!$B$12,0)</f>
        <v>48600</v>
      </c>
      <c r="E37" s="3">
        <f>IF(A37&lt;LookHere!B$13,0,IF(A37&lt;LookHere!B$14,LookHere!C$13,LookHere!C$14))</f>
        <v>12000</v>
      </c>
      <c r="F37" s="3">
        <f>IF('SC3'!A37&lt;LookHere!D$15,0,LookHere!B$15)</f>
        <v>9000</v>
      </c>
      <c r="G37" s="3">
        <f>IF('SC3'!A37&lt;LookHere!D$16,0,LookHere!B$16)</f>
        <v>6612</v>
      </c>
      <c r="H37" s="3">
        <f t="shared" ref="H37:H68" si="13">IF(B37&lt;2,0,D37-E37-F37-G37+T36)</f>
        <v>27212.931854960007</v>
      </c>
      <c r="I37" s="35">
        <f t="shared" ref="I37:I68" si="14">IF(I36&gt;0,IF(B37&lt;2,I36*(1+V$10),I36*(1+V$11)) + J37,0)</f>
        <v>268428.46137093403</v>
      </c>
      <c r="J37" s="3">
        <f>IF(I36&gt;0,IF(B37&lt;2,IF(C37&gt;5500*LookHere!B$11, 5500*LookHere!B$11, C37), IF(H37&gt;(M37+P36),-(H37-M37-P36),0)),0)</f>
        <v>-23595.78231565297</v>
      </c>
      <c r="K37" s="35">
        <f t="shared" ref="K37:K68" si="15">IF(B37&lt;2,K36*(1+$V$5-$V$4)+IF(C37&gt;($J37+$V$12),$V$7*($C37-$J37-$V$12),0), K36*(1+$V$5-$V$4)-$M37*$V$8)+N37</f>
        <v>1.7100416646828478</v>
      </c>
      <c r="L37" s="35">
        <f t="shared" ref="L37:L68" si="16">IF(B37&lt;2,L36*(1+$V$6-$V$4)+IF(C37&gt;($J37+$V$12),(1-$V$7)*($C36-$J37-$V$12),0), L36*(1+$V$6-$V$4)-$M37*(1-$V$8))-N37</f>
        <v>0</v>
      </c>
      <c r="M37" s="35">
        <f t="shared" ref="M37:M68" si="17">MIN(H37-P36,(K36+L36))</f>
        <v>108.36765935886342</v>
      </c>
      <c r="N37" s="35">
        <f t="shared" ref="N37:N68" si="18">IF(B37&lt;2, IF(K36/(K36+L36)&lt;V$7, (V$7 - K36/(K36+L36))*(K36+L36),0),  IF(K36/(K36+L36)&lt;V$8, (V$8 - K36/(K36+L36))*(K36+L36),0))</f>
        <v>0</v>
      </c>
      <c r="O37" s="35">
        <f t="shared" ref="O37:O68" si="19">IF(B37&lt;2,O36*(1+V$10) + IF((C37-J37)&gt;0,IF((C37-J37)&gt;V$12,V$12,C37-J37),0), O36*(1+V$11)-P36 )</f>
        <v>77494.637620364461</v>
      </c>
      <c r="P37" s="3">
        <f t="shared" ref="P37:P68" si="20">IF(B37&lt;2, 0, IF(H37&gt;(I37+K37+L37),H37-I37-K37-L37,  O37*Q37))</f>
        <v>3564.7533305367651</v>
      </c>
      <c r="Q37">
        <f t="shared" si="9"/>
        <v>4.5999999999999999E-2</v>
      </c>
      <c r="R37" s="3">
        <f>IF(B37&lt;2,K37*V$5+L37*0.4*V$6 - IF((C37-J37)&gt;0,IF((C37-J37)&gt;V$12,V$12,C37-J37)),P37+L37*($V$6)*0.4+K37*($V$5)+G37+F37+E37)/LookHere!B$11</f>
        <v>31176.814515827529</v>
      </c>
      <c r="S37" s="3">
        <f>(IF(G37&gt;0,IF(R37&gt;V$15,IF(0.15*(R37-V$15)&lt;G37,0.15*(R37-V$15),G37),0),0))*LookHere!B$11</f>
        <v>0</v>
      </c>
      <c r="T37" s="3">
        <f>(IF(R37&lt;V$16,W$16*R37,IF(R37&lt;V$17,Z$16+W$17*(R37-V$16),IF(R37&lt;V$18,W$18*(R37-V$18)+Z$17,(R37-V$18)*W$19+Z$18)))+S37 + IF(R37&lt;V$20,R37*W$20,IF(R37&lt;V$21,(R37-V$20)*W$21+Z$20,(R37-V$21)*W$22+Z$21)))*LookHere!B$11</f>
        <v>6235.3629031655064</v>
      </c>
      <c r="AG37">
        <f t="shared" si="10"/>
        <v>52</v>
      </c>
      <c r="AH37" s="20">
        <v>3.5000000000000003E-2</v>
      </c>
      <c r="AI37" s="3">
        <f t="shared" si="11"/>
        <v>0</v>
      </c>
    </row>
    <row r="38" spans="1:35" x14ac:dyDescent="0.2">
      <c r="A38">
        <f t="shared" si="12"/>
        <v>69</v>
      </c>
      <c r="B38">
        <f>IF(A38&lt;LookHere!$B$9,1,2)</f>
        <v>2</v>
      </c>
      <c r="C38">
        <f>IF(B38&lt;2,LookHere!F$10 - T37,0)</f>
        <v>0</v>
      </c>
      <c r="D38" s="3">
        <f>IF(B38=2,LookHere!$B$12,0)</f>
        <v>48600</v>
      </c>
      <c r="E38" s="3">
        <f>IF(A38&lt;LookHere!B$13,0,IF(A38&lt;LookHere!B$14,LookHere!C$13,LookHere!C$14))</f>
        <v>12000</v>
      </c>
      <c r="F38" s="3">
        <f>IF('SC3'!A38&lt;LookHere!D$15,0,LookHere!B$15)</f>
        <v>9000</v>
      </c>
      <c r="G38" s="3">
        <f>IF('SC3'!A38&lt;LookHere!D$16,0,LookHere!B$16)</f>
        <v>6612</v>
      </c>
      <c r="H38" s="3">
        <f t="shared" si="13"/>
        <v>27223.362903165507</v>
      </c>
      <c r="I38" s="35">
        <f t="shared" si="14"/>
        <v>249007.36296040329</v>
      </c>
      <c r="J38" s="3">
        <f>IF(I37&gt;0,IF(B38&lt;2,IF(C38&gt;5500*LookHere!B$11, 5500*LookHere!B$11, C38), IF(H38&gt;(M38+P37),-(H38-M38-P37),0)),0)</f>
        <v>-23656.89953096406</v>
      </c>
      <c r="K38" s="35">
        <f t="shared" si="15"/>
        <v>2.6984457468695267E-2</v>
      </c>
      <c r="L38" s="35">
        <f t="shared" si="16"/>
        <v>0</v>
      </c>
      <c r="M38" s="35">
        <f t="shared" si="17"/>
        <v>1.7100416646828478</v>
      </c>
      <c r="N38" s="35">
        <f t="shared" si="18"/>
        <v>0</v>
      </c>
      <c r="O38" s="35">
        <f t="shared" si="19"/>
        <v>75152.749671477039</v>
      </c>
      <c r="P38" s="3">
        <f t="shared" si="20"/>
        <v>3607.3319842308979</v>
      </c>
      <c r="Q38">
        <f t="shared" si="9"/>
        <v>4.8000000000000001E-2</v>
      </c>
      <c r="R38" s="3">
        <f>IF(B38&lt;2,K38*V$5+L38*0.4*V$6 - IF((C38-J38)&gt;0,IF((C38-J38)&gt;V$12,V$12,C38-J38)),P38+L38*($V$6)*0.4+K38*($V$5)+G38+F38+E38)/LookHere!B$11</f>
        <v>31219.332949734788</v>
      </c>
      <c r="S38" s="3">
        <f>(IF(G38&gt;0,IF(R38&gt;V$15,IF(0.15*(R38-V$15)&lt;G38,0.15*(R38-V$15),G38),0),0))*LookHere!B$11</f>
        <v>0</v>
      </c>
      <c r="T38" s="3">
        <f>(IF(R38&lt;V$16,W$16*R38,IF(R38&lt;V$17,Z$16+W$17*(R38-V$16),IF(R38&lt;V$18,W$18*(R38-V$18)+Z$17,(R38-V$18)*W$19+Z$18)))+S38 + IF(R38&lt;V$20,R38*W$20,IF(R38&lt;V$21,(R38-V$20)*W$21+Z$20,(R38-V$21)*W$22+Z$21)))*LookHere!B$11</f>
        <v>6243.8665899469579</v>
      </c>
      <c r="AG38">
        <f t="shared" si="10"/>
        <v>53</v>
      </c>
      <c r="AH38" s="20">
        <v>3.5000000000000003E-2</v>
      </c>
      <c r="AI38" s="3">
        <f t="shared" si="11"/>
        <v>0</v>
      </c>
    </row>
    <row r="39" spans="1:35" x14ac:dyDescent="0.2">
      <c r="A39">
        <f t="shared" si="12"/>
        <v>70</v>
      </c>
      <c r="B39">
        <f>IF(A39&lt;LookHere!$B$9,1,2)</f>
        <v>2</v>
      </c>
      <c r="C39">
        <f>IF(B39&lt;2,LookHere!F$10 - T38,0)</f>
        <v>0</v>
      </c>
      <c r="D39" s="3">
        <f>IF(B39=2,LookHere!$B$12,0)</f>
        <v>48600</v>
      </c>
      <c r="E39" s="3">
        <f>IF(A39&lt;LookHere!B$13,0,IF(A39&lt;LookHere!B$14,LookHere!C$13,LookHere!C$14))</f>
        <v>12000</v>
      </c>
      <c r="F39" s="3">
        <f>IF('SC3'!A39&lt;LookHere!D$15,0,LookHere!B$15)</f>
        <v>9000</v>
      </c>
      <c r="G39" s="3">
        <f>IF('SC3'!A39&lt;LookHere!D$16,0,LookHere!B$16)</f>
        <v>6612</v>
      </c>
      <c r="H39" s="3">
        <f t="shared" si="13"/>
        <v>27231.866589946956</v>
      </c>
      <c r="I39" s="35">
        <f t="shared" si="14"/>
        <v>229312.19152665985</v>
      </c>
      <c r="J39" s="3">
        <f>IF(I38&gt;0,IF(B39&lt;2,IF(C39&gt;5500*LookHere!B$11, 5500*LookHere!B$11, C39), IF(H39&gt;(M39+P38),-(H39-M39-P38),0)),0)</f>
        <v>-23624.507621258588</v>
      </c>
      <c r="K39" s="35">
        <f t="shared" si="15"/>
        <v>4.2581473885600768E-4</v>
      </c>
      <c r="L39" s="35">
        <f t="shared" si="16"/>
        <v>0</v>
      </c>
      <c r="M39" s="35">
        <f t="shared" si="17"/>
        <v>2.6984457468695267E-2</v>
      </c>
      <c r="N39" s="35">
        <f t="shared" si="18"/>
        <v>0</v>
      </c>
      <c r="O39" s="35">
        <f t="shared" si="19"/>
        <v>72731.328077062033</v>
      </c>
      <c r="P39" s="3">
        <f t="shared" si="20"/>
        <v>3636.5664038531017</v>
      </c>
      <c r="Q39">
        <f t="shared" si="9"/>
        <v>0.05</v>
      </c>
      <c r="R39" s="3">
        <f>IF(B39&lt;2,K39*V$5+L39*0.4*V$6 - IF((C39-J39)&gt;0,IF((C39-J39)&gt;V$12,V$12,C39-J39)),P39+L39*($V$6)*0.4+K39*($V$5)+G39+F39+E39)/LookHere!B$11</f>
        <v>31248.566419088755</v>
      </c>
      <c r="S39" s="3">
        <f>(IF(G39&gt;0,IF(R39&gt;V$15,IF(0.15*(R39-V$15)&lt;G39,0.15*(R39-V$15),G39),0),0))*LookHere!B$11</f>
        <v>0</v>
      </c>
      <c r="T39" s="3">
        <f>(IF(R39&lt;V$16,W$16*R39,IF(R39&lt;V$17,Z$16+W$17*(R39-V$16),IF(R39&lt;V$18,W$18*(R39-V$18)+Z$17,(R39-V$18)*W$19+Z$18)))+S39 + IF(R39&lt;V$20,R39*W$20,IF(R39&lt;V$21,(R39-V$20)*W$21+Z$20,(R39-V$21)*W$22+Z$21)))*LookHere!B$11</f>
        <v>6249.7132838177513</v>
      </c>
      <c r="AG39">
        <f t="shared" si="10"/>
        <v>54</v>
      </c>
      <c r="AH39" s="20">
        <v>3.5000000000000003E-2</v>
      </c>
      <c r="AI39" s="3">
        <f t="shared" si="11"/>
        <v>0</v>
      </c>
    </row>
    <row r="40" spans="1:35" x14ac:dyDescent="0.2">
      <c r="A40">
        <f t="shared" si="12"/>
        <v>71</v>
      </c>
      <c r="B40">
        <f>IF(A40&lt;LookHere!$B$9,1,2)</f>
        <v>2</v>
      </c>
      <c r="C40">
        <f>IF(B40&lt;2,LookHere!F$10 - T39,0)</f>
        <v>0</v>
      </c>
      <c r="D40" s="3">
        <f>IF(B40=2,LookHere!$B$12,0)</f>
        <v>48600</v>
      </c>
      <c r="E40" s="3">
        <f>IF(A40&lt;LookHere!B$13,0,IF(A40&lt;LookHere!B$14,LookHere!C$13,LookHere!C$14))</f>
        <v>12000</v>
      </c>
      <c r="F40" s="3">
        <f>IF('SC3'!A40&lt;LookHere!D$15,0,LookHere!B$15)</f>
        <v>9000</v>
      </c>
      <c r="G40" s="3">
        <f>IF('SC3'!A40&lt;LookHere!D$16,0,LookHere!B$16)</f>
        <v>6612</v>
      </c>
      <c r="H40" s="3">
        <f t="shared" si="13"/>
        <v>27237.713283817749</v>
      </c>
      <c r="I40" s="35">
        <f t="shared" si="14"/>
        <v>209329.5914548006</v>
      </c>
      <c r="J40" s="3">
        <f>IF(I39&gt;0,IF(B40&lt;2,IF(C40&gt;5500*LookHere!B$11, 5500*LookHere!B$11, C40), IF(H40&gt;(M40+P39),-(H40-M40-P39),0)),0)</f>
        <v>-23601.146454149908</v>
      </c>
      <c r="K40" s="35">
        <f t="shared" si="15"/>
        <v>6.7193565791477477E-6</v>
      </c>
      <c r="L40" s="35">
        <f t="shared" si="16"/>
        <v>0</v>
      </c>
      <c r="M40" s="35">
        <f t="shared" si="17"/>
        <v>4.2581473885600768E-4</v>
      </c>
      <c r="N40" s="35">
        <f t="shared" si="18"/>
        <v>0</v>
      </c>
      <c r="O40" s="35">
        <f t="shared" si="19"/>
        <v>70242.462030264971</v>
      </c>
      <c r="P40" s="3">
        <f t="shared" si="20"/>
        <v>5197.942190239608</v>
      </c>
      <c r="Q40">
        <f t="shared" si="9"/>
        <v>7.3999999999999996E-2</v>
      </c>
      <c r="R40" s="3">
        <f>IF(B40&lt;2,K40*V$5+L40*0.4*V$6 - IF((C40-J40)&gt;0,IF((C40-J40)&gt;V$12,V$12,C40-J40)),P40+L40*($V$6)*0.4+K40*($V$5)+G40+F40+E40)/LookHere!B$11</f>
        <v>32809.942190480026</v>
      </c>
      <c r="S40" s="3">
        <f>(IF(G40&gt;0,IF(R40&gt;V$15,IF(0.15*(R40-V$15)&lt;G40,0.15*(R40-V$15),G40),0),0))*LookHere!B$11</f>
        <v>0</v>
      </c>
      <c r="T40" s="3">
        <f>(IF(R40&lt;V$16,W$16*R40,IF(R40&lt;V$17,Z$16+W$17*(R40-V$16),IF(R40&lt;V$18,W$18*(R40-V$18)+Z$17,(R40-V$18)*W$19+Z$18)))+S40 + IF(R40&lt;V$20,R40*W$20,IF(R40&lt;V$21,(R40-V$20)*W$21+Z$20,(R40-V$21)*W$22+Z$21)))*LookHere!B$11</f>
        <v>6561.9884380960057</v>
      </c>
      <c r="AG40">
        <f t="shared" si="10"/>
        <v>55</v>
      </c>
      <c r="AH40" s="20">
        <v>3.5000000000000003E-2</v>
      </c>
      <c r="AI40" s="3">
        <f t="shared" si="11"/>
        <v>0</v>
      </c>
    </row>
    <row r="41" spans="1:35" x14ac:dyDescent="0.2">
      <c r="A41">
        <f t="shared" si="12"/>
        <v>72</v>
      </c>
      <c r="B41">
        <f>IF(A41&lt;LookHere!$B$9,1,2)</f>
        <v>2</v>
      </c>
      <c r="C41">
        <f>IF(B41&lt;2,LookHere!F$10 - T40,0)</f>
        <v>0</v>
      </c>
      <c r="D41" s="3">
        <f>IF(B41=2,LookHere!$B$12,0)</f>
        <v>48600</v>
      </c>
      <c r="E41" s="3">
        <f>IF(A41&lt;LookHere!B$13,0,IF(A41&lt;LookHere!B$14,LookHere!C$13,LookHere!C$14))</f>
        <v>12000</v>
      </c>
      <c r="F41" s="3">
        <f>IF('SC3'!A41&lt;LookHere!D$15,0,LookHere!B$15)</f>
        <v>9000</v>
      </c>
      <c r="G41" s="3">
        <f>IF('SC3'!A41&lt;LookHere!D$16,0,LookHere!B$16)</f>
        <v>6612</v>
      </c>
      <c r="H41" s="3">
        <f t="shared" si="13"/>
        <v>27549.988438096007</v>
      </c>
      <c r="I41" s="35">
        <f t="shared" si="14"/>
        <v>190280.76616682031</v>
      </c>
      <c r="J41" s="3">
        <f>IF(I40&gt;0,IF(B41&lt;2,IF(C41&gt;5500*LookHere!B$11, 5500*LookHere!B$11, C41), IF(H41&gt;(M41+P40),-(H41-M41-P40),0)),0)</f>
        <v>-22352.046241137039</v>
      </c>
      <c r="K41" s="35">
        <f t="shared" si="15"/>
        <v>1.0603144681895069E-7</v>
      </c>
      <c r="L41" s="35">
        <f t="shared" si="16"/>
        <v>0</v>
      </c>
      <c r="M41" s="35">
        <f t="shared" si="17"/>
        <v>6.7193565791477477E-6</v>
      </c>
      <c r="N41" s="35">
        <f t="shared" si="18"/>
        <v>0</v>
      </c>
      <c r="O41" s="35">
        <f t="shared" si="19"/>
        <v>66152.945890862931</v>
      </c>
      <c r="P41" s="3">
        <f t="shared" si="20"/>
        <v>4961.4709418147195</v>
      </c>
      <c r="Q41">
        <f t="shared" si="9"/>
        <v>7.4999999999999997E-2</v>
      </c>
      <c r="R41" s="3">
        <f>IF(B41&lt;2,K41*V$5+L41*0.4*V$6 - IF((C41-J41)&gt;0,IF((C41-J41)&gt;V$12,V$12,C41-J41)),P41+L41*($V$6)*0.4+K41*($V$5)+G41+F41+E41)/LookHere!B$11</f>
        <v>32573.470941818512</v>
      </c>
      <c r="S41" s="3">
        <f>(IF(G41&gt;0,IF(R41&gt;V$15,IF(0.15*(R41-V$15)&lt;G41,0.15*(R41-V$15),G41),0),0))*LookHere!B$11</f>
        <v>0</v>
      </c>
      <c r="T41" s="3">
        <f>(IF(R41&lt;V$16,W$16*R41,IF(R41&lt;V$17,Z$16+W$17*(R41-V$16),IF(R41&lt;V$18,W$18*(R41-V$18)+Z$17,(R41-V$18)*W$19+Z$18)))+S41 + IF(R41&lt;V$20,R41*W$20,IF(R41&lt;V$21,(R41-V$20)*W$21+Z$20,(R41-V$21)*W$22+Z$21)))*LookHere!B$11</f>
        <v>6514.6941883637028</v>
      </c>
      <c r="AG41">
        <f t="shared" si="10"/>
        <v>56</v>
      </c>
      <c r="AH41" s="20">
        <v>3.5000000000000003E-2</v>
      </c>
      <c r="AI41" s="3">
        <f t="shared" si="11"/>
        <v>0</v>
      </c>
    </row>
    <row r="42" spans="1:35" x14ac:dyDescent="0.2">
      <c r="A42">
        <f t="shared" si="12"/>
        <v>73</v>
      </c>
      <c r="B42">
        <f>IF(A42&lt;LookHere!$B$9,1,2)</f>
        <v>2</v>
      </c>
      <c r="C42">
        <f>IF(B42&lt;2,LookHere!F$10 - T41,0)</f>
        <v>0</v>
      </c>
      <c r="D42" s="3">
        <f>IF(B42=2,LookHere!$B$12,0)</f>
        <v>48600</v>
      </c>
      <c r="E42" s="3">
        <f>IF(A42&lt;LookHere!B$13,0,IF(A42&lt;LookHere!B$14,LookHere!C$13,LookHere!C$14))</f>
        <v>12000</v>
      </c>
      <c r="F42" s="3">
        <f>IF('SC3'!A42&lt;LookHere!D$15,0,LookHere!B$15)</f>
        <v>9000</v>
      </c>
      <c r="G42" s="3">
        <f>IF('SC3'!A42&lt;LookHere!D$16,0,LookHere!B$16)</f>
        <v>6612</v>
      </c>
      <c r="H42" s="3">
        <f t="shared" si="13"/>
        <v>27502.694188363705</v>
      </c>
      <c r="I42" s="35">
        <f t="shared" si="14"/>
        <v>170742.17341048975</v>
      </c>
      <c r="J42" s="3">
        <f>IF(I41&gt;0,IF(B42&lt;2,IF(C42&gt;5500*LookHere!B$11, 5500*LookHere!B$11, C42), IF(H42&gt;(M42+P41),-(H42-M42-P41),0)),0)</f>
        <v>-22541.223246442954</v>
      </c>
      <c r="K42" s="35">
        <f t="shared" si="15"/>
        <v>1.6731762308030259E-9</v>
      </c>
      <c r="L42" s="35">
        <f t="shared" si="16"/>
        <v>0</v>
      </c>
      <c r="M42" s="35">
        <f t="shared" si="17"/>
        <v>1.0603144681895069E-7</v>
      </c>
      <c r="N42" s="35">
        <f t="shared" si="18"/>
        <v>0</v>
      </c>
      <c r="O42" s="35">
        <f t="shared" si="19"/>
        <v>62235.36843520603</v>
      </c>
      <c r="P42" s="3">
        <f t="shared" si="20"/>
        <v>4729.8880010756584</v>
      </c>
      <c r="Q42">
        <f t="shared" si="9"/>
        <v>7.5999999999999998E-2</v>
      </c>
      <c r="R42" s="3">
        <f>IF(B42&lt;2,K42*V$5+L42*0.4*V$6 - IF((C42-J42)&gt;0,IF((C42-J42)&gt;V$12,V$12,C42-J42)),P42+L42*($V$6)*0.4+K42*($V$5)+G42+F42+E42)/LookHere!B$11</f>
        <v>32341.88800107572</v>
      </c>
      <c r="S42" s="3">
        <f>(IF(G42&gt;0,IF(R42&gt;V$15,IF(0.15*(R42-V$15)&lt;G42,0.15*(R42-V$15),G42),0),0))*LookHere!B$11</f>
        <v>0</v>
      </c>
      <c r="T42" s="3">
        <f>(IF(R42&lt;V$16,W$16*R42,IF(R42&lt;V$17,Z$16+W$17*(R42-V$16),IF(R42&lt;V$18,W$18*(R42-V$18)+Z$17,(R42-V$18)*W$19+Z$18)))+S42 + IF(R42&lt;V$20,R42*W$20,IF(R42&lt;V$21,(R42-V$20)*W$21+Z$20,(R42-V$21)*W$22+Z$21)))*LookHere!B$11</f>
        <v>6468.3776002151444</v>
      </c>
      <c r="AG42">
        <f t="shared" si="10"/>
        <v>57</v>
      </c>
      <c r="AH42" s="20">
        <v>3.5000000000000003E-2</v>
      </c>
      <c r="AI42" s="3">
        <f t="shared" si="11"/>
        <v>0</v>
      </c>
    </row>
    <row r="43" spans="1:35" x14ac:dyDescent="0.2">
      <c r="A43">
        <f t="shared" si="12"/>
        <v>74</v>
      </c>
      <c r="B43">
        <f>IF(A43&lt;LookHere!$B$9,1,2)</f>
        <v>2</v>
      </c>
      <c r="C43">
        <f>IF(B43&lt;2,LookHere!F$10 - T42,0)</f>
        <v>0</v>
      </c>
      <c r="D43" s="3">
        <f>IF(B43=2,LookHere!$B$12,0)</f>
        <v>48600</v>
      </c>
      <c r="E43" s="3">
        <f>IF(A43&lt;LookHere!B$13,0,IF(A43&lt;LookHere!B$14,LookHere!C$13,LookHere!C$14))</f>
        <v>12000</v>
      </c>
      <c r="F43" s="3">
        <f>IF('SC3'!A43&lt;LookHere!D$15,0,LookHere!B$15)</f>
        <v>9000</v>
      </c>
      <c r="G43" s="3">
        <f>IF('SC3'!A43&lt;LookHere!D$16,0,LookHere!B$16)</f>
        <v>6612</v>
      </c>
      <c r="H43" s="3">
        <f t="shared" si="13"/>
        <v>27456.377600215143</v>
      </c>
      <c r="I43" s="35">
        <f t="shared" si="14"/>
        <v>150709.99530776945</v>
      </c>
      <c r="J43" s="3">
        <f>IF(I42&gt;0,IF(B43&lt;2,IF(C43&gt;5500*LookHere!B$11, 5500*LookHere!B$11, C43), IF(H43&gt;(M43+P42),-(H43-M43-P42),0)),0)</f>
        <v>-22726.489599137811</v>
      </c>
      <c r="K43" s="35">
        <f t="shared" si="15"/>
        <v>2.6402720922071619E-11</v>
      </c>
      <c r="L43" s="35">
        <f t="shared" si="16"/>
        <v>0</v>
      </c>
      <c r="M43" s="35">
        <f t="shared" si="17"/>
        <v>1.6731762308030259E-9</v>
      </c>
      <c r="N43" s="35">
        <f t="shared" si="18"/>
        <v>0</v>
      </c>
      <c r="O43" s="35">
        <f t="shared" si="19"/>
        <v>58487.554548037922</v>
      </c>
      <c r="P43" s="3">
        <f t="shared" si="20"/>
        <v>4503.5417001989199</v>
      </c>
      <c r="Q43">
        <f t="shared" si="9"/>
        <v>7.6999999999999999E-2</v>
      </c>
      <c r="R43" s="3">
        <f>IF(B43&lt;2,K43*V$5+L43*0.4*V$6 - IF((C43-J43)&gt;0,IF((C43-J43)&gt;V$12,V$12,C43-J43)),P43+L43*($V$6)*0.4+K43*($V$5)+G43+F43+E43)/LookHere!B$11</f>
        <v>32115.541700198919</v>
      </c>
      <c r="S43" s="3">
        <f>(IF(G43&gt;0,IF(R43&gt;V$15,IF(0.15*(R43-V$15)&lt;G43,0.15*(R43-V$15),G43),0),0))*LookHere!B$11</f>
        <v>0</v>
      </c>
      <c r="T43" s="3">
        <f>(IF(R43&lt;V$16,W$16*R43,IF(R43&lt;V$17,Z$16+W$17*(R43-V$16),IF(R43&lt;V$18,W$18*(R43-V$18)+Z$17,(R43-V$18)*W$19+Z$18)))+S43 + IF(R43&lt;V$20,R43*W$20,IF(R43&lt;V$21,(R43-V$20)*W$21+Z$20,(R43-V$21)*W$22+Z$21)))*LookHere!B$11</f>
        <v>6423.1083400397838</v>
      </c>
      <c r="AG43">
        <f t="shared" si="10"/>
        <v>58</v>
      </c>
      <c r="AH43" s="20">
        <v>3.5000000000000003E-2</v>
      </c>
      <c r="AI43" s="3">
        <f t="shared" si="11"/>
        <v>0</v>
      </c>
    </row>
    <row r="44" spans="1:35" x14ac:dyDescent="0.2">
      <c r="A44">
        <f t="shared" si="12"/>
        <v>75</v>
      </c>
      <c r="B44">
        <f>IF(A44&lt;LookHere!$B$9,1,2)</f>
        <v>2</v>
      </c>
      <c r="C44">
        <f>IF(B44&lt;2,LookHere!F$10 - T43,0)</f>
        <v>0</v>
      </c>
      <c r="D44" s="3">
        <f>IF(B44=2,LookHere!$B$12,0)</f>
        <v>48600</v>
      </c>
      <c r="E44" s="3">
        <f>IF(A44&lt;LookHere!B$13,0,IF(A44&lt;LookHere!B$14,LookHere!C$13,LookHere!C$14))</f>
        <v>12000</v>
      </c>
      <c r="F44" s="3">
        <f>IF('SC3'!A44&lt;LookHere!D$15,0,LookHere!B$15)</f>
        <v>9000</v>
      </c>
      <c r="G44" s="3">
        <f>IF('SC3'!A44&lt;LookHere!D$16,0,LookHere!B$16)</f>
        <v>6612</v>
      </c>
      <c r="H44" s="3">
        <f t="shared" si="13"/>
        <v>27411.108340039784</v>
      </c>
      <c r="I44" s="35">
        <f t="shared" si="14"/>
        <v>130180.6323938852</v>
      </c>
      <c r="J44" s="3">
        <f>IF(I43&gt;0,IF(B44&lt;2,IF(C44&gt;5500*LookHere!B$11, 5500*LookHere!B$11, C44), IF(H44&gt;(M44+P43),-(H44-M44-P43),0)),0)</f>
        <v>-22907.566639840839</v>
      </c>
      <c r="K44" s="35">
        <f t="shared" si="15"/>
        <v>4.1663493615028685E-13</v>
      </c>
      <c r="L44" s="35">
        <f t="shared" si="16"/>
        <v>0</v>
      </c>
      <c r="M44" s="35">
        <f t="shared" si="17"/>
        <v>2.6402720922071619E-11</v>
      </c>
      <c r="N44" s="35">
        <f t="shared" si="18"/>
        <v>0</v>
      </c>
      <c r="O44" s="35">
        <f t="shared" si="19"/>
        <v>54906.946458607039</v>
      </c>
      <c r="P44" s="3">
        <f t="shared" si="20"/>
        <v>4337.6487702299564</v>
      </c>
      <c r="Q44">
        <f t="shared" si="9"/>
        <v>7.9000000000000001E-2</v>
      </c>
      <c r="R44" s="3">
        <f>IF(B44&lt;2,K44*V$5+L44*0.4*V$6 - IF((C44-J44)&gt;0,IF((C44-J44)&gt;V$12,V$12,C44-J44)),P44+L44*($V$6)*0.4+K44*($V$5)+G44+F44+E44)/LookHere!B$11</f>
        <v>31949.648770229956</v>
      </c>
      <c r="S44" s="3">
        <f>(IF(G44&gt;0,IF(R44&gt;V$15,IF(0.15*(R44-V$15)&lt;G44,0.15*(R44-V$15),G44),0),0))*LookHere!B$11</f>
        <v>0</v>
      </c>
      <c r="T44" s="3">
        <f>(IF(R44&lt;V$16,W$16*R44,IF(R44&lt;V$17,Z$16+W$17*(R44-V$16),IF(R44&lt;V$18,W$18*(R44-V$18)+Z$17,(R44-V$18)*W$19+Z$18)))+S44 + IF(R44&lt;V$20,R44*W$20,IF(R44&lt;V$21,(R44-V$20)*W$21+Z$20,(R44-V$21)*W$22+Z$21)))*LookHere!B$11</f>
        <v>6389.9297540459911</v>
      </c>
      <c r="AG44">
        <f t="shared" si="10"/>
        <v>59</v>
      </c>
      <c r="AH44" s="20">
        <v>3.5000000000000003E-2</v>
      </c>
      <c r="AI44" s="3">
        <f t="shared" ref="AI44:AI75" si="21">IF(((K44+L44+O44+I44)-H44)&lt;H44,1,0)</f>
        <v>0</v>
      </c>
    </row>
    <row r="45" spans="1:35" x14ac:dyDescent="0.2">
      <c r="A45">
        <f t="shared" si="12"/>
        <v>76</v>
      </c>
      <c r="B45">
        <f>IF(A45&lt;LookHere!$B$9,1,2)</f>
        <v>2</v>
      </c>
      <c r="C45">
        <f>IF(B45&lt;2,LookHere!F$10 - T44,0)</f>
        <v>0</v>
      </c>
      <c r="D45" s="3">
        <f>IF(B45=2,LookHere!$B$12,0)</f>
        <v>48600</v>
      </c>
      <c r="E45" s="3">
        <f>IF(A45&lt;LookHere!B$13,0,IF(A45&lt;LookHere!B$14,LookHere!C$13,LookHere!C$14))</f>
        <v>12000</v>
      </c>
      <c r="F45" s="3">
        <f>IF('SC3'!A45&lt;LookHere!D$15,0,LookHere!B$15)</f>
        <v>9000</v>
      </c>
      <c r="G45" s="3">
        <f>IF('SC3'!A45&lt;LookHere!D$16,0,LookHere!B$16)</f>
        <v>6612</v>
      </c>
      <c r="H45" s="3">
        <f t="shared" si="13"/>
        <v>27377.929754045992</v>
      </c>
      <c r="I45" s="35">
        <f t="shared" si="14"/>
        <v>109194.60178924467</v>
      </c>
      <c r="J45" s="3">
        <f>IF(I44&gt;0,IF(B45&lt;2,IF(C45&gt;5500*LookHere!B$11, 5500*LookHere!B$11, C45), IF(H45&gt;(M45+P44),-(H45-M45-P44),0)),0)</f>
        <v>-23040.280983816036</v>
      </c>
      <c r="K45" s="35">
        <f t="shared" si="15"/>
        <v>6.5744992924515083E-15</v>
      </c>
      <c r="L45" s="35">
        <f t="shared" si="16"/>
        <v>0</v>
      </c>
      <c r="M45" s="35">
        <f t="shared" si="17"/>
        <v>4.1663493615028685E-13</v>
      </c>
      <c r="N45" s="35">
        <f t="shared" si="18"/>
        <v>0</v>
      </c>
      <c r="O45" s="35">
        <f t="shared" si="19"/>
        <v>51435.729303493899</v>
      </c>
      <c r="P45" s="3">
        <f t="shared" si="20"/>
        <v>4114.8583442795116</v>
      </c>
      <c r="Q45">
        <f t="shared" si="9"/>
        <v>0.08</v>
      </c>
      <c r="R45" s="3">
        <f>IF(B45&lt;2,K45*V$5+L45*0.4*V$6 - IF((C45-J45)&gt;0,IF((C45-J45)&gt;V$12,V$12,C45-J45)),P45+L45*($V$6)*0.4+K45*($V$5)+G45+F45+E45)/LookHere!B$11</f>
        <v>31726.858344279513</v>
      </c>
      <c r="S45" s="3">
        <f>(IF(G45&gt;0,IF(R45&gt;V$15,IF(0.15*(R45-V$15)&lt;G45,0.15*(R45-V$15),G45),0),0))*LookHere!B$11</f>
        <v>0</v>
      </c>
      <c r="T45" s="3">
        <f>(IF(R45&lt;V$16,W$16*R45,IF(R45&lt;V$17,Z$16+W$17*(R45-V$16),IF(R45&lt;V$18,W$18*(R45-V$18)+Z$17,(R45-V$18)*W$19+Z$18)))+S45 + IF(R45&lt;V$20,R45*W$20,IF(R45&lt;V$21,(R45-V$20)*W$21+Z$20,(R45-V$21)*W$22+Z$21)))*LookHere!B$11</f>
        <v>6345.3716688559025</v>
      </c>
      <c r="AG45">
        <v>60</v>
      </c>
      <c r="AH45" s="20">
        <v>0.04</v>
      </c>
      <c r="AI45" s="3">
        <f t="shared" si="21"/>
        <v>0</v>
      </c>
    </row>
    <row r="46" spans="1:35" x14ac:dyDescent="0.2">
      <c r="A46">
        <f t="shared" si="12"/>
        <v>77</v>
      </c>
      <c r="B46">
        <f>IF(A46&lt;LookHere!$B$9,1,2)</f>
        <v>2</v>
      </c>
      <c r="C46">
        <f>IF(B46&lt;2,LookHere!F$10 - T45,0)</f>
        <v>0</v>
      </c>
      <c r="D46" s="3">
        <f>IF(B46=2,LookHere!$B$12,0)</f>
        <v>48600</v>
      </c>
      <c r="E46" s="3">
        <f>IF(A46&lt;LookHere!B$13,0,IF(A46&lt;LookHere!B$14,LookHere!C$13,LookHere!C$14))</f>
        <v>12000</v>
      </c>
      <c r="F46" s="3">
        <f>IF('SC3'!A46&lt;LookHere!D$15,0,LookHere!B$15)</f>
        <v>9000</v>
      </c>
      <c r="G46" s="3">
        <f>IF('SC3'!A46&lt;LookHere!D$16,0,LookHere!B$16)</f>
        <v>6612</v>
      </c>
      <c r="H46" s="3">
        <f t="shared" si="13"/>
        <v>27333.371668855903</v>
      </c>
      <c r="I46" s="35">
        <f t="shared" si="14"/>
        <v>87699.17928090255</v>
      </c>
      <c r="J46" s="3">
        <f>IF(I45&gt;0,IF(B46&lt;2,IF(C46&gt;5500*LookHere!B$11, 5500*LookHere!B$11, C46), IF(H46&gt;(M46+P45),-(H46-M46-P45),0)),0)</f>
        <v>-23218.513324576394</v>
      </c>
      <c r="K46" s="35">
        <f t="shared" si="15"/>
        <v>1.0374559883488416E-16</v>
      </c>
      <c r="L46" s="35">
        <f t="shared" si="16"/>
        <v>0</v>
      </c>
      <c r="M46" s="35">
        <f t="shared" si="17"/>
        <v>6.5744992924515083E-15</v>
      </c>
      <c r="N46" s="35">
        <f t="shared" si="18"/>
        <v>0</v>
      </c>
      <c r="O46" s="35">
        <f t="shared" si="19"/>
        <v>48132.526767623516</v>
      </c>
      <c r="P46" s="3">
        <f t="shared" si="20"/>
        <v>3946.8671949451286</v>
      </c>
      <c r="Q46">
        <f t="shared" si="9"/>
        <v>8.2000000000000003E-2</v>
      </c>
      <c r="R46" s="3">
        <f>IF(B46&lt;2,K46*V$5+L46*0.4*V$6 - IF((C46-J46)&gt;0,IF((C46-J46)&gt;V$12,V$12,C46-J46)),P46+L46*($V$6)*0.4+K46*($V$5)+G46+F46+E46)/LookHere!B$11</f>
        <v>31558.867194945131</v>
      </c>
      <c r="S46" s="3">
        <f>(IF(G46&gt;0,IF(R46&gt;V$15,IF(0.15*(R46-V$15)&lt;G46,0.15*(R46-V$15),G46),0),0))*LookHere!B$11</f>
        <v>0</v>
      </c>
      <c r="T46" s="3">
        <f>(IF(R46&lt;V$16,W$16*R46,IF(R46&lt;V$17,Z$16+W$17*(R46-V$16),IF(R46&lt;V$18,W$18*(R46-V$18)+Z$17,(R46-V$18)*W$19+Z$18)))+S46 + IF(R46&lt;V$20,R46*W$20,IF(R46&lt;V$21,(R46-V$20)*W$21+Z$20,(R46-V$21)*W$22+Z$21)))*LookHere!B$11</f>
        <v>6311.7734389890265</v>
      </c>
      <c r="AG46">
        <f t="shared" ref="AG46:AG89" si="22">AG45+1</f>
        <v>61</v>
      </c>
      <c r="AH46" s="20">
        <v>0.04</v>
      </c>
      <c r="AI46" s="3">
        <f t="shared" si="21"/>
        <v>0</v>
      </c>
    </row>
    <row r="47" spans="1:35" x14ac:dyDescent="0.2">
      <c r="A47">
        <f t="shared" si="12"/>
        <v>78</v>
      </c>
      <c r="B47">
        <f>IF(A47&lt;LookHere!$B$9,1,2)</f>
        <v>2</v>
      </c>
      <c r="C47">
        <f>IF(B47&lt;2,LookHere!F$10 - T46,0)</f>
        <v>0</v>
      </c>
      <c r="D47" s="3">
        <f>IF(B47=2,LookHere!$B$12,0)</f>
        <v>48600</v>
      </c>
      <c r="E47" s="3">
        <f>IF(A47&lt;LookHere!B$13,0,IF(A47&lt;LookHere!B$14,LookHere!C$13,LookHere!C$14))</f>
        <v>12000</v>
      </c>
      <c r="F47" s="3">
        <f>IF('SC3'!A47&lt;LookHere!D$15,0,LookHere!B$15)</f>
        <v>9000</v>
      </c>
      <c r="G47" s="3">
        <f>IF('SC3'!A47&lt;LookHere!D$16,0,LookHere!B$16)</f>
        <v>6612</v>
      </c>
      <c r="H47" s="3">
        <f t="shared" si="13"/>
        <v>27299.773438989025</v>
      </c>
      <c r="I47" s="35">
        <f t="shared" si="14"/>
        <v>65730.166085911289</v>
      </c>
      <c r="J47" s="3">
        <f>IF(I46&gt;0,IF(B47&lt;2,IF(C47&gt;5500*LookHere!B$11, 5500*LookHere!B$11, C47), IF(H47&gt;(M47+P46),-(H47-M47-P46),0)),0)</f>
        <v>-23352.906244043897</v>
      </c>
      <c r="K47" s="35">
        <f t="shared" si="15"/>
        <v>1.637105549614459E-18</v>
      </c>
      <c r="L47" s="35">
        <f t="shared" si="16"/>
        <v>0</v>
      </c>
      <c r="M47" s="35">
        <f t="shared" si="17"/>
        <v>1.0374559883488416E-16</v>
      </c>
      <c r="N47" s="35">
        <f t="shared" si="18"/>
        <v>0</v>
      </c>
      <c r="O47" s="35">
        <f t="shared" si="19"/>
        <v>44945.190845071476</v>
      </c>
      <c r="P47" s="3">
        <f t="shared" si="20"/>
        <v>3730.4508401409325</v>
      </c>
      <c r="Q47">
        <f t="shared" si="9"/>
        <v>8.3000000000000004E-2</v>
      </c>
      <c r="R47" s="3">
        <f>IF(B47&lt;2,K47*V$5+L47*0.4*V$6 - IF((C47-J47)&gt;0,IF((C47-J47)&gt;V$12,V$12,C47-J47)),P47+L47*($V$6)*0.4+K47*($V$5)+G47+F47+E47)/LookHere!B$11</f>
        <v>31342.450840140933</v>
      </c>
      <c r="S47" s="3">
        <f>(IF(G47&gt;0,IF(R47&gt;V$15,IF(0.15*(R47-V$15)&lt;G47,0.15*(R47-V$15),G47),0),0))*LookHere!B$11</f>
        <v>0</v>
      </c>
      <c r="T47" s="3">
        <f>(IF(R47&lt;V$16,W$16*R47,IF(R47&lt;V$17,Z$16+W$17*(R47-V$16),IF(R47&lt;V$18,W$18*(R47-V$18)+Z$17,(R47-V$18)*W$19+Z$18)))+S47 + IF(R47&lt;V$20,R47*W$20,IF(R47&lt;V$21,(R47-V$20)*W$21+Z$20,(R47-V$21)*W$22+Z$21)))*LookHere!B$11</f>
        <v>6268.4901680281864</v>
      </c>
      <c r="AG47">
        <f t="shared" si="22"/>
        <v>62</v>
      </c>
      <c r="AH47" s="20">
        <v>0.04</v>
      </c>
      <c r="AI47" s="3">
        <f t="shared" si="21"/>
        <v>0</v>
      </c>
    </row>
    <row r="48" spans="1:35" x14ac:dyDescent="0.2">
      <c r="A48">
        <f t="shared" si="12"/>
        <v>79</v>
      </c>
      <c r="B48">
        <f>IF(A48&lt;LookHere!$B$9,1,2)</f>
        <v>2</v>
      </c>
      <c r="C48">
        <f>IF(B48&lt;2,LookHere!F$10 - T47,0)</f>
        <v>0</v>
      </c>
      <c r="D48" s="3">
        <f>IF(B48=2,LookHere!$B$12,0)</f>
        <v>48600</v>
      </c>
      <c r="E48" s="3">
        <f>IF(A48&lt;LookHere!B$13,0,IF(A48&lt;LookHere!B$14,LookHere!C$13,LookHere!C$14))</f>
        <v>12000</v>
      </c>
      <c r="F48" s="3">
        <f>IF('SC3'!A48&lt;LookHere!D$15,0,LookHere!B$15)</f>
        <v>9000</v>
      </c>
      <c r="G48" s="3">
        <f>IF('SC3'!A48&lt;LookHere!D$16,0,LookHere!B$16)</f>
        <v>6612</v>
      </c>
      <c r="H48" s="3">
        <f t="shared" si="13"/>
        <v>27256.490168028187</v>
      </c>
      <c r="I48" s="35">
        <f t="shared" si="14"/>
        <v>43241.348778859712</v>
      </c>
      <c r="J48" s="3">
        <f>IF(I47&gt;0,IF(B48&lt;2,IF(C48&gt;5500*LookHere!B$11, 5500*LookHere!B$11, C48), IF(H48&gt;(M48+P47),-(H48-M48-P47),0)),0)</f>
        <v>-23526.039327887254</v>
      </c>
      <c r="K48" s="35">
        <f t="shared" si="15"/>
        <v>2.5833525572916023E-20</v>
      </c>
      <c r="L48" s="35">
        <f t="shared" si="16"/>
        <v>0</v>
      </c>
      <c r="M48" s="35">
        <f t="shared" si="17"/>
        <v>1.637105549614459E-18</v>
      </c>
      <c r="N48" s="35">
        <f t="shared" si="18"/>
        <v>0</v>
      </c>
      <c r="O48" s="35">
        <f t="shared" si="19"/>
        <v>41923.975116465765</v>
      </c>
      <c r="P48" s="3">
        <f t="shared" si="20"/>
        <v>3563.5378848995902</v>
      </c>
      <c r="Q48">
        <f t="shared" si="9"/>
        <v>8.5000000000000006E-2</v>
      </c>
      <c r="R48" s="3">
        <f>IF(B48&lt;2,K48*V$5+L48*0.4*V$6 - IF((C48-J48)&gt;0,IF((C48-J48)&gt;V$12,V$12,C48-J48)),P48+L48*($V$6)*0.4+K48*($V$5)+G48+F48+E48)/LookHere!B$11</f>
        <v>31175.53788489959</v>
      </c>
      <c r="S48" s="3">
        <f>(IF(G48&gt;0,IF(R48&gt;V$15,IF(0.15*(R48-V$15)&lt;G48,0.15*(R48-V$15),G48),0),0))*LookHere!B$11</f>
        <v>0</v>
      </c>
      <c r="T48" s="3">
        <f>(IF(R48&lt;V$16,W$16*R48,IF(R48&lt;V$17,Z$16+W$17*(R48-V$16),IF(R48&lt;V$18,W$18*(R48-V$18)+Z$17,(R48-V$18)*W$19+Z$18)))+S48 + IF(R48&lt;V$20,R48*W$20,IF(R48&lt;V$21,(R48-V$20)*W$21+Z$20,(R48-V$21)*W$22+Z$21)))*LookHere!B$11</f>
        <v>6235.1075769799172</v>
      </c>
      <c r="AG48">
        <f t="shared" si="22"/>
        <v>63</v>
      </c>
      <c r="AH48" s="20">
        <v>0.04</v>
      </c>
      <c r="AI48" s="3">
        <f t="shared" si="21"/>
        <v>0</v>
      </c>
    </row>
    <row r="49" spans="1:35" x14ac:dyDescent="0.2">
      <c r="A49">
        <f t="shared" si="12"/>
        <v>80</v>
      </c>
      <c r="B49">
        <f>IF(A49&lt;LookHere!$B$9,1,2)</f>
        <v>2</v>
      </c>
      <c r="C49">
        <f>IF(B49&lt;2,LookHere!F$10 - T48,0)</f>
        <v>0</v>
      </c>
      <c r="D49" s="3">
        <f>IF(B49=2,LookHere!$B$12,0)</f>
        <v>48600</v>
      </c>
      <c r="E49" s="3">
        <f>IF(A49&lt;LookHere!B$13,0,IF(A49&lt;LookHere!B$14,LookHere!C$13,LookHere!C$14))</f>
        <v>12000</v>
      </c>
      <c r="F49" s="3">
        <f>IF('SC3'!A49&lt;LookHere!D$15,0,LookHere!B$15)</f>
        <v>9000</v>
      </c>
      <c r="G49" s="3">
        <f>IF('SC3'!A49&lt;LookHere!D$16,0,LookHere!B$16)</f>
        <v>6612</v>
      </c>
      <c r="H49" s="3">
        <f t="shared" si="13"/>
        <v>27223.107576979917</v>
      </c>
      <c r="I49" s="35">
        <f t="shared" si="14"/>
        <v>20264.127570509783</v>
      </c>
      <c r="J49" s="3">
        <f>IF(I48&gt;0,IF(B49&lt;2,IF(C49&gt;5500*LookHere!B$11, 5500*LookHere!B$11, C49), IF(H49&gt;(M49+P48),-(H49-M49-P48),0)),0)</f>
        <v>-23659.569692080328</v>
      </c>
      <c r="K49" s="35">
        <f t="shared" si="15"/>
        <v>4.0765303354061142E-22</v>
      </c>
      <c r="L49" s="35">
        <f t="shared" si="16"/>
        <v>0</v>
      </c>
      <c r="M49" s="35">
        <f t="shared" si="17"/>
        <v>2.5833525572916023E-20</v>
      </c>
      <c r="N49" s="35">
        <f t="shared" si="18"/>
        <v>0</v>
      </c>
      <c r="O49" s="35">
        <f t="shared" si="19"/>
        <v>39021.997558904004</v>
      </c>
      <c r="P49" s="3">
        <f t="shared" si="20"/>
        <v>6958.980006470134</v>
      </c>
      <c r="Q49">
        <f t="shared" si="9"/>
        <v>8.7999999999999995E-2</v>
      </c>
      <c r="R49" s="3">
        <f>IF(B49&lt;2,K49*V$5+L49*0.4*V$6 - IF((C49-J49)&gt;0,IF((C49-J49)&gt;V$12,V$12,C49-J49)),P49+L49*($V$6)*0.4+K49*($V$5)+G49+F49+E49)/LookHere!B$11</f>
        <v>34570.980006470134</v>
      </c>
      <c r="S49" s="3">
        <f>(IF(G49&gt;0,IF(R49&gt;V$15,IF(0.15*(R49-V$15)&lt;G49,0.15*(R49-V$15),G49),0),0))*LookHere!B$11</f>
        <v>0</v>
      </c>
      <c r="T49" s="3">
        <f>(IF(R49&lt;V$16,W$16*R49,IF(R49&lt;V$17,Z$16+W$17*(R49-V$16),IF(R49&lt;V$18,W$18*(R49-V$18)+Z$17,(R49-V$18)*W$19+Z$18)))+S49 + IF(R49&lt;V$20,R49*W$20,IF(R49&lt;V$21,(R49-V$20)*W$21+Z$20,(R49-V$21)*W$22+Z$21)))*LookHere!B$11</f>
        <v>6914.1960012940272</v>
      </c>
      <c r="AG49">
        <f t="shared" si="22"/>
        <v>64</v>
      </c>
      <c r="AH49" s="20">
        <v>0.04</v>
      </c>
      <c r="AI49" s="3">
        <f t="shared" si="21"/>
        <v>0</v>
      </c>
    </row>
    <row r="50" spans="1:35" x14ac:dyDescent="0.2">
      <c r="A50">
        <f t="shared" si="12"/>
        <v>81</v>
      </c>
      <c r="B50">
        <f>IF(A50&lt;LookHere!$B$9,1,2)</f>
        <v>2</v>
      </c>
      <c r="C50">
        <f>IF(B50&lt;2,LookHere!F$10 - T49,0)</f>
        <v>0</v>
      </c>
      <c r="D50" s="3">
        <f>IF(B50=2,LookHere!$B$12,0)</f>
        <v>48600</v>
      </c>
      <c r="E50" s="3">
        <f>IF(A50&lt;LookHere!B$13,0,IF(A50&lt;LookHere!B$14,LookHere!C$13,LookHere!C$14))</f>
        <v>12000</v>
      </c>
      <c r="F50" s="3">
        <f>IF('SC3'!A50&lt;LookHere!D$15,0,LookHere!B$15)</f>
        <v>9000</v>
      </c>
      <c r="G50" s="3">
        <f>IF('SC3'!A50&lt;LookHere!D$16,0,LookHere!B$16)</f>
        <v>6612</v>
      </c>
      <c r="H50" s="3">
        <f t="shared" si="13"/>
        <v>27902.196001294025</v>
      </c>
      <c r="I50" s="35">
        <f t="shared" si="14"/>
        <v>-359.32049125146659</v>
      </c>
      <c r="J50" s="3">
        <f>IF(I49&gt;0,IF(B50&lt;2,IF(C50&gt;5500*LookHere!B$11, 5500*LookHere!B$11, C50), IF(H50&gt;(M50+P49),-(H50-M50-P49),0)),0)</f>
        <v>-20943.215994823891</v>
      </c>
      <c r="K50" s="35">
        <f t="shared" si="15"/>
        <v>6.4327648692707967E-24</v>
      </c>
      <c r="L50" s="35">
        <f t="shared" si="16"/>
        <v>0</v>
      </c>
      <c r="M50" s="35">
        <f t="shared" si="17"/>
        <v>4.0765303354061142E-22</v>
      </c>
      <c r="N50" s="35">
        <f t="shared" si="18"/>
        <v>0</v>
      </c>
      <c r="O50" s="35">
        <f t="shared" si="19"/>
        <v>32678.784673913375</v>
      </c>
      <c r="P50" s="3">
        <f t="shared" si="20"/>
        <v>28261.516492545492</v>
      </c>
      <c r="Q50">
        <f t="shared" si="9"/>
        <v>0.09</v>
      </c>
      <c r="R50" s="3">
        <f>IF(B50&lt;2,K50*V$5+L50*0.4*V$6 - IF((C50-J50)&gt;0,IF((C50-J50)&gt;V$12,V$12,C50-J50)),P50+L50*($V$6)*0.4+K50*($V$5)+G50+F50+E50)/LookHere!B$11</f>
        <v>55873.516492545488</v>
      </c>
      <c r="S50" s="3">
        <f>(IF(G50&gt;0,IF(R50&gt;V$15,IF(0.15*(R50-V$15)&lt;G50,0.15*(R50-V$15),G50),0),0))*LookHere!B$11</f>
        <v>0</v>
      </c>
      <c r="T50" s="3">
        <f>(IF(R50&lt;V$16,W$16*R50,IF(R50&lt;V$17,Z$16+W$17*(R50-V$16),IF(R50&lt;V$18,W$18*(R50-V$18)+Z$17,(R50-V$18)*W$19+Z$18)))+S50 + IF(R50&lt;V$20,R50*W$20,IF(R50&lt;V$21,(R50-V$20)*W$21+Z$20,(R50-V$21)*W$22+Z$21)))*LookHere!B$11</f>
        <v>12662.910387427919</v>
      </c>
      <c r="AG50">
        <f t="shared" si="22"/>
        <v>65</v>
      </c>
      <c r="AH50" s="20">
        <v>0.04</v>
      </c>
      <c r="AI50" s="3">
        <f t="shared" si="21"/>
        <v>1</v>
      </c>
    </row>
    <row r="51" spans="1:35" x14ac:dyDescent="0.2">
      <c r="A51">
        <f t="shared" si="12"/>
        <v>82</v>
      </c>
      <c r="B51">
        <f>IF(A51&lt;LookHere!$B$9,1,2)</f>
        <v>2</v>
      </c>
      <c r="C51">
        <f>IF(B51&lt;2,LookHere!F$10 - T50,0)</f>
        <v>0</v>
      </c>
      <c r="D51" s="3">
        <f>IF(B51=2,LookHere!$B$12,0)</f>
        <v>48600</v>
      </c>
      <c r="E51" s="3">
        <f>IF(A51&lt;LookHere!B$13,0,IF(A51&lt;LookHere!B$14,LookHere!C$13,LookHere!C$14))</f>
        <v>12000</v>
      </c>
      <c r="F51" s="3">
        <f>IF('SC3'!A51&lt;LookHere!D$15,0,LookHere!B$15)</f>
        <v>9000</v>
      </c>
      <c r="G51" s="3">
        <f>IF('SC3'!A51&lt;LookHere!D$16,0,LookHere!B$16)</f>
        <v>6612</v>
      </c>
      <c r="H51" s="3">
        <f t="shared" si="13"/>
        <v>33650.910387427917</v>
      </c>
      <c r="I51" s="35">
        <f t="shared" si="14"/>
        <v>0</v>
      </c>
      <c r="J51" s="3">
        <f>IF(I50&gt;0,IF(B51&lt;2,IF(C51&gt;5500*LookHere!B$11, 5500*LookHere!B$11, C51), IF(H51&gt;(M51+P50),-(H51-M51-P50),0)),0)</f>
        <v>0</v>
      </c>
      <c r="K51" s="35">
        <f t="shared" si="15"/>
        <v>1.0150902963709242E-25</v>
      </c>
      <c r="L51" s="35">
        <f t="shared" si="16"/>
        <v>0</v>
      </c>
      <c r="M51" s="35">
        <f t="shared" si="17"/>
        <v>6.4327648692707967E-24</v>
      </c>
      <c r="N51" s="35">
        <f t="shared" si="18"/>
        <v>0</v>
      </c>
      <c r="O51" s="35">
        <f t="shared" si="19"/>
        <v>4932.9394035222322</v>
      </c>
      <c r="P51" s="3">
        <f t="shared" si="20"/>
        <v>33650.910387427917</v>
      </c>
      <c r="Q51">
        <f t="shared" si="9"/>
        <v>9.2999999999999999E-2</v>
      </c>
      <c r="R51" s="3">
        <f>IF(B51&lt;2,K51*V$5+L51*0.4*V$6 - IF((C51-J51)&gt;0,IF((C51-J51)&gt;V$12,V$12,C51-J51)),P51+L51*($V$6)*0.4+K51*($V$5)+G51+F51+E51)/LookHere!B$11</f>
        <v>61262.910387427917</v>
      </c>
      <c r="S51" s="3">
        <f>(IF(G51&gt;0,IF(R51&gt;V$15,IF(0.15*(R51-V$15)&lt;G51,0.15*(R51-V$15),G51),0),0))*LookHere!B$11</f>
        <v>0</v>
      </c>
      <c r="T51" s="3">
        <f>(IF(R51&lt;V$16,W$16*R51,IF(R51&lt;V$17,Z$16+W$17*(R51-V$16),IF(R51&lt;V$18,W$18*(R51-V$18)+Z$17,(R51-V$18)*W$19+Z$18)))+S51 + IF(R51&lt;V$20,R51*W$20,IF(R51&lt;V$21,(R51-V$20)*W$21+Z$20,(R51-V$21)*W$22+Z$21)))*LookHere!B$11</f>
        <v>14341.706585683796</v>
      </c>
      <c r="AG51">
        <f t="shared" si="22"/>
        <v>66</v>
      </c>
      <c r="AH51" s="20">
        <v>4.2000000000000003E-2</v>
      </c>
      <c r="AI51" s="3">
        <f t="shared" si="21"/>
        <v>1</v>
      </c>
    </row>
    <row r="52" spans="1:35" x14ac:dyDescent="0.2">
      <c r="A52">
        <f t="shared" si="12"/>
        <v>83</v>
      </c>
      <c r="B52">
        <f>IF(A52&lt;LookHere!$B$9,1,2)</f>
        <v>2</v>
      </c>
      <c r="C52">
        <f>IF(B52&lt;2,LookHere!F$10 - T51,0)</f>
        <v>0</v>
      </c>
      <c r="D52" s="3">
        <f>IF(B52=2,LookHere!$B$12,0)</f>
        <v>48600</v>
      </c>
      <c r="E52" s="3">
        <f>IF(A52&lt;LookHere!B$13,0,IF(A52&lt;LookHere!B$14,LookHere!C$13,LookHere!C$14))</f>
        <v>12000</v>
      </c>
      <c r="F52" s="3">
        <f>IF('SC3'!A52&lt;LookHere!D$15,0,LookHere!B$15)</f>
        <v>9000</v>
      </c>
      <c r="G52" s="3">
        <f>IF('SC3'!A52&lt;LookHere!D$16,0,LookHere!B$16)</f>
        <v>6612</v>
      </c>
      <c r="H52" s="3">
        <f t="shared" si="13"/>
        <v>35329.706585683794</v>
      </c>
      <c r="I52" s="35">
        <f t="shared" si="14"/>
        <v>0</v>
      </c>
      <c r="J52" s="3">
        <f>IF(I51&gt;0,IF(B52&lt;2,IF(C52&gt;5500*LookHere!B$11, 5500*LookHere!B$11, C52), IF(H52&gt;(M52+P51),-(H52-M52-P51),0)),0)</f>
        <v>0</v>
      </c>
      <c r="K52" s="35">
        <f t="shared" si="15"/>
        <v>1.6018124876733035E-27</v>
      </c>
      <c r="L52" s="35">
        <f t="shared" si="16"/>
        <v>0</v>
      </c>
      <c r="M52" s="35">
        <f t="shared" si="17"/>
        <v>1.0150902963709242E-25</v>
      </c>
      <c r="N52" s="35">
        <f t="shared" si="18"/>
        <v>0</v>
      </c>
      <c r="O52" s="35">
        <f t="shared" si="19"/>
        <v>-28640.129200118106</v>
      </c>
      <c r="P52" s="3">
        <f t="shared" si="20"/>
        <v>35329.706585683794</v>
      </c>
      <c r="Q52">
        <f t="shared" si="9"/>
        <v>9.6000000000000002E-2</v>
      </c>
      <c r="R52" s="3">
        <f>IF(B52&lt;2,K52*V$5+L52*0.4*V$6 - IF((C52-J52)&gt;0,IF((C52-J52)&gt;V$12,V$12,C52-J52)),P52+L52*($V$6)*0.4+K52*($V$5)+G52+F52+E52)/LookHere!B$11</f>
        <v>62941.706585683794</v>
      </c>
      <c r="S52" s="3">
        <f>(IF(G52&gt;0,IF(R52&gt;V$15,IF(0.15*(R52-V$15)&lt;G52,0.15*(R52-V$15),G52),0),0))*LookHere!B$11</f>
        <v>0</v>
      </c>
      <c r="T52" s="3">
        <f>(IF(R52&lt;V$16,W$16*R52,IF(R52&lt;V$17,Z$16+W$17*(R52-V$16),IF(R52&lt;V$18,W$18*(R52-V$18)+Z$17,(R52-V$18)*W$19+Z$18)))+S52 + IF(R52&lt;V$20,R52*W$20,IF(R52&lt;V$21,(R52-V$20)*W$21+Z$20,(R52-V$21)*W$22+Z$21)))*LookHere!B$11</f>
        <v>14864.651601440502</v>
      </c>
      <c r="AG52">
        <f t="shared" si="22"/>
        <v>67</v>
      </c>
      <c r="AH52" s="20">
        <v>4.3999999999999997E-2</v>
      </c>
      <c r="AI52" s="3">
        <f t="shared" si="21"/>
        <v>1</v>
      </c>
    </row>
    <row r="53" spans="1:35" x14ac:dyDescent="0.2">
      <c r="A53">
        <f t="shared" si="12"/>
        <v>84</v>
      </c>
      <c r="B53">
        <f>IF(A53&lt;LookHere!$B$9,1,2)</f>
        <v>2</v>
      </c>
      <c r="C53">
        <f>IF(B53&lt;2,LookHere!F$10 - T52,0)</f>
        <v>0</v>
      </c>
      <c r="D53" s="3">
        <f>IF(B53=2,LookHere!$B$12,0)</f>
        <v>48600</v>
      </c>
      <c r="E53" s="3">
        <f>IF(A53&lt;LookHere!B$13,0,IF(A53&lt;LookHere!B$14,LookHere!C$13,LookHere!C$14))</f>
        <v>12000</v>
      </c>
      <c r="F53" s="3">
        <f>IF('SC3'!A53&lt;LookHere!D$15,0,LookHere!B$15)</f>
        <v>9000</v>
      </c>
      <c r="G53" s="3">
        <f>IF('SC3'!A53&lt;LookHere!D$16,0,LookHere!B$16)</f>
        <v>6612</v>
      </c>
      <c r="H53" s="3">
        <f t="shared" si="13"/>
        <v>35852.651601440506</v>
      </c>
      <c r="I53" s="35">
        <f t="shared" si="14"/>
        <v>0</v>
      </c>
      <c r="J53" s="3">
        <f>IF(I52&gt;0,IF(B53&lt;2,IF(C53&gt;5500*LookHere!B$11, 5500*LookHere!B$11, C53), IF(H53&gt;(M53+P52),-(H53-M53-P52),0)),0)</f>
        <v>0</v>
      </c>
      <c r="K53" s="35">
        <f t="shared" si="15"/>
        <v>2.5276601055484588E-29</v>
      </c>
      <c r="L53" s="35">
        <f t="shared" si="16"/>
        <v>0</v>
      </c>
      <c r="M53" s="35">
        <f t="shared" si="17"/>
        <v>1.6018124876733035E-27</v>
      </c>
      <c r="N53" s="35">
        <f t="shared" si="18"/>
        <v>0</v>
      </c>
      <c r="O53" s="35">
        <f t="shared" si="19"/>
        <v>-64421.777024579758</v>
      </c>
      <c r="P53" s="3">
        <f t="shared" si="20"/>
        <v>35852.651601440506</v>
      </c>
      <c r="Q53">
        <f t="shared" si="9"/>
        <v>9.9000000000000005E-2</v>
      </c>
      <c r="R53" s="3">
        <f>IF(B53&lt;2,K53*V$5+L53*0.4*V$6 - IF((C53-J53)&gt;0,IF((C53-J53)&gt;V$12,V$12,C53-J53)),P53+L53*($V$6)*0.4+K53*($V$5)+G53+F53+E53)/LookHere!B$11</f>
        <v>63464.651601440506</v>
      </c>
      <c r="S53" s="3">
        <f>(IF(G53&gt;0,IF(R53&gt;V$15,IF(0.15*(R53-V$15)&lt;G53,0.15*(R53-V$15),G53),0),0))*LookHere!B$11</f>
        <v>0</v>
      </c>
      <c r="T53" s="3">
        <f>(IF(R53&lt;V$16,W$16*R53,IF(R53&lt;V$17,Z$16+W$17*(R53-V$16),IF(R53&lt;V$18,W$18*(R53-V$18)+Z$17,(R53-V$18)*W$19+Z$18)))+S53 + IF(R53&lt;V$20,R53*W$20,IF(R53&lt;V$21,(R53-V$20)*W$21+Z$20,(R53-V$21)*W$22+Z$21)))*LookHere!B$11</f>
        <v>15027.548973848718</v>
      </c>
      <c r="AG53">
        <f t="shared" si="22"/>
        <v>68</v>
      </c>
      <c r="AH53" s="20">
        <v>4.5999999999999999E-2</v>
      </c>
      <c r="AI53" s="3">
        <f t="shared" si="21"/>
        <v>1</v>
      </c>
    </row>
    <row r="54" spans="1:35" x14ac:dyDescent="0.2">
      <c r="A54">
        <f t="shared" si="12"/>
        <v>85</v>
      </c>
      <c r="B54">
        <f>IF(A54&lt;LookHere!$B$9,1,2)</f>
        <v>2</v>
      </c>
      <c r="C54">
        <f>IF(B54&lt;2,LookHere!F$10 - T53,0)</f>
        <v>0</v>
      </c>
      <c r="D54" s="3">
        <f>IF(B54=2,LookHere!$B$12,0)</f>
        <v>48600</v>
      </c>
      <c r="E54" s="3">
        <f>IF(A54&lt;LookHere!B$13,0,IF(A54&lt;LookHere!B$14,LookHere!C$13,LookHere!C$14))</f>
        <v>12000</v>
      </c>
      <c r="F54" s="3">
        <f>IF('SC3'!A54&lt;LookHere!D$15,0,LookHere!B$15)</f>
        <v>9000</v>
      </c>
      <c r="G54" s="3">
        <f>IF('SC3'!A54&lt;LookHere!D$16,0,LookHere!B$16)</f>
        <v>6612</v>
      </c>
      <c r="H54" s="3">
        <f t="shared" si="13"/>
        <v>36015.548973848716</v>
      </c>
      <c r="I54" s="35">
        <f t="shared" si="14"/>
        <v>0</v>
      </c>
      <c r="J54" s="3">
        <f>IF(I53&gt;0,IF(B54&lt;2,IF(C54&gt;5500*LookHere!B$11, 5500*LookHere!B$11, C54), IF(H54&gt;(M54+P53),-(H54-M54-P53),0)),0)</f>
        <v>0</v>
      </c>
      <c r="K54" s="35">
        <f t="shared" si="15"/>
        <v>3.9886476465554199E-31</v>
      </c>
      <c r="L54" s="35">
        <f t="shared" si="16"/>
        <v>0</v>
      </c>
      <c r="M54" s="35">
        <f t="shared" si="17"/>
        <v>2.5276601055484588E-29</v>
      </c>
      <c r="N54" s="35">
        <f t="shared" si="18"/>
        <v>0</v>
      </c>
      <c r="O54" s="35">
        <f t="shared" si="19"/>
        <v>-101291.00426746812</v>
      </c>
      <c r="P54" s="3">
        <f t="shared" si="20"/>
        <v>36015.548973848716</v>
      </c>
      <c r="Q54">
        <f t="shared" si="9"/>
        <v>0.10299999999999999</v>
      </c>
      <c r="R54" s="3">
        <f>IF(B54&lt;2,K54*V$5+L54*0.4*V$6 - IF((C54-J54)&gt;0,IF((C54-J54)&gt;V$12,V$12,C54-J54)),P54+L54*($V$6)*0.4+K54*($V$5)+G54+F54+E54)/LookHere!B$11</f>
        <v>63627.548973848716</v>
      </c>
      <c r="S54" s="3">
        <f>(IF(G54&gt;0,IF(R54&gt;V$15,IF(0.15*(R54-V$15)&lt;G54,0.15*(R54-V$15),G54),0),0))*LookHere!B$11</f>
        <v>0</v>
      </c>
      <c r="T54" s="3">
        <f>(IF(R54&lt;V$16,W$16*R54,IF(R54&lt;V$17,Z$16+W$17*(R54-V$16),IF(R54&lt;V$18,W$18*(R54-V$18)+Z$17,(R54-V$18)*W$19+Z$18)))+S54 + IF(R54&lt;V$20,R54*W$20,IF(R54&lt;V$21,(R54-V$20)*W$21+Z$20,(R54-V$21)*W$22+Z$21)))*LookHere!B$11</f>
        <v>15078.291505353875</v>
      </c>
      <c r="AG54">
        <f t="shared" si="22"/>
        <v>69</v>
      </c>
      <c r="AH54" s="20">
        <v>4.8000000000000001E-2</v>
      </c>
      <c r="AI54" s="3">
        <f t="shared" si="21"/>
        <v>1</v>
      </c>
    </row>
    <row r="55" spans="1:35" x14ac:dyDescent="0.2">
      <c r="A55">
        <f t="shared" si="12"/>
        <v>86</v>
      </c>
      <c r="B55">
        <f>IF(A55&lt;LookHere!$B$9,1,2)</f>
        <v>2</v>
      </c>
      <c r="C55">
        <f>IF(B55&lt;2,LookHere!F$10 - T54,0)</f>
        <v>0</v>
      </c>
      <c r="D55" s="3">
        <f>IF(B55=2,LookHere!$B$12,0)</f>
        <v>48600</v>
      </c>
      <c r="E55" s="3">
        <f>IF(A55&lt;LookHere!B$13,0,IF(A55&lt;LookHere!B$14,LookHere!C$13,LookHere!C$14))</f>
        <v>12000</v>
      </c>
      <c r="F55" s="3">
        <f>IF('SC3'!A55&lt;LookHere!D$15,0,LookHere!B$15)</f>
        <v>9000</v>
      </c>
      <c r="G55" s="3">
        <f>IF('SC3'!A55&lt;LookHere!D$16,0,LookHere!B$16)</f>
        <v>6612</v>
      </c>
      <c r="H55" s="3">
        <f t="shared" si="13"/>
        <v>36066.291505353875</v>
      </c>
      <c r="I55" s="35">
        <f t="shared" si="14"/>
        <v>0</v>
      </c>
      <c r="J55" s="3">
        <f>IF(I54&gt;0,IF(B55&lt;2,IF(C55&gt;5500*LookHere!B$11, 5500*LookHere!B$11, C55), IF(H55&gt;(M55+P54),-(H55-M55-P54),0)),0)</f>
        <v>0</v>
      </c>
      <c r="K55" s="35">
        <f t="shared" si="15"/>
        <v>6.2940859862643784E-33</v>
      </c>
      <c r="L55" s="35">
        <f t="shared" si="16"/>
        <v>0</v>
      </c>
      <c r="M55" s="35">
        <f t="shared" si="17"/>
        <v>3.9886476465554199E-31</v>
      </c>
      <c r="N55" s="35">
        <f t="shared" si="18"/>
        <v>0</v>
      </c>
      <c r="O55" s="35">
        <f t="shared" si="19"/>
        <v>-138904.92528865748</v>
      </c>
      <c r="P55" s="3">
        <f t="shared" si="20"/>
        <v>36066.291505353875</v>
      </c>
      <c r="Q55">
        <f t="shared" si="9"/>
        <v>0.108</v>
      </c>
      <c r="R55" s="3">
        <f>IF(B55&lt;2,K55*V$5+L55*0.4*V$6 - IF((C55-J55)&gt;0,IF((C55-J55)&gt;V$12,V$12,C55-J55)),P55+L55*($V$6)*0.4+K55*($V$5)+G55+F55+E55)/LookHere!B$11</f>
        <v>63678.291505353875</v>
      </c>
      <c r="S55" s="3">
        <f>(IF(G55&gt;0,IF(R55&gt;V$15,IF(0.15*(R55-V$15)&lt;G55,0.15*(R55-V$15),G55),0),0))*LookHere!B$11</f>
        <v>0</v>
      </c>
      <c r="T55" s="3">
        <f>(IF(R55&lt;V$16,W$16*R55,IF(R55&lt;V$17,Z$16+W$17*(R55-V$16),IF(R55&lt;V$18,W$18*(R55-V$18)+Z$17,(R55-V$18)*W$19+Z$18)))+S55 + IF(R55&lt;V$20,R55*W$20,IF(R55&lt;V$21,(R55-V$20)*W$21+Z$20,(R55-V$21)*W$22+Z$21)))*LookHere!B$11</f>
        <v>15094.097803917733</v>
      </c>
      <c r="AG55">
        <f t="shared" si="22"/>
        <v>70</v>
      </c>
      <c r="AH55" s="20">
        <v>0.05</v>
      </c>
      <c r="AI55" s="3">
        <f t="shared" si="21"/>
        <v>1</v>
      </c>
    </row>
    <row r="56" spans="1:35" x14ac:dyDescent="0.2">
      <c r="A56">
        <f t="shared" si="12"/>
        <v>87</v>
      </c>
      <c r="B56">
        <f>IF(A56&lt;LookHere!$B$9,1,2)</f>
        <v>2</v>
      </c>
      <c r="C56">
        <f>IF(B56&lt;2,LookHere!F$10 - T55,0)</f>
        <v>0</v>
      </c>
      <c r="D56" s="3">
        <f>IF(B56=2,LookHere!$B$12,0)</f>
        <v>48600</v>
      </c>
      <c r="E56" s="3">
        <f>IF(A56&lt;LookHere!B$13,0,IF(A56&lt;LookHere!B$14,LookHere!C$13,LookHere!C$14))</f>
        <v>12000</v>
      </c>
      <c r="F56" s="3">
        <f>IF('SC3'!A56&lt;LookHere!D$15,0,LookHere!B$15)</f>
        <v>9000</v>
      </c>
      <c r="G56" s="3">
        <f>IF('SC3'!A56&lt;LookHere!D$16,0,LookHere!B$16)</f>
        <v>6612</v>
      </c>
      <c r="H56" s="3">
        <f t="shared" si="13"/>
        <v>36082.097803917735</v>
      </c>
      <c r="I56" s="35">
        <f t="shared" si="14"/>
        <v>0</v>
      </c>
      <c r="J56" s="3">
        <f>IF(I55&gt;0,IF(B56&lt;2,IF(C56&gt;5500*LookHere!B$11, 5500*LookHere!B$11, C56), IF(H56&gt;(M56+P55),-(H56-M56-P55),0)),0)</f>
        <v>0</v>
      </c>
      <c r="K56" s="35">
        <f t="shared" si="15"/>
        <v>9.9320676863251778E-35</v>
      </c>
      <c r="L56" s="35">
        <f t="shared" si="16"/>
        <v>0</v>
      </c>
      <c r="M56" s="35">
        <f t="shared" si="17"/>
        <v>6.2940859862643784E-33</v>
      </c>
      <c r="N56" s="35">
        <f t="shared" si="18"/>
        <v>0</v>
      </c>
      <c r="O56" s="35">
        <f t="shared" si="19"/>
        <v>-177163.13651506635</v>
      </c>
      <c r="P56" s="3">
        <f t="shared" si="20"/>
        <v>36082.097803917735</v>
      </c>
      <c r="Q56">
        <f t="shared" si="9"/>
        <v>0.113</v>
      </c>
      <c r="R56" s="3">
        <f>IF(B56&lt;2,K56*V$5+L56*0.4*V$6 - IF((C56-J56)&gt;0,IF((C56-J56)&gt;V$12,V$12,C56-J56)),P56+L56*($V$6)*0.4+K56*($V$5)+G56+F56+E56)/LookHere!B$11</f>
        <v>63694.097803917735</v>
      </c>
      <c r="S56" s="3">
        <f>(IF(G56&gt;0,IF(R56&gt;V$15,IF(0.15*(R56-V$15)&lt;G56,0.15*(R56-V$15),G56),0),0))*LookHere!B$11</f>
        <v>0</v>
      </c>
      <c r="T56" s="3">
        <f>(IF(R56&lt;V$16,W$16*R56,IF(R56&lt;V$17,Z$16+W$17*(R56-V$16),IF(R56&lt;V$18,W$18*(R56-V$18)+Z$17,(R56-V$18)*W$19+Z$18)))+S56 + IF(R56&lt;V$20,R56*W$20,IF(R56&lt;V$21,(R56-V$20)*W$21+Z$20,(R56-V$21)*W$22+Z$21)))*LookHere!B$11</f>
        <v>15099.021465920374</v>
      </c>
      <c r="AG56">
        <f t="shared" si="22"/>
        <v>71</v>
      </c>
      <c r="AH56" s="20">
        <v>7.3999999999999996E-2</v>
      </c>
      <c r="AI56" s="3">
        <f t="shared" si="21"/>
        <v>1</v>
      </c>
    </row>
    <row r="57" spans="1:35" x14ac:dyDescent="0.2">
      <c r="A57">
        <f t="shared" si="12"/>
        <v>88</v>
      </c>
      <c r="B57">
        <f>IF(A57&lt;LookHere!$B$9,1,2)</f>
        <v>2</v>
      </c>
      <c r="C57">
        <f>IF(B57&lt;2,LookHere!F$10 - T56,0)</f>
        <v>0</v>
      </c>
      <c r="D57" s="3">
        <f>IF(B57=2,LookHere!$B$12,0)</f>
        <v>48600</v>
      </c>
      <c r="E57" s="3">
        <f>IF(A57&lt;LookHere!B$13,0,IF(A57&lt;LookHere!B$14,LookHere!C$13,LookHere!C$14))</f>
        <v>12000</v>
      </c>
      <c r="F57" s="3">
        <f>IF('SC3'!A57&lt;LookHere!D$15,0,LookHere!B$15)</f>
        <v>9000</v>
      </c>
      <c r="G57" s="3">
        <f>IF('SC3'!A57&lt;LookHere!D$16,0,LookHere!B$16)</f>
        <v>6612</v>
      </c>
      <c r="H57" s="3">
        <f t="shared" si="13"/>
        <v>36087.021465920378</v>
      </c>
      <c r="I57" s="35">
        <f t="shared" si="14"/>
        <v>0</v>
      </c>
      <c r="J57" s="3">
        <f>IF(I56&gt;0,IF(B57&lt;2,IF(C57&gt;5500*LookHere!B$11, 5500*LookHere!B$11, C57), IF(H57&gt;(M57+P56),-(H57-M57-P56),0)),0)</f>
        <v>0</v>
      </c>
      <c r="K57" s="35">
        <f t="shared" si="15"/>
        <v>1.5672802809021126E-36</v>
      </c>
      <c r="L57" s="35">
        <f t="shared" si="16"/>
        <v>0</v>
      </c>
      <c r="M57" s="35">
        <f t="shared" si="17"/>
        <v>9.9320676863251778E-35</v>
      </c>
      <c r="N57" s="35">
        <f t="shared" si="18"/>
        <v>0</v>
      </c>
      <c r="O57" s="35">
        <f t="shared" si="19"/>
        <v>-216040.86861319182</v>
      </c>
      <c r="P57" s="3">
        <f t="shared" si="20"/>
        <v>36087.021465920378</v>
      </c>
      <c r="Q57">
        <f t="shared" si="9"/>
        <v>0.11899999999999999</v>
      </c>
      <c r="R57" s="3">
        <f>IF(B57&lt;2,K57*V$5+L57*0.4*V$6 - IF((C57-J57)&gt;0,IF((C57-J57)&gt;V$12,V$12,C57-J57)),P57+L57*($V$6)*0.4+K57*($V$5)+G57+F57+E57)/LookHere!B$11</f>
        <v>63699.021465920378</v>
      </c>
      <c r="S57" s="3">
        <f>(IF(G57&gt;0,IF(R57&gt;V$15,IF(0.15*(R57-V$15)&lt;G57,0.15*(R57-V$15),G57),0),0))*LookHere!B$11</f>
        <v>0</v>
      </c>
      <c r="T57" s="3">
        <f>(IF(R57&lt;V$16,W$16*R57,IF(R57&lt;V$17,Z$16+W$17*(R57-V$16),IF(R57&lt;V$18,W$18*(R57-V$18)+Z$17,(R57-V$18)*W$19+Z$18)))+S57 + IF(R57&lt;V$20,R57*W$20,IF(R57&lt;V$21,(R57-V$20)*W$21+Z$20,(R57-V$21)*W$22+Z$21)))*LookHere!B$11</f>
        <v>15100.555186634198</v>
      </c>
      <c r="AG57">
        <f t="shared" si="22"/>
        <v>72</v>
      </c>
      <c r="AH57" s="20">
        <v>7.4999999999999997E-2</v>
      </c>
      <c r="AI57" s="3">
        <f t="shared" si="21"/>
        <v>1</v>
      </c>
    </row>
    <row r="58" spans="1:35" x14ac:dyDescent="0.2">
      <c r="A58">
        <f t="shared" si="12"/>
        <v>89</v>
      </c>
      <c r="B58">
        <f>IF(A58&lt;LookHere!$B$9,1,2)</f>
        <v>2</v>
      </c>
      <c r="C58">
        <f>IF(B58&lt;2,LookHere!F$10 - T57,0)</f>
        <v>0</v>
      </c>
      <c r="D58" s="3">
        <f>IF(B58=2,LookHere!$B$12,0)</f>
        <v>48600</v>
      </c>
      <c r="E58" s="3">
        <f>IF(A58&lt;LookHere!B$13,0,IF(A58&lt;LookHere!B$14,LookHere!C$13,LookHere!C$14))</f>
        <v>12000</v>
      </c>
      <c r="F58" s="3">
        <f>IF('SC3'!A58&lt;LookHere!D$15,0,LookHere!B$15)</f>
        <v>9000</v>
      </c>
      <c r="G58" s="3">
        <f>IF('SC3'!A58&lt;LookHere!D$16,0,LookHere!B$16)</f>
        <v>6612</v>
      </c>
      <c r="H58" s="3">
        <f t="shared" si="13"/>
        <v>36088.555186634199</v>
      </c>
      <c r="I58" s="35">
        <f t="shared" si="14"/>
        <v>0</v>
      </c>
      <c r="J58" s="3">
        <f>IF(I57&gt;0,IF(B58&lt;2,IF(C58&gt;5500*LookHere!B$11, 5500*LookHere!B$11, C58), IF(H58&gt;(M58+P57),-(H58-M58-P57),0)),0)</f>
        <v>0</v>
      </c>
      <c r="K58" s="35">
        <f t="shared" si="15"/>
        <v>2.4731682832635062E-38</v>
      </c>
      <c r="L58" s="35">
        <f t="shared" si="16"/>
        <v>0</v>
      </c>
      <c r="M58" s="35">
        <f t="shared" si="17"/>
        <v>1.5672802809021126E-36</v>
      </c>
      <c r="N58" s="35">
        <f t="shared" si="18"/>
        <v>0</v>
      </c>
      <c r="O58" s="35">
        <f t="shared" si="19"/>
        <v>-255537.01498582834</v>
      </c>
      <c r="P58" s="3">
        <f t="shared" si="20"/>
        <v>36088.555186634199</v>
      </c>
      <c r="Q58">
        <f t="shared" si="9"/>
        <v>0.127</v>
      </c>
      <c r="R58" s="3">
        <f>IF(B58&lt;2,K58*V$5+L58*0.4*V$6 - IF((C58-J58)&gt;0,IF((C58-J58)&gt;V$12,V$12,C58-J58)),P58+L58*($V$6)*0.4+K58*($V$5)+G58+F58+E58)/LookHere!B$11</f>
        <v>63700.555186634199</v>
      </c>
      <c r="S58" s="3">
        <f>(IF(G58&gt;0,IF(R58&gt;V$15,IF(0.15*(R58-V$15)&lt;G58,0.15*(R58-V$15),G58),0),0))*LookHere!B$11</f>
        <v>0</v>
      </c>
      <c r="T58" s="3">
        <f>(IF(R58&lt;V$16,W$16*R58,IF(R58&lt;V$17,Z$16+W$17*(R58-V$16),IF(R58&lt;V$18,W$18*(R58-V$18)+Z$17,(R58-V$18)*W$19+Z$18)))+S58 + IF(R58&lt;V$20,R58*W$20,IF(R58&lt;V$21,(R58-V$20)*W$21+Z$20,(R58-V$21)*W$22+Z$21)))*LookHere!B$11</f>
        <v>15101.032940636553</v>
      </c>
      <c r="AG58">
        <f t="shared" si="22"/>
        <v>73</v>
      </c>
      <c r="AH58" s="20">
        <v>7.5999999999999998E-2</v>
      </c>
      <c r="AI58" s="3">
        <f t="shared" si="21"/>
        <v>1</v>
      </c>
    </row>
    <row r="59" spans="1:35" x14ac:dyDescent="0.2">
      <c r="A59">
        <f t="shared" si="12"/>
        <v>90</v>
      </c>
      <c r="B59">
        <f>IF(A59&lt;LookHere!$B$9,1,2)</f>
        <v>2</v>
      </c>
      <c r="C59">
        <f>IF(B59&lt;2,LookHere!F$10 - T58,0)</f>
        <v>0</v>
      </c>
      <c r="D59" s="3">
        <f>IF(B59=2,LookHere!$B$12,0)</f>
        <v>48600</v>
      </c>
      <c r="E59" s="3">
        <f>IF(A59&lt;LookHere!B$13,0,IF(A59&lt;LookHere!B$14,LookHere!C$13,LookHere!C$14))</f>
        <v>12000</v>
      </c>
      <c r="F59" s="3">
        <f>IF('SC3'!A59&lt;LookHere!D$15,0,LookHere!B$15)</f>
        <v>9000</v>
      </c>
      <c r="G59" s="3">
        <f>IF('SC3'!A59&lt;LookHere!D$16,0,LookHere!B$16)</f>
        <v>6612</v>
      </c>
      <c r="H59" s="3">
        <f t="shared" si="13"/>
        <v>36089.032940636549</v>
      </c>
      <c r="I59" s="35">
        <f t="shared" si="14"/>
        <v>0</v>
      </c>
      <c r="J59" s="3">
        <f>IF(I58&gt;0,IF(B59&lt;2,IF(C59&gt;5500*LookHere!B$11, 5500*LookHere!B$11, C59), IF(H59&gt;(M59+P58),-(H59-M59-P58),0)),0)</f>
        <v>0</v>
      </c>
      <c r="K59" s="35">
        <f t="shared" si="15"/>
        <v>3.9026595509897866E-40</v>
      </c>
      <c r="L59" s="35">
        <f t="shared" si="16"/>
        <v>0</v>
      </c>
      <c r="M59" s="35">
        <f t="shared" si="17"/>
        <v>2.4731682832635062E-38</v>
      </c>
      <c r="N59" s="35">
        <f t="shared" si="18"/>
        <v>0</v>
      </c>
      <c r="O59" s="35">
        <f t="shared" si="19"/>
        <v>-295657.94426893891</v>
      </c>
      <c r="P59" s="3">
        <f t="shared" si="20"/>
        <v>36089.032940636549</v>
      </c>
      <c r="Q59">
        <f t="shared" si="9"/>
        <v>0.13600000000000001</v>
      </c>
      <c r="R59" s="3">
        <f>IF(B59&lt;2,K59*V$5+L59*0.4*V$6 - IF((C59-J59)&gt;0,IF((C59-J59)&gt;V$12,V$12,C59-J59)),P59+L59*($V$6)*0.4+K59*($V$5)+G59+F59+E59)/LookHere!B$11</f>
        <v>63701.032940636549</v>
      </c>
      <c r="S59" s="3">
        <f>(IF(G59&gt;0,IF(R59&gt;V$15,IF(0.15*(R59-V$15)&lt;G59,0.15*(R59-V$15),G59),0),0))*LookHere!B$11</f>
        <v>0</v>
      </c>
      <c r="T59" s="3">
        <f>(IF(R59&lt;V$16,W$16*R59,IF(R59&lt;V$17,Z$16+W$17*(R59-V$16),IF(R59&lt;V$18,W$18*(R59-V$18)+Z$17,(R59-V$18)*W$19+Z$18)))+S59 + IF(R59&lt;V$20,R59*W$20,IF(R59&lt;V$21,(R59-V$20)*W$21+Z$20,(R59-V$21)*W$22+Z$21)))*LookHere!B$11</f>
        <v>15101.181761008284</v>
      </c>
      <c r="AG59">
        <f t="shared" si="22"/>
        <v>74</v>
      </c>
      <c r="AH59" s="20">
        <v>7.6999999999999999E-2</v>
      </c>
      <c r="AI59" s="3">
        <f t="shared" si="21"/>
        <v>1</v>
      </c>
    </row>
    <row r="60" spans="1:35" x14ac:dyDescent="0.2">
      <c r="A60">
        <f t="shared" si="12"/>
        <v>91</v>
      </c>
      <c r="B60">
        <f>IF(A60&lt;LookHere!$B$9,1,2)</f>
        <v>2</v>
      </c>
      <c r="C60">
        <f>IF(B60&lt;2,LookHere!F$10 - T59,0)</f>
        <v>0</v>
      </c>
      <c r="D60" s="3">
        <f>IF(B60=2,LookHere!$B$12,0)</f>
        <v>48600</v>
      </c>
      <c r="E60" s="3">
        <f>IF(A60&lt;LookHere!B$13,0,IF(A60&lt;LookHere!B$14,LookHere!C$13,LookHere!C$14))</f>
        <v>12000</v>
      </c>
      <c r="F60" s="3">
        <f>IF('SC3'!A60&lt;LookHere!D$15,0,LookHere!B$15)</f>
        <v>9000</v>
      </c>
      <c r="G60" s="3">
        <f>IF('SC3'!A60&lt;LookHere!D$16,0,LookHere!B$16)</f>
        <v>6612</v>
      </c>
      <c r="H60" s="3">
        <f t="shared" si="13"/>
        <v>36089.18176100828</v>
      </c>
      <c r="I60" s="35">
        <f t="shared" si="14"/>
        <v>0</v>
      </c>
      <c r="J60" s="3">
        <f>IF(I59&gt;0,IF(B60&lt;2,IF(C60&gt;5500*LookHere!B$11, 5500*LookHere!B$11, C60), IF(H60&gt;(M60+P59),-(H60-M60-P59),0)),0)</f>
        <v>0</v>
      </c>
      <c r="K60" s="35">
        <f t="shared" si="15"/>
        <v>6.1583967714618196E-42</v>
      </c>
      <c r="L60" s="35">
        <f t="shared" si="16"/>
        <v>0</v>
      </c>
      <c r="M60" s="35">
        <f t="shared" si="17"/>
        <v>3.9026595509897866E-40</v>
      </c>
      <c r="N60" s="35">
        <f t="shared" si="18"/>
        <v>0</v>
      </c>
      <c r="O60" s="35">
        <f t="shared" si="19"/>
        <v>-336412.4595701393</v>
      </c>
      <c r="P60" s="3">
        <f t="shared" si="20"/>
        <v>36089.18176100828</v>
      </c>
      <c r="Q60">
        <f t="shared" si="9"/>
        <v>0.14699999999999999</v>
      </c>
      <c r="R60" s="3">
        <f>IF(B60&lt;2,K60*V$5+L60*0.4*V$6 - IF((C60-J60)&gt;0,IF((C60-J60)&gt;V$12,V$12,C60-J60)),P60+L60*($V$6)*0.4+K60*($V$5)+G60+F60+E60)/LookHere!B$11</f>
        <v>63701.18176100828</v>
      </c>
      <c r="S60" s="3">
        <f>(IF(G60&gt;0,IF(R60&gt;V$15,IF(0.15*(R60-V$15)&lt;G60,0.15*(R60-V$15),G60),0),0))*LookHere!B$11</f>
        <v>0</v>
      </c>
      <c r="T60" s="3">
        <f>(IF(R60&lt;V$16,W$16*R60,IF(R60&lt;V$17,Z$16+W$17*(R60-V$16),IF(R60&lt;V$18,W$18*(R60-V$18)+Z$17,(R60-V$18)*W$19+Z$18)))+S60 + IF(R60&lt;V$20,R60*W$20,IF(R60&lt;V$21,(R60-V$20)*W$21+Z$20,(R60-V$21)*W$22+Z$21)))*LookHere!B$11</f>
        <v>15101.22811855408</v>
      </c>
      <c r="AG60">
        <f t="shared" si="22"/>
        <v>75</v>
      </c>
      <c r="AH60" s="20">
        <v>7.9000000000000001E-2</v>
      </c>
      <c r="AI60" s="3">
        <f t="shared" si="21"/>
        <v>1</v>
      </c>
    </row>
    <row r="61" spans="1:35" x14ac:dyDescent="0.2">
      <c r="A61">
        <f t="shared" si="12"/>
        <v>92</v>
      </c>
      <c r="B61">
        <f>IF(A61&lt;LookHere!$B$9,1,2)</f>
        <v>2</v>
      </c>
      <c r="C61">
        <f>IF(B61&lt;2,LookHere!F$10 - T60,0)</f>
        <v>0</v>
      </c>
      <c r="D61" s="3">
        <f>IF(B61=2,LookHere!$B$12,0)</f>
        <v>48600</v>
      </c>
      <c r="E61" s="3">
        <f>IF(A61&lt;LookHere!B$13,0,IF(A61&lt;LookHere!B$14,LookHere!C$13,LookHere!C$14))</f>
        <v>12000</v>
      </c>
      <c r="F61" s="3">
        <f>IF('SC3'!A61&lt;LookHere!D$15,0,LookHere!B$15)</f>
        <v>9000</v>
      </c>
      <c r="G61" s="3">
        <f>IF('SC3'!A61&lt;LookHere!D$16,0,LookHere!B$16)</f>
        <v>6612</v>
      </c>
      <c r="H61" s="3">
        <f t="shared" si="13"/>
        <v>36089.228118554078</v>
      </c>
      <c r="I61" s="35">
        <f t="shared" si="14"/>
        <v>0</v>
      </c>
      <c r="J61" s="3">
        <f>IF(I60&gt;0,IF(B61&lt;2,IF(C61&gt;5500*LookHere!B$11, 5500*LookHere!B$11, C61), IF(H61&gt;(M61+P60),-(H61-M61-P60),0)),0)</f>
        <v>0</v>
      </c>
      <c r="K61" s="35">
        <f t="shared" si="15"/>
        <v>9.7179501053666857E-44</v>
      </c>
      <c r="L61" s="35">
        <f t="shared" si="16"/>
        <v>0</v>
      </c>
      <c r="M61" s="35">
        <f t="shared" si="17"/>
        <v>6.1583967714618196E-42</v>
      </c>
      <c r="N61" s="35">
        <f t="shared" si="18"/>
        <v>0</v>
      </c>
      <c r="O61" s="35">
        <f t="shared" si="19"/>
        <v>-377810.22994316433</v>
      </c>
      <c r="P61" s="3">
        <f t="shared" si="20"/>
        <v>36089.228118554078</v>
      </c>
      <c r="Q61">
        <f t="shared" si="9"/>
        <v>0.161</v>
      </c>
      <c r="R61" s="3">
        <f>IF(B61&lt;2,K61*V$5+L61*0.4*V$6 - IF((C61-J61)&gt;0,IF((C61-J61)&gt;V$12,V$12,C61-J61)),P61+L61*($V$6)*0.4+K61*($V$5)+G61+F61+E61)/LookHere!B$11</f>
        <v>63701.228118554078</v>
      </c>
      <c r="S61" s="3">
        <f>(IF(G61&gt;0,IF(R61&gt;V$15,IF(0.15*(R61-V$15)&lt;G61,0.15*(R61-V$15),G61),0),0))*LookHere!B$11</f>
        <v>0</v>
      </c>
      <c r="T61" s="3">
        <f>(IF(R61&lt;V$16,W$16*R61,IF(R61&lt;V$17,Z$16+W$17*(R61-V$16),IF(R61&lt;V$18,W$18*(R61-V$18)+Z$17,(R61-V$18)*W$19+Z$18)))+S61 + IF(R61&lt;V$20,R61*W$20,IF(R61&lt;V$21,(R61-V$20)*W$21+Z$20,(R61-V$21)*W$22+Z$21)))*LookHere!B$11</f>
        <v>15101.242558929594</v>
      </c>
      <c r="AG61">
        <f t="shared" si="22"/>
        <v>76</v>
      </c>
      <c r="AH61" s="20">
        <v>0.08</v>
      </c>
      <c r="AI61" s="3">
        <f t="shared" si="21"/>
        <v>1</v>
      </c>
    </row>
    <row r="62" spans="1:35" x14ac:dyDescent="0.2">
      <c r="A62">
        <f t="shared" si="12"/>
        <v>93</v>
      </c>
      <c r="B62">
        <f>IF(A62&lt;LookHere!$B$9,1,2)</f>
        <v>2</v>
      </c>
      <c r="C62">
        <f>IF(B62&lt;2,LookHere!F$10 - T61,0)</f>
        <v>0</v>
      </c>
      <c r="D62" s="3">
        <f>IF(B62=2,LookHere!$B$12,0)</f>
        <v>48600</v>
      </c>
      <c r="E62" s="3">
        <f>IF(A62&lt;LookHere!B$13,0,IF(A62&lt;LookHere!B$14,LookHere!C$13,LookHere!C$14))</f>
        <v>12000</v>
      </c>
      <c r="F62" s="3">
        <f>IF('SC3'!A62&lt;LookHere!D$15,0,LookHere!B$15)</f>
        <v>9000</v>
      </c>
      <c r="G62" s="3">
        <f>IF('SC3'!A62&lt;LookHere!D$16,0,LookHere!B$16)</f>
        <v>6612</v>
      </c>
      <c r="H62" s="3">
        <f t="shared" si="13"/>
        <v>36089.242558929596</v>
      </c>
      <c r="I62" s="35">
        <f t="shared" si="14"/>
        <v>0</v>
      </c>
      <c r="J62" s="3">
        <f>IF(I61&gt;0,IF(B62&lt;2,IF(C62&gt;5500*LookHere!B$11, 5500*LookHere!B$11, C62), IF(H62&gt;(M62+P61),-(H62-M62-P61),0)),0)</f>
        <v>0</v>
      </c>
      <c r="K62" s="35">
        <f t="shared" si="15"/>
        <v>1.5334925266268451E-45</v>
      </c>
      <c r="L62" s="35">
        <f t="shared" si="16"/>
        <v>0</v>
      </c>
      <c r="M62" s="35">
        <f t="shared" si="17"/>
        <v>9.7179501053666857E-44</v>
      </c>
      <c r="N62" s="35">
        <f t="shared" si="18"/>
        <v>0</v>
      </c>
      <c r="O62" s="35">
        <f t="shared" si="19"/>
        <v>-419861.3034902215</v>
      </c>
      <c r="P62" s="3">
        <f t="shared" si="20"/>
        <v>36089.242558929596</v>
      </c>
      <c r="Q62">
        <f t="shared" si="9"/>
        <v>0.18</v>
      </c>
      <c r="R62" s="3">
        <f>IF(B62&lt;2,K62*V$5+L62*0.4*V$6 - IF((C62-J62)&gt;0,IF((C62-J62)&gt;V$12,V$12,C62-J62)),P62+L62*($V$6)*0.4+K62*($V$5)+G62+F62+E62)/LookHere!B$11</f>
        <v>63701.242558929596</v>
      </c>
      <c r="S62" s="3">
        <f>(IF(G62&gt;0,IF(R62&gt;V$15,IF(0.15*(R62-V$15)&lt;G62,0.15*(R62-V$15),G62),0),0))*LookHere!B$11</f>
        <v>0</v>
      </c>
      <c r="T62" s="3">
        <f>(IF(R62&lt;V$16,W$16*R62,IF(R62&lt;V$17,Z$16+W$17*(R62-V$16),IF(R62&lt;V$18,W$18*(R62-V$18)+Z$17,(R62-V$18)*W$19+Z$18)))+S62 + IF(R62&lt;V$20,R62*W$20,IF(R62&lt;V$21,(R62-V$20)*W$21+Z$20,(R62-V$21)*W$22+Z$21)))*LookHere!B$11</f>
        <v>15101.247057106568</v>
      </c>
      <c r="AG62">
        <f t="shared" si="22"/>
        <v>77</v>
      </c>
      <c r="AH62" s="20">
        <v>8.2000000000000003E-2</v>
      </c>
      <c r="AI62" s="3">
        <f t="shared" si="21"/>
        <v>1</v>
      </c>
    </row>
    <row r="63" spans="1:35" x14ac:dyDescent="0.2">
      <c r="A63">
        <f t="shared" si="12"/>
        <v>94</v>
      </c>
      <c r="B63">
        <f>IF(A63&lt;LookHere!$B$9,1,2)</f>
        <v>2</v>
      </c>
      <c r="C63">
        <f>IF(B63&lt;2,LookHere!F$10 - T62,0)</f>
        <v>0</v>
      </c>
      <c r="D63" s="3">
        <f>IF(B63=2,LookHere!$B$12,0)</f>
        <v>48600</v>
      </c>
      <c r="E63" s="3">
        <f>IF(A63&lt;LookHere!B$13,0,IF(A63&lt;LookHere!B$14,LookHere!C$13,LookHere!C$14))</f>
        <v>12000</v>
      </c>
      <c r="F63" s="3">
        <f>IF('SC3'!A63&lt;LookHere!D$15,0,LookHere!B$15)</f>
        <v>9000</v>
      </c>
      <c r="G63" s="3">
        <f>IF('SC3'!A63&lt;LookHere!D$16,0,LookHere!B$16)</f>
        <v>6612</v>
      </c>
      <c r="H63" s="3">
        <f t="shared" si="13"/>
        <v>36089.247057106564</v>
      </c>
      <c r="I63" s="35">
        <f t="shared" si="14"/>
        <v>0</v>
      </c>
      <c r="J63" s="3">
        <f>IF(I62&gt;0,IF(B63&lt;2,IF(C63&gt;5500*LookHere!B$11, 5500*LookHere!B$11, C63), IF(H63&gt;(M63+P62),-(H63-M63-P62),0)),0)</f>
        <v>0</v>
      </c>
      <c r="K63" s="35">
        <f t="shared" si="15"/>
        <v>2.4198512070171525E-47</v>
      </c>
      <c r="L63" s="35">
        <f t="shared" si="16"/>
        <v>0</v>
      </c>
      <c r="M63" s="35">
        <f t="shared" si="17"/>
        <v>1.5334925266268451E-45</v>
      </c>
      <c r="N63" s="35">
        <f t="shared" si="18"/>
        <v>0</v>
      </c>
      <c r="O63" s="35">
        <f t="shared" si="19"/>
        <v>-462575.95741822675</v>
      </c>
      <c r="P63" s="3">
        <f t="shared" si="20"/>
        <v>36089.247057106564</v>
      </c>
      <c r="Q63">
        <f t="shared" si="9"/>
        <v>0.2</v>
      </c>
      <c r="R63" s="3">
        <f>IF(B63&lt;2,K63*V$5+L63*0.4*V$6 - IF((C63-J63)&gt;0,IF((C63-J63)&gt;V$12,V$12,C63-J63)),P63+L63*($V$6)*0.4+K63*($V$5)+G63+F63+E63)/LookHere!B$11</f>
        <v>63701.247057106564</v>
      </c>
      <c r="S63" s="3">
        <f>(IF(G63&gt;0,IF(R63&gt;V$15,IF(0.15*(R63-V$15)&lt;G63,0.15*(R63-V$15),G63),0),0))*LookHere!B$11</f>
        <v>0</v>
      </c>
      <c r="T63" s="3">
        <f>(IF(R63&lt;V$16,W$16*R63,IF(R63&lt;V$17,Z$16+W$17*(R63-V$16),IF(R63&lt;V$18,W$18*(R63-V$18)+Z$17,(R63-V$18)*W$19+Z$18)))+S63 + IF(R63&lt;V$20,R63*W$20,IF(R63&lt;V$21,(R63-V$20)*W$21+Z$20,(R63-V$21)*W$22+Z$21)))*LookHere!B$11</f>
        <v>15101.248458288694</v>
      </c>
      <c r="AG63">
        <f t="shared" si="22"/>
        <v>78</v>
      </c>
      <c r="AH63" s="20">
        <v>8.3000000000000004E-2</v>
      </c>
      <c r="AI63" s="3">
        <f t="shared" si="21"/>
        <v>1</v>
      </c>
    </row>
    <row r="64" spans="1:35" x14ac:dyDescent="0.2">
      <c r="A64">
        <f t="shared" si="12"/>
        <v>95</v>
      </c>
      <c r="B64">
        <f>IF(A64&lt;LookHere!$B$9,1,2)</f>
        <v>2</v>
      </c>
      <c r="C64">
        <f>IF(B64&lt;2,LookHere!F$10 - T63,0)</f>
        <v>0</v>
      </c>
      <c r="D64" s="3">
        <f>IF(B64=2,LookHere!$B$12,0)</f>
        <v>48600</v>
      </c>
      <c r="E64" s="3">
        <f>IF(A64&lt;LookHere!B$13,0,IF(A64&lt;LookHere!B$14,LookHere!C$13,LookHere!C$14))</f>
        <v>12000</v>
      </c>
      <c r="F64" s="3">
        <f>IF('SC3'!A64&lt;LookHere!D$15,0,LookHere!B$15)</f>
        <v>9000</v>
      </c>
      <c r="G64" s="3">
        <f>IF('SC3'!A64&lt;LookHere!D$16,0,LookHere!B$16)</f>
        <v>6612</v>
      </c>
      <c r="H64" s="3">
        <f t="shared" si="13"/>
        <v>36089.248458288697</v>
      </c>
      <c r="I64" s="35">
        <f t="shared" si="14"/>
        <v>0</v>
      </c>
      <c r="J64" s="3">
        <f>IF(I63&gt;0,IF(B64&lt;2,IF(C64&gt;5500*LookHere!B$11, 5500*LookHere!B$11, C64), IF(H64&gt;(M64+P63),-(H64-M64-P63),0)),0)</f>
        <v>0</v>
      </c>
      <c r="K64" s="35">
        <f t="shared" si="15"/>
        <v>3.8185252046730288E-49</v>
      </c>
      <c r="L64" s="35">
        <f t="shared" si="16"/>
        <v>0</v>
      </c>
      <c r="M64" s="35">
        <f t="shared" si="17"/>
        <v>2.4198512070171525E-47</v>
      </c>
      <c r="N64" s="35">
        <f t="shared" si="18"/>
        <v>0</v>
      </c>
      <c r="O64" s="35">
        <f t="shared" si="19"/>
        <v>-505964.65308339288</v>
      </c>
      <c r="P64" s="3">
        <f t="shared" si="20"/>
        <v>36089.248458288697</v>
      </c>
      <c r="Q64">
        <f t="shared" si="9"/>
        <v>0.2</v>
      </c>
      <c r="R64" s="3">
        <f>IF(B64&lt;2,K64*V$5+L64*0.4*V$6 - IF((C64-J64)&gt;0,IF((C64-J64)&gt;V$12,V$12,C64-J64)),P64+L64*($V$6)*0.4+K64*($V$5)+G64+F64+E64)/LookHere!B$11</f>
        <v>63701.248458288697</v>
      </c>
      <c r="S64" s="3">
        <f>(IF(G64&gt;0,IF(R64&gt;V$15,IF(0.15*(R64-V$15)&lt;G64,0.15*(R64-V$15),G64),0),0))*LookHere!B$11</f>
        <v>0</v>
      </c>
      <c r="T64" s="3">
        <f>(IF(R64&lt;V$16,W$16*R64,IF(R64&lt;V$17,Z$16+W$17*(R64-V$16),IF(R64&lt;V$18,W$18*(R64-V$18)+Z$17,(R64-V$18)*W$19+Z$18)))+S64 + IF(R64&lt;V$20,R64*W$20,IF(R64&lt;V$21,(R64-V$20)*W$21+Z$20,(R64-V$21)*W$22+Z$21)))*LookHere!B$11</f>
        <v>15101.248894756929</v>
      </c>
      <c r="AG64">
        <f t="shared" si="22"/>
        <v>79</v>
      </c>
      <c r="AH64" s="20">
        <v>8.5000000000000006E-2</v>
      </c>
      <c r="AI64" s="3">
        <f t="shared" si="21"/>
        <v>1</v>
      </c>
    </row>
    <row r="65" spans="1:35" x14ac:dyDescent="0.2">
      <c r="A65">
        <f t="shared" si="12"/>
        <v>96</v>
      </c>
      <c r="B65">
        <f>IF(A65&lt;LookHere!$B$9,1,2)</f>
        <v>2</v>
      </c>
      <c r="C65">
        <f>IF(B65&lt;2,LookHere!F$10 - T64,0)</f>
        <v>0</v>
      </c>
      <c r="D65" s="3">
        <f>IF(B65=2,LookHere!$B$12,0)</f>
        <v>48600</v>
      </c>
      <c r="E65" s="3">
        <f>IF(A65&lt;LookHere!B$13,0,IF(A65&lt;LookHere!B$14,LookHere!C$13,LookHere!C$14))</f>
        <v>12000</v>
      </c>
      <c r="F65" s="3">
        <f>IF('SC3'!A65&lt;LookHere!D$15,0,LookHere!B$15)</f>
        <v>9000</v>
      </c>
      <c r="G65" s="3">
        <f>IF('SC3'!A65&lt;LookHere!D$16,0,LookHere!B$16)</f>
        <v>6612</v>
      </c>
      <c r="H65" s="3">
        <f t="shared" si="13"/>
        <v>36089.248894756929</v>
      </c>
      <c r="I65" s="35">
        <f t="shared" si="14"/>
        <v>0</v>
      </c>
      <c r="J65" s="3">
        <f>IF(I64&gt;0,IF(B65&lt;2,IF(C65&gt;5500*LookHere!B$11, 5500*LookHere!B$11, C65), IF(H65&gt;(M65+P64),-(H65-M65-P64),0)),0)</f>
        <v>0</v>
      </c>
      <c r="K65" s="35">
        <f t="shared" si="15"/>
        <v>6.0256327729740103E-51</v>
      </c>
      <c r="L65" s="35">
        <f t="shared" si="16"/>
        <v>0</v>
      </c>
      <c r="M65" s="35">
        <f t="shared" si="17"/>
        <v>3.8185252046730288E-49</v>
      </c>
      <c r="N65" s="35">
        <f t="shared" si="18"/>
        <v>0</v>
      </c>
      <c r="O65" s="35">
        <f t="shared" si="19"/>
        <v>-550038.02376733744</v>
      </c>
      <c r="P65" s="3">
        <f t="shared" si="20"/>
        <v>36089.248894756929</v>
      </c>
      <c r="Q65">
        <f t="shared" si="9"/>
        <v>0.2</v>
      </c>
      <c r="R65" s="3">
        <f>IF(B65&lt;2,K65*V$5+L65*0.4*V$6 - IF((C65-J65)&gt;0,IF((C65-J65)&gt;V$12,V$12,C65-J65)),P65+L65*($V$6)*0.4+K65*($V$5)+G65+F65+E65)/LookHere!B$11</f>
        <v>63701.248894756929</v>
      </c>
      <c r="S65" s="3">
        <f>(IF(G65&gt;0,IF(R65&gt;V$15,IF(0.15*(R65-V$15)&lt;G65,0.15*(R65-V$15),G65),0),0))*LookHere!B$11</f>
        <v>0</v>
      </c>
      <c r="T65" s="3">
        <f>(IF(R65&lt;V$16,W$16*R65,IF(R65&lt;V$17,Z$16+W$17*(R65-V$16),IF(R65&lt;V$18,W$18*(R65-V$18)+Z$17,(R65-V$18)*W$19+Z$18)))+S65 + IF(R65&lt;V$20,R65*W$20,IF(R65&lt;V$21,(R65-V$20)*W$21+Z$20,(R65-V$21)*W$22+Z$21)))*LookHere!B$11</f>
        <v>15101.249030716783</v>
      </c>
      <c r="AG65">
        <f t="shared" si="22"/>
        <v>80</v>
      </c>
      <c r="AH65" s="36">
        <v>8.7999999999999995E-2</v>
      </c>
      <c r="AI65" s="3">
        <f t="shared" si="21"/>
        <v>1</v>
      </c>
    </row>
    <row r="66" spans="1:35" x14ac:dyDescent="0.2">
      <c r="A66">
        <f t="shared" si="12"/>
        <v>97</v>
      </c>
      <c r="B66">
        <f>IF(A66&lt;LookHere!$B$9,1,2)</f>
        <v>2</v>
      </c>
      <c r="C66">
        <f>IF(B66&lt;2,LookHere!F$10 - T65,0)</f>
        <v>0</v>
      </c>
      <c r="D66" s="3">
        <f>IF(B66=2,LookHere!$B$12,0)</f>
        <v>48600</v>
      </c>
      <c r="E66" s="3">
        <f>IF(A66&lt;LookHere!B$13,0,IF(A66&lt;LookHere!B$14,LookHere!C$13,LookHere!C$14))</f>
        <v>12000</v>
      </c>
      <c r="F66" s="3">
        <f>IF('SC3'!A66&lt;LookHere!D$15,0,LookHere!B$15)</f>
        <v>9000</v>
      </c>
      <c r="G66" s="3">
        <f>IF('SC3'!A66&lt;LookHere!D$16,0,LookHere!B$16)</f>
        <v>6612</v>
      </c>
      <c r="H66" s="3">
        <f t="shared" si="13"/>
        <v>36089.249030716783</v>
      </c>
      <c r="I66" s="35">
        <f t="shared" si="14"/>
        <v>0</v>
      </c>
      <c r="J66" s="3">
        <f>IF(I65&gt;0,IF(B66&lt;2,IF(C66&gt;5500*LookHere!B$11, 5500*LookHere!B$11, C66), IF(H66&gt;(M66+P65),-(H66-M66-P65),0)),0)</f>
        <v>0</v>
      </c>
      <c r="K66" s="35">
        <f t="shared" si="15"/>
        <v>9.50844851575298E-53</v>
      </c>
      <c r="L66" s="35">
        <f t="shared" si="16"/>
        <v>0</v>
      </c>
      <c r="M66" s="35">
        <f t="shared" si="17"/>
        <v>6.0256327729740103E-51</v>
      </c>
      <c r="N66" s="35">
        <f t="shared" si="18"/>
        <v>0</v>
      </c>
      <c r="O66" s="35">
        <f t="shared" si="19"/>
        <v>-594806.87267714285</v>
      </c>
      <c r="P66" s="3">
        <f t="shared" si="20"/>
        <v>36089.249030716783</v>
      </c>
      <c r="Q66">
        <f t="shared" si="9"/>
        <v>0.2</v>
      </c>
      <c r="R66" s="3">
        <f>IF(B66&lt;2,K66*V$5+L66*0.4*V$6 - IF((C66-J66)&gt;0,IF((C66-J66)&gt;V$12,V$12,C66-J66)),P66+L66*($V$6)*0.4+K66*($V$5)+G66+F66+E66)/LookHere!B$11</f>
        <v>63701.249030716783</v>
      </c>
      <c r="S66" s="3">
        <f>(IF(G66&gt;0,IF(R66&gt;V$15,IF(0.15*(R66-V$15)&lt;G66,0.15*(R66-V$15),G66),0),0))*LookHere!B$11</f>
        <v>0</v>
      </c>
      <c r="T66" s="3">
        <f>(IF(R66&lt;V$16,W$16*R66,IF(R66&lt;V$17,Z$16+W$17*(R66-V$16),IF(R66&lt;V$18,W$18*(R66-V$18)+Z$17,(R66-V$18)*W$19+Z$18)))+S66 + IF(R66&lt;V$20,R66*W$20,IF(R66&lt;V$21,(R66-V$20)*W$21+Z$20,(R66-V$21)*W$22+Z$21)))*LookHere!B$11</f>
        <v>15101.249073068277</v>
      </c>
      <c r="AG66">
        <f t="shared" si="22"/>
        <v>81</v>
      </c>
      <c r="AH66" s="36">
        <v>0.09</v>
      </c>
      <c r="AI66" s="3">
        <f t="shared" si="21"/>
        <v>1</v>
      </c>
    </row>
    <row r="67" spans="1:35" x14ac:dyDescent="0.2">
      <c r="A67">
        <f t="shared" si="12"/>
        <v>98</v>
      </c>
      <c r="B67">
        <f>IF(A67&lt;LookHere!$B$9,1,2)</f>
        <v>2</v>
      </c>
      <c r="C67">
        <f>IF(B67&lt;2,LookHere!F$10 - T66,0)</f>
        <v>0</v>
      </c>
      <c r="D67" s="3">
        <f>IF(B67=2,LookHere!$B$12,0)</f>
        <v>48600</v>
      </c>
      <c r="E67" s="3">
        <f>IF(A67&lt;LookHere!B$13,0,IF(A67&lt;LookHere!B$14,LookHere!C$13,LookHere!C$14))</f>
        <v>12000</v>
      </c>
      <c r="F67" s="3">
        <f>IF('SC3'!A67&lt;LookHere!D$15,0,LookHere!B$15)</f>
        <v>9000</v>
      </c>
      <c r="G67" s="3">
        <f>IF('SC3'!A67&lt;LookHere!D$16,0,LookHere!B$16)</f>
        <v>6612</v>
      </c>
      <c r="H67" s="3">
        <f t="shared" si="13"/>
        <v>36089.249073068277</v>
      </c>
      <c r="I67" s="35">
        <f t="shared" si="14"/>
        <v>0</v>
      </c>
      <c r="J67" s="3">
        <f>IF(I66&gt;0,IF(B67&lt;2,IF(C67&gt;5500*LookHere!B$11, 5500*LookHere!B$11, C67), IF(H67&gt;(M67+P66),-(H67-M67-P66),0)),0)</f>
        <v>0</v>
      </c>
      <c r="K67" s="35">
        <f t="shared" si="15"/>
        <v>1.5004331757858138E-54</v>
      </c>
      <c r="L67" s="35">
        <f t="shared" si="16"/>
        <v>0</v>
      </c>
      <c r="M67" s="35">
        <f t="shared" si="17"/>
        <v>9.50844851575298E-53</v>
      </c>
      <c r="N67" s="35">
        <f t="shared" si="18"/>
        <v>0</v>
      </c>
      <c r="O67" s="35">
        <f t="shared" si="19"/>
        <v>-640282.17415870493</v>
      </c>
      <c r="P67" s="3">
        <f t="shared" si="20"/>
        <v>36089.249073068277</v>
      </c>
      <c r="Q67">
        <f t="shared" si="9"/>
        <v>0.2</v>
      </c>
      <c r="R67" s="3">
        <f>IF(B67&lt;2,K67*V$5+L67*0.4*V$6 - IF((C67-J67)&gt;0,IF((C67-J67)&gt;V$12,V$12,C67-J67)),P67+L67*($V$6)*0.4+K67*($V$5)+G67+F67+E67)/LookHere!B$11</f>
        <v>63701.249073068277</v>
      </c>
      <c r="S67" s="3">
        <f>(IF(G67&gt;0,IF(R67&gt;V$15,IF(0.15*(R67-V$15)&lt;G67,0.15*(R67-V$15),G67),0),0))*LookHere!B$11</f>
        <v>0</v>
      </c>
      <c r="T67" s="3">
        <f>(IF(R67&lt;V$16,W$16*R67,IF(R67&lt;V$17,Z$16+W$17*(R67-V$16),IF(R67&lt;V$18,W$18*(R67-V$18)+Z$17,(R67-V$18)*W$19+Z$18)))+S67 + IF(R67&lt;V$20,R67*W$20,IF(R67&lt;V$21,(R67-V$20)*W$21+Z$20,(R67-V$21)*W$22+Z$21)))*LookHere!B$11</f>
        <v>15101.249086260768</v>
      </c>
      <c r="AG67">
        <f t="shared" si="22"/>
        <v>82</v>
      </c>
      <c r="AH67" s="36">
        <v>9.2999999999999999E-2</v>
      </c>
      <c r="AI67" s="3">
        <f t="shared" si="21"/>
        <v>1</v>
      </c>
    </row>
    <row r="68" spans="1:35" x14ac:dyDescent="0.2">
      <c r="A68">
        <f t="shared" si="12"/>
        <v>99</v>
      </c>
      <c r="B68">
        <f>IF(A68&lt;LookHere!$B$9,1,2)</f>
        <v>2</v>
      </c>
      <c r="C68">
        <f>IF(B68&lt;2,LookHere!F$10 - T67,0)</f>
        <v>0</v>
      </c>
      <c r="D68" s="3">
        <f>IF(B68=2,LookHere!$B$12,0)</f>
        <v>48600</v>
      </c>
      <c r="E68" s="3">
        <f>IF(A68&lt;LookHere!B$13,0,IF(A68&lt;LookHere!B$14,LookHere!C$13,LookHere!C$14))</f>
        <v>12000</v>
      </c>
      <c r="F68" s="3">
        <f>IF('SC3'!A68&lt;LookHere!D$15,0,LookHere!B$15)</f>
        <v>9000</v>
      </c>
      <c r="G68" s="3">
        <f>IF('SC3'!A68&lt;LookHere!D$16,0,LookHere!B$16)</f>
        <v>6612</v>
      </c>
      <c r="H68" s="3">
        <f t="shared" si="13"/>
        <v>36089.249086260766</v>
      </c>
      <c r="I68" s="35">
        <f t="shared" si="14"/>
        <v>0</v>
      </c>
      <c r="J68" s="3">
        <f>IF(I67&gt;0,IF(B68&lt;2,IF(C68&gt;5500*LookHere!B$11, 5500*LookHere!B$11, C68), IF(H68&gt;(M68+P67),-(H68-M68-P67),0)),0)</f>
        <v>0</v>
      </c>
      <c r="K68" s="35">
        <f t="shared" si="15"/>
        <v>2.3676835513899941E-56</v>
      </c>
      <c r="L68" s="35">
        <f t="shared" si="16"/>
        <v>0</v>
      </c>
      <c r="M68" s="35">
        <f t="shared" si="17"/>
        <v>1.5004331757858138E-54</v>
      </c>
      <c r="N68" s="35">
        <f t="shared" si="18"/>
        <v>0</v>
      </c>
      <c r="O68" s="35">
        <f t="shared" si="19"/>
        <v>-686475.07593999745</v>
      </c>
      <c r="P68" s="3">
        <f t="shared" si="20"/>
        <v>36089.249086260766</v>
      </c>
      <c r="Q68">
        <f t="shared" si="9"/>
        <v>0.2</v>
      </c>
      <c r="R68" s="3">
        <f>IF(B68&lt;2,K68*V$5+L68*0.4*V$6 - IF((C68-J68)&gt;0,IF((C68-J68)&gt;V$12,V$12,C68-J68)),P68+L68*($V$6)*0.4+K68*($V$5)+G68+F68+E68)/LookHere!B$11</f>
        <v>63701.249086260766</v>
      </c>
      <c r="S68" s="3">
        <f>(IF(G68&gt;0,IF(R68&gt;V$15,IF(0.15*(R68-V$15)&lt;G68,0.15*(R68-V$15),G68),0),0))*LookHere!B$11</f>
        <v>0</v>
      </c>
      <c r="T68" s="3">
        <f>(IF(R68&lt;V$16,W$16*R68,IF(R68&lt;V$17,Z$16+W$17*(R68-V$16),IF(R68&lt;V$18,W$18*(R68-V$18)+Z$17,(R68-V$18)*W$19+Z$18)))+S68 + IF(R68&lt;V$20,R68*W$20,IF(R68&lt;V$21,(R68-V$20)*W$21+Z$20,(R68-V$21)*W$22+Z$21)))*LookHere!B$11</f>
        <v>15101.249090370227</v>
      </c>
      <c r="AG68">
        <f t="shared" si="22"/>
        <v>83</v>
      </c>
      <c r="AH68" s="36">
        <v>9.6000000000000002E-2</v>
      </c>
      <c r="AI68" s="3">
        <f t="shared" si="21"/>
        <v>1</v>
      </c>
    </row>
    <row r="69" spans="1:35" x14ac:dyDescent="0.2">
      <c r="A69">
        <f t="shared" ref="A69:A84" si="23">A68+1</f>
        <v>100</v>
      </c>
      <c r="B69">
        <f>IF(A69&lt;LookHere!$B$9,1,2)</f>
        <v>2</v>
      </c>
      <c r="C69">
        <f>IF(B69&lt;2,LookHere!F$10 - T68,0)</f>
        <v>0</v>
      </c>
      <c r="D69" s="3">
        <f>IF(B69=2,LookHere!$B$12,0)</f>
        <v>48600</v>
      </c>
      <c r="E69" s="3">
        <f>IF(A69&lt;LookHere!B$13,0,IF(A69&lt;LookHere!B$14,LookHere!C$13,LookHere!C$14))</f>
        <v>12000</v>
      </c>
      <c r="F69" s="3">
        <f>IF('SC3'!A69&lt;LookHere!D$15,0,LookHere!B$15)</f>
        <v>9000</v>
      </c>
      <c r="G69" s="3">
        <f>IF('SC3'!A69&lt;LookHere!D$16,0,LookHere!B$16)</f>
        <v>6612</v>
      </c>
      <c r="H69" s="3">
        <f t="shared" ref="H69:H84" si="24">IF(B69&lt;2,0,D69-E69-F69-G69+T68)</f>
        <v>36089.249090370227</v>
      </c>
      <c r="I69" s="35">
        <f t="shared" ref="I69:I84" si="25">IF(I68&gt;0,IF(B69&lt;2,I68*(1+V$10),I68*(1+V$11)) + J69,0)</f>
        <v>0</v>
      </c>
      <c r="J69" s="3">
        <f>IF(I68&gt;0,IF(B69&lt;2,IF(C69&gt;5500*LookHere!B$11, 5500*LookHere!B$11, C69), IF(H69&gt;(M69+P68),-(H69-M69-P68),0)),0)</f>
        <v>0</v>
      </c>
      <c r="K69" s="35">
        <f t="shared" ref="K69:K84" si="26">IF(B69&lt;2,K68*(1+$V$5-$V$4)+IF(C69&gt;($J69+$V$12),$V$7*($C69-$J69-$V$12),0), K68*(1+$V$5-$V$4)-$M69*$V$8)+N69</f>
        <v>3.736204644093382E-58</v>
      </c>
      <c r="L69" s="35">
        <f t="shared" ref="L69:L84" si="27">IF(B69&lt;2,L68*(1+$V$6-$V$4)+IF(C69&gt;($J69+$V$12),(1-$V$7)*($C68-$J69-$V$12),0), L68*(1+$V$6-$V$4)-$M69*(1-$V$8))-N69</f>
        <v>0</v>
      </c>
      <c r="M69" s="35">
        <f t="shared" ref="M69:M84" si="28">MIN(H69-P68,(K68+L68))</f>
        <v>2.3676835513899941E-56</v>
      </c>
      <c r="N69" s="35">
        <f t="shared" ref="N69:N84" si="29">IF(B69&lt;2, IF(K68/(K68+L68)&lt;V$7, (V$7 - K68/(K68+L68))*(K68+L68),0),  IF(K68/(K68+L68)&lt;V$8, (V$8 - K68/(K68+L68))*(K68+L68),0))</f>
        <v>0</v>
      </c>
      <c r="O69" s="35">
        <f t="shared" ref="O69:O84" si="30">IF(B69&lt;2,O68*(1+V$10) + IF((C69-J69)&gt;0,IF((C69-J69)&gt;V$12,V$12,C69-J69),0), O68*(1+V$11)-P68 )</f>
        <v>-733396.90172459139</v>
      </c>
      <c r="P69" s="3">
        <f t="shared" ref="P69:P84" si="31">IF(B69&lt;2, 0, IF(H69&gt;(I69+K69+L69),H69-I69-K69-L69,  O69*Q69))</f>
        <v>36089.249090370227</v>
      </c>
      <c r="Q69">
        <f t="shared" ref="Q69:Q84" si="32">IF(B69&lt;2,0,VLOOKUP(A69,AG$5:AH$90,2))</f>
        <v>0.2</v>
      </c>
      <c r="R69" s="3">
        <f>IF(B69&lt;2,K69*V$5+L69*0.4*V$6 - IF((C69-J69)&gt;0,IF((C69-J69)&gt;V$12,V$12,C69-J69)),P69+L69*($V$6)*0.4+K69*($V$5)+G69+F69+E69)/LookHere!B$11</f>
        <v>63701.249090370227</v>
      </c>
      <c r="S69" s="3">
        <f>(IF(G69&gt;0,IF(R69&gt;V$15,IF(0.15*(R69-V$15)&lt;G69,0.15*(R69-V$15),G69),0),0))*LookHere!B$11</f>
        <v>0</v>
      </c>
      <c r="T69" s="3">
        <f>(IF(R69&lt;V$16,W$16*R69,IF(R69&lt;V$17,Z$16+W$17*(R69-V$16),IF(R69&lt;V$18,W$18*(R69-V$18)+Z$17,(R69-V$18)*W$19+Z$18)))+S69 + IF(R69&lt;V$20,R69*W$20,IF(R69&lt;V$21,(R69-V$20)*W$21+Z$20,(R69-V$21)*W$22+Z$21)))*LookHere!B$11</f>
        <v>15101.249091650325</v>
      </c>
      <c r="AG69">
        <f t="shared" si="22"/>
        <v>84</v>
      </c>
      <c r="AH69" s="36">
        <v>9.9000000000000005E-2</v>
      </c>
      <c r="AI69" s="3">
        <f t="shared" si="21"/>
        <v>1</v>
      </c>
    </row>
    <row r="70" spans="1:35" x14ac:dyDescent="0.2">
      <c r="A70">
        <f t="shared" si="23"/>
        <v>101</v>
      </c>
      <c r="B70">
        <f>IF(A70&lt;LookHere!$B$9,1,2)</f>
        <v>2</v>
      </c>
      <c r="C70">
        <f>IF(B70&lt;2,LookHere!F$10 - T69,0)</f>
        <v>0</v>
      </c>
      <c r="D70" s="3">
        <f>IF(B70=2,LookHere!$B$12,0)</f>
        <v>48600</v>
      </c>
      <c r="E70" s="3">
        <f>IF(A70&lt;LookHere!B$13,0,IF(A70&lt;LookHere!B$14,LookHere!C$13,LookHere!C$14))</f>
        <v>12000</v>
      </c>
      <c r="F70" s="3">
        <f>IF('SC3'!A70&lt;LookHere!D$15,0,LookHere!B$15)</f>
        <v>9000</v>
      </c>
      <c r="G70" s="3">
        <f>IF('SC3'!A70&lt;LookHere!D$16,0,LookHere!B$16)</f>
        <v>6612</v>
      </c>
      <c r="H70" s="3">
        <f t="shared" si="24"/>
        <v>36089.249091650323</v>
      </c>
      <c r="I70" s="35">
        <f t="shared" si="25"/>
        <v>0</v>
      </c>
      <c r="J70" s="3">
        <f>IF(I69&gt;0,IF(B70&lt;2,IF(C70&gt;5500*LookHere!B$11, 5500*LookHere!B$11, C70), IF(H70&gt;(M70+P69),-(H70-M70-P69),0)),0)</f>
        <v>0</v>
      </c>
      <c r="K70" s="35">
        <f t="shared" si="26"/>
        <v>5.8957309283793113E-60</v>
      </c>
      <c r="L70" s="35">
        <f t="shared" si="27"/>
        <v>0</v>
      </c>
      <c r="M70" s="35">
        <f t="shared" si="28"/>
        <v>3.736204644093382E-58</v>
      </c>
      <c r="N70" s="35">
        <f t="shared" si="29"/>
        <v>0</v>
      </c>
      <c r="O70" s="35">
        <f t="shared" si="30"/>
        <v>-781059.15392417565</v>
      </c>
      <c r="P70" s="3">
        <f t="shared" si="31"/>
        <v>36089.249091650323</v>
      </c>
      <c r="Q70">
        <f t="shared" si="32"/>
        <v>0.2</v>
      </c>
      <c r="R70" s="3">
        <f>IF(B70&lt;2,K70*V$5+L70*0.4*V$6 - IF((C70-J70)&gt;0,IF((C70-J70)&gt;V$12,V$12,C70-J70)),P70+L70*($V$6)*0.4+K70*($V$5)+G70+F70+E70)/LookHere!B$11</f>
        <v>63701.249091650323</v>
      </c>
      <c r="S70" s="3">
        <f>(IF(G70&gt;0,IF(R70&gt;V$15,IF(0.15*(R70-V$15)&lt;G70,0.15*(R70-V$15),G70),0),0))*LookHere!B$11</f>
        <v>0</v>
      </c>
      <c r="T70" s="3">
        <f>(IF(R70&lt;V$16,W$16*R70,IF(R70&lt;V$17,Z$16+W$17*(R70-V$16),IF(R70&lt;V$18,W$18*(R70-V$18)+Z$17,(R70-V$18)*W$19+Z$18)))+S70 + IF(R70&lt;V$20,R70*W$20,IF(R70&lt;V$21,(R70-V$20)*W$21+Z$20,(R70-V$21)*W$22+Z$21)))*LookHere!B$11</f>
        <v>15101.249092049075</v>
      </c>
      <c r="AG70">
        <f t="shared" si="22"/>
        <v>85</v>
      </c>
      <c r="AH70" s="20">
        <v>0.10299999999999999</v>
      </c>
      <c r="AI70" s="3">
        <f t="shared" si="21"/>
        <v>1</v>
      </c>
    </row>
    <row r="71" spans="1:35" x14ac:dyDescent="0.2">
      <c r="A71">
        <f t="shared" si="23"/>
        <v>102</v>
      </c>
      <c r="B71">
        <f>IF(A71&lt;LookHere!$B$9,1,2)</f>
        <v>2</v>
      </c>
      <c r="C71">
        <f>IF(B71&lt;2,LookHere!F$10 - T70,0)</f>
        <v>0</v>
      </c>
      <c r="D71" s="3">
        <f>IF(B71=2,LookHere!$B$12,0)</f>
        <v>48600</v>
      </c>
      <c r="E71" s="3">
        <f>IF(A71&lt;LookHere!B$13,0,IF(A71&lt;LookHere!B$14,LookHere!C$13,LookHere!C$14))</f>
        <v>12000</v>
      </c>
      <c r="F71" s="3">
        <f>IF('SC3'!A71&lt;LookHere!D$15,0,LookHere!B$15)</f>
        <v>9000</v>
      </c>
      <c r="G71" s="3">
        <f>IF('SC3'!A71&lt;LookHere!D$16,0,LookHere!B$16)</f>
        <v>6612</v>
      </c>
      <c r="H71" s="3">
        <f t="shared" si="24"/>
        <v>36089.249092049075</v>
      </c>
      <c r="I71" s="35">
        <f t="shared" si="25"/>
        <v>0</v>
      </c>
      <c r="J71" s="3">
        <f>IF(I70&gt;0,IF(B71&lt;2,IF(C71&gt;5500*LookHere!B$11, 5500*LookHere!B$11, C71), IF(H71&gt;(M71+P70),-(H71-M71-P70),0)),0)</f>
        <v>0</v>
      </c>
      <c r="K71" s="35">
        <f t="shared" si="26"/>
        <v>9.3034634049824791E-62</v>
      </c>
      <c r="L71" s="35">
        <f t="shared" si="27"/>
        <v>0</v>
      </c>
      <c r="M71" s="35">
        <f t="shared" si="28"/>
        <v>5.8957309283793113E-60</v>
      </c>
      <c r="N71" s="35">
        <f t="shared" si="29"/>
        <v>0</v>
      </c>
      <c r="O71" s="35">
        <f t="shared" si="30"/>
        <v>-829473.51646474947</v>
      </c>
      <c r="P71" s="3">
        <f t="shared" si="31"/>
        <v>36089.249092049075</v>
      </c>
      <c r="Q71">
        <f t="shared" si="32"/>
        <v>0.2</v>
      </c>
      <c r="R71" s="3">
        <f>IF(B71&lt;2,K71*V$5+L71*0.4*V$6 - IF((C71-J71)&gt;0,IF((C71-J71)&gt;V$12,V$12,C71-J71)),P71+L71*($V$6)*0.4+K71*($V$5)+G71+F71+E71)/LookHere!B$11</f>
        <v>63701.249092049075</v>
      </c>
      <c r="S71" s="3">
        <f>(IF(G71&gt;0,IF(R71&gt;V$15,IF(0.15*(R71-V$15)&lt;G71,0.15*(R71-V$15),G71),0),0))*LookHere!B$11</f>
        <v>0</v>
      </c>
      <c r="T71" s="3">
        <f>(IF(R71&lt;V$16,W$16*R71,IF(R71&lt;V$17,Z$16+W$17*(R71-V$16),IF(R71&lt;V$18,W$18*(R71-V$18)+Z$17,(R71-V$18)*W$19+Z$18)))+S71 + IF(R71&lt;V$20,R71*W$20,IF(R71&lt;V$21,(R71-V$20)*W$21+Z$20,(R71-V$21)*W$22+Z$21)))*LookHere!B$11</f>
        <v>15101.249092173286</v>
      </c>
      <c r="AG71">
        <f t="shared" si="22"/>
        <v>86</v>
      </c>
      <c r="AH71" s="20">
        <v>0.108</v>
      </c>
      <c r="AI71" s="3">
        <f t="shared" si="21"/>
        <v>1</v>
      </c>
    </row>
    <row r="72" spans="1:35" x14ac:dyDescent="0.2">
      <c r="A72">
        <f t="shared" si="23"/>
        <v>103</v>
      </c>
      <c r="B72">
        <f>IF(A72&lt;LookHere!$B$9,1,2)</f>
        <v>2</v>
      </c>
      <c r="C72">
        <f>IF(B72&lt;2,LookHere!F$10 - T71,0)</f>
        <v>0</v>
      </c>
      <c r="D72" s="3">
        <f>IF(B72=2,LookHere!$B$12,0)</f>
        <v>48600</v>
      </c>
      <c r="E72" s="3">
        <f>IF(A72&lt;LookHere!B$13,0,IF(A72&lt;LookHere!B$14,LookHere!C$13,LookHere!C$14))</f>
        <v>12000</v>
      </c>
      <c r="F72" s="3">
        <f>IF('SC3'!A72&lt;LookHere!D$15,0,LookHere!B$15)</f>
        <v>9000</v>
      </c>
      <c r="G72" s="3">
        <f>IF('SC3'!A72&lt;LookHere!D$16,0,LookHere!B$16)</f>
        <v>6612</v>
      </c>
      <c r="H72" s="3">
        <f t="shared" si="24"/>
        <v>36089.249092173282</v>
      </c>
      <c r="I72" s="35">
        <f t="shared" si="25"/>
        <v>0</v>
      </c>
      <c r="J72" s="3">
        <f>IF(I71&gt;0,IF(B72&lt;2,IF(C72&gt;5500*LookHere!B$11, 5500*LookHere!B$11, C72), IF(H72&gt;(M72+P71),-(H72-M72-P71),0)),0)</f>
        <v>0</v>
      </c>
      <c r="K72" s="35">
        <f t="shared" si="26"/>
        <v>1.4680865253062262E-63</v>
      </c>
      <c r="L72" s="35">
        <f t="shared" si="27"/>
        <v>0</v>
      </c>
      <c r="M72" s="35">
        <f t="shared" si="28"/>
        <v>9.3034634049824791E-62</v>
      </c>
      <c r="N72" s="35">
        <f t="shared" si="29"/>
        <v>0</v>
      </c>
      <c r="O72" s="35">
        <f t="shared" si="30"/>
        <v>-878651.85764661222</v>
      </c>
      <c r="P72" s="3">
        <f t="shared" si="31"/>
        <v>36089.249092173282</v>
      </c>
      <c r="Q72">
        <f t="shared" si="32"/>
        <v>0.2</v>
      </c>
      <c r="R72" s="3">
        <f>IF(B72&lt;2,K72*V$5+L72*0.4*V$6 - IF((C72-J72)&gt;0,IF((C72-J72)&gt;V$12,V$12,C72-J72)),P72+L72*($V$6)*0.4+K72*($V$5)+G72+F72+E72)/LookHere!B$11</f>
        <v>63701.249092173282</v>
      </c>
      <c r="S72" s="3">
        <f>(IF(G72&gt;0,IF(R72&gt;V$15,IF(0.15*(R72-V$15)&lt;G72,0.15*(R72-V$15),G72),0),0))*LookHere!B$11</f>
        <v>0</v>
      </c>
      <c r="T72" s="3">
        <f>(IF(R72&lt;V$16,W$16*R72,IF(R72&lt;V$17,Z$16+W$17*(R72-V$16),IF(R72&lt;V$18,W$18*(R72-V$18)+Z$17,(R72-V$18)*W$19+Z$18)))+S72 + IF(R72&lt;V$20,R72*W$20,IF(R72&lt;V$21,(R72-V$20)*W$21+Z$20,(R72-V$21)*W$22+Z$21)))*LookHere!B$11</f>
        <v>15101.249092211976</v>
      </c>
      <c r="AG72">
        <f t="shared" si="22"/>
        <v>87</v>
      </c>
      <c r="AH72" s="20">
        <v>0.113</v>
      </c>
      <c r="AI72" s="3">
        <f t="shared" si="21"/>
        <v>1</v>
      </c>
    </row>
    <row r="73" spans="1:35" x14ac:dyDescent="0.2">
      <c r="A73">
        <f t="shared" si="23"/>
        <v>104</v>
      </c>
      <c r="B73">
        <f>IF(A73&lt;LookHere!$B$9,1,2)</f>
        <v>2</v>
      </c>
      <c r="C73">
        <f>IF(B73&lt;2,LookHere!F$10 - T72,0)</f>
        <v>0</v>
      </c>
      <c r="D73" s="3">
        <f>IF(B73=2,LookHere!$B$12,0)</f>
        <v>48600</v>
      </c>
      <c r="E73" s="3">
        <f>IF(A73&lt;LookHere!B$13,0,IF(A73&lt;LookHere!B$14,LookHere!C$13,LookHere!C$14))</f>
        <v>12000</v>
      </c>
      <c r="F73" s="3">
        <f>IF('SC3'!A73&lt;LookHere!D$15,0,LookHere!B$15)</f>
        <v>9000</v>
      </c>
      <c r="G73" s="3">
        <f>IF('SC3'!A73&lt;LookHere!D$16,0,LookHere!B$16)</f>
        <v>6612</v>
      </c>
      <c r="H73" s="3">
        <f t="shared" si="24"/>
        <v>36089.249092211976</v>
      </c>
      <c r="I73" s="35">
        <f t="shared" si="25"/>
        <v>0</v>
      </c>
      <c r="J73" s="3">
        <f>IF(I72&gt;0,IF(B73&lt;2,IF(C73&gt;5500*LookHere!B$11, 5500*LookHere!B$11, C73), IF(H73&gt;(M73+P72),-(H73-M73-P72),0)),0)</f>
        <v>0</v>
      </c>
      <c r="K73" s="35">
        <f t="shared" si="26"/>
        <v>2.3166405369331994E-65</v>
      </c>
      <c r="L73" s="35">
        <f t="shared" si="27"/>
        <v>0</v>
      </c>
      <c r="M73" s="35">
        <f t="shared" si="28"/>
        <v>1.4680865253062262E-63</v>
      </c>
      <c r="N73" s="35">
        <f t="shared" si="29"/>
        <v>0</v>
      </c>
      <c r="O73" s="35">
        <f t="shared" si="30"/>
        <v>-928606.23305244895</v>
      </c>
      <c r="P73" s="3">
        <f t="shared" si="31"/>
        <v>36089.249092211976</v>
      </c>
      <c r="Q73">
        <f t="shared" si="32"/>
        <v>0.2</v>
      </c>
      <c r="R73" s="3">
        <f>IF(B73&lt;2,K73*V$5+L73*0.4*V$6 - IF((C73-J73)&gt;0,IF((C73-J73)&gt;V$12,V$12,C73-J73)),P73+L73*($V$6)*0.4+K73*($V$5)+G73+F73+E73)/LookHere!B$11</f>
        <v>63701.249092211976</v>
      </c>
      <c r="S73" s="3">
        <f>(IF(G73&gt;0,IF(R73&gt;V$15,IF(0.15*(R73-V$15)&lt;G73,0.15*(R73-V$15),G73),0),0))*LookHere!B$11</f>
        <v>0</v>
      </c>
      <c r="T73" s="3">
        <f>(IF(R73&lt;V$16,W$16*R73,IF(R73&lt;V$17,Z$16+W$17*(R73-V$16),IF(R73&lt;V$18,W$18*(R73-V$18)+Z$17,(R73-V$18)*W$19+Z$18)))+S73 + IF(R73&lt;V$20,R73*W$20,IF(R73&lt;V$21,(R73-V$20)*W$21+Z$20,(R73-V$21)*W$22+Z$21)))*LookHere!B$11</f>
        <v>15101.24909222403</v>
      </c>
      <c r="AG73">
        <f t="shared" si="22"/>
        <v>88</v>
      </c>
      <c r="AH73" s="20">
        <v>0.11899999999999999</v>
      </c>
      <c r="AI73" s="3">
        <f t="shared" si="21"/>
        <v>1</v>
      </c>
    </row>
    <row r="74" spans="1:35" x14ac:dyDescent="0.2">
      <c r="A74">
        <f t="shared" si="23"/>
        <v>105</v>
      </c>
      <c r="B74">
        <f>IF(A74&lt;LookHere!$B$9,1,2)</f>
        <v>2</v>
      </c>
      <c r="C74">
        <f>IF(B74&lt;2,LookHere!F$10 - T73,0)</f>
        <v>0</v>
      </c>
      <c r="D74" s="3">
        <f>IF(B74=2,LookHere!$B$12,0)</f>
        <v>48600</v>
      </c>
      <c r="E74" s="3">
        <f>IF(A74&lt;LookHere!B$13,0,IF(A74&lt;LookHere!B$14,LookHere!C$13,LookHere!C$14))</f>
        <v>12000</v>
      </c>
      <c r="F74" s="3">
        <f>IF('SC3'!A74&lt;LookHere!D$15,0,LookHere!B$15)</f>
        <v>9000</v>
      </c>
      <c r="G74" s="3">
        <f>IF('SC3'!A74&lt;LookHere!D$16,0,LookHere!B$16)</f>
        <v>6612</v>
      </c>
      <c r="H74" s="3">
        <f t="shared" si="24"/>
        <v>36089.249092224032</v>
      </c>
      <c r="I74" s="35">
        <f t="shared" si="25"/>
        <v>0</v>
      </c>
      <c r="J74" s="3">
        <f>IF(I73&gt;0,IF(B74&lt;2,IF(C74&gt;5500*LookHere!B$11, 5500*LookHere!B$11, C74), IF(H74&gt;(M74+P73),-(H74-M74-P73),0)),0)</f>
        <v>0</v>
      </c>
      <c r="K74" s="35">
        <f t="shared" si="26"/>
        <v>3.6556587672805685E-67</v>
      </c>
      <c r="L74" s="35">
        <f t="shared" si="27"/>
        <v>0</v>
      </c>
      <c r="M74" s="35">
        <f t="shared" si="28"/>
        <v>2.3166405369331994E-65</v>
      </c>
      <c r="N74" s="35">
        <f t="shared" si="29"/>
        <v>0</v>
      </c>
      <c r="O74" s="35">
        <f t="shared" si="30"/>
        <v>-979348.88850222842</v>
      </c>
      <c r="P74" s="3">
        <f t="shared" si="31"/>
        <v>36089.249092224032</v>
      </c>
      <c r="Q74">
        <f t="shared" si="32"/>
        <v>0.2</v>
      </c>
      <c r="R74" s="3">
        <f>IF(B74&lt;2,K74*V$5+L74*0.4*V$6 - IF((C74-J74)&gt;0,IF((C74-J74)&gt;V$12,V$12,C74-J74)),P74+L74*($V$6)*0.4+K74*($V$5)+G74+F74+E74)/LookHere!B$11</f>
        <v>63701.249092224032</v>
      </c>
      <c r="S74" s="3">
        <f>(IF(G74&gt;0,IF(R74&gt;V$15,IF(0.15*(R74-V$15)&lt;G74,0.15*(R74-V$15),G74),0),0))*LookHere!B$11</f>
        <v>0</v>
      </c>
      <c r="T74" s="3">
        <f>(IF(R74&lt;V$16,W$16*R74,IF(R74&lt;V$17,Z$16+W$17*(R74-V$16),IF(R74&lt;V$18,W$18*(R74-V$18)+Z$17,(R74-V$18)*W$19+Z$18)))+S74 + IF(R74&lt;V$20,R74*W$20,IF(R74&lt;V$21,(R74-V$20)*W$21+Z$20,(R74-V$21)*W$22+Z$21)))*LookHere!B$11</f>
        <v>15101.249092227787</v>
      </c>
      <c r="AG74">
        <f t="shared" si="22"/>
        <v>89</v>
      </c>
      <c r="AH74" s="20">
        <v>0.127</v>
      </c>
      <c r="AI74" s="3">
        <f t="shared" si="21"/>
        <v>1</v>
      </c>
    </row>
    <row r="75" spans="1:35" x14ac:dyDescent="0.2">
      <c r="A75">
        <f t="shared" si="23"/>
        <v>106</v>
      </c>
      <c r="B75">
        <f>IF(A75&lt;LookHere!$B$9,1,2)</f>
        <v>2</v>
      </c>
      <c r="C75">
        <f>IF(B75&lt;2,LookHere!F$10 - T74,0)</f>
        <v>0</v>
      </c>
      <c r="D75" s="3">
        <f>IF(B75=2,LookHere!$B$12,0)</f>
        <v>48600</v>
      </c>
      <c r="E75" s="3">
        <f>IF(A75&lt;LookHere!B$13,0,IF(A75&lt;LookHere!B$14,LookHere!C$13,LookHere!C$14))</f>
        <v>12000</v>
      </c>
      <c r="F75" s="3">
        <f>IF('SC3'!A75&lt;LookHere!D$15,0,LookHere!B$15)</f>
        <v>9000</v>
      </c>
      <c r="G75" s="3">
        <f>IF('SC3'!A75&lt;LookHere!D$16,0,LookHere!B$16)</f>
        <v>6612</v>
      </c>
      <c r="H75" s="3">
        <f t="shared" si="24"/>
        <v>36089.249092227787</v>
      </c>
      <c r="I75" s="35">
        <f t="shared" si="25"/>
        <v>0</v>
      </c>
      <c r="J75" s="3">
        <f>IF(I74&gt;0,IF(B75&lt;2,IF(C75&gt;5500*LookHere!B$11, 5500*LookHere!B$11, C75), IF(H75&gt;(M75+P74),-(H75-M75-P74),0)),0)</f>
        <v>0</v>
      </c>
      <c r="K75" s="35">
        <f t="shared" si="26"/>
        <v>5.7686295347687302E-69</v>
      </c>
      <c r="L75" s="35">
        <f t="shared" si="27"/>
        <v>0</v>
      </c>
      <c r="M75" s="35">
        <f t="shared" si="28"/>
        <v>3.6556587672805685E-67</v>
      </c>
      <c r="N75" s="35">
        <f t="shared" si="29"/>
        <v>0</v>
      </c>
      <c r="O75" s="35">
        <f t="shared" si="30"/>
        <v>-1030892.2630550176</v>
      </c>
      <c r="P75" s="3">
        <f t="shared" si="31"/>
        <v>36089.249092227787</v>
      </c>
      <c r="Q75">
        <f t="shared" si="32"/>
        <v>0.2</v>
      </c>
      <c r="R75" s="3">
        <f>IF(B75&lt;2,K75*V$5+L75*0.4*V$6 - IF((C75-J75)&gt;0,IF((C75-J75)&gt;V$12,V$12,C75-J75)),P75+L75*($V$6)*0.4+K75*($V$5)+G75+F75+E75)/LookHere!B$11</f>
        <v>63701.249092227787</v>
      </c>
      <c r="S75" s="3">
        <f>(IF(G75&gt;0,IF(R75&gt;V$15,IF(0.15*(R75-V$15)&lt;G75,0.15*(R75-V$15),G75),0),0))*LookHere!B$11</f>
        <v>0</v>
      </c>
      <c r="T75" s="3">
        <f>(IF(R75&lt;V$16,W$16*R75,IF(R75&lt;V$17,Z$16+W$17*(R75-V$16),IF(R75&lt;V$18,W$18*(R75-V$18)+Z$17,(R75-V$18)*W$19+Z$18)))+S75 + IF(R75&lt;V$20,R75*W$20,IF(R75&lt;V$21,(R75-V$20)*W$21+Z$20,(R75-V$21)*W$22+Z$21)))*LookHere!B$11</f>
        <v>15101.249092228954</v>
      </c>
      <c r="AG75">
        <f t="shared" si="22"/>
        <v>90</v>
      </c>
      <c r="AH75" s="20">
        <v>0.13600000000000001</v>
      </c>
      <c r="AI75" s="3">
        <f t="shared" si="21"/>
        <v>1</v>
      </c>
    </row>
    <row r="76" spans="1:35" x14ac:dyDescent="0.2">
      <c r="A76">
        <f t="shared" si="23"/>
        <v>107</v>
      </c>
      <c r="B76">
        <f>IF(A76&lt;LookHere!$B$9,1,2)</f>
        <v>2</v>
      </c>
      <c r="C76">
        <f>IF(B76&lt;2,LookHere!F$10 - T75,0)</f>
        <v>0</v>
      </c>
      <c r="D76" s="3">
        <f>IF(B76=2,LookHere!$B$12,0)</f>
        <v>48600</v>
      </c>
      <c r="E76" s="3">
        <f>IF(A76&lt;LookHere!B$13,0,IF(A76&lt;LookHere!B$14,LookHere!C$13,LookHere!C$14))</f>
        <v>12000</v>
      </c>
      <c r="F76" s="3">
        <f>IF('SC3'!A76&lt;LookHere!D$15,0,LookHere!B$15)</f>
        <v>9000</v>
      </c>
      <c r="G76" s="3">
        <f>IF('SC3'!A76&lt;LookHere!D$16,0,LookHere!B$16)</f>
        <v>6612</v>
      </c>
      <c r="H76" s="3">
        <f t="shared" si="24"/>
        <v>36089.249092228958</v>
      </c>
      <c r="I76" s="35">
        <f t="shared" si="25"/>
        <v>0</v>
      </c>
      <c r="J76" s="3">
        <f>IF(I75&gt;0,IF(B76&lt;2,IF(C76&gt;5500*LookHere!B$11, 5500*LookHere!B$11, C76), IF(H76&gt;(M76+P75),-(H76-M76-P75),0)),0)</f>
        <v>0</v>
      </c>
      <c r="K76" s="35">
        <f t="shared" si="26"/>
        <v>9.1028974058649885E-71</v>
      </c>
      <c r="L76" s="35">
        <f t="shared" si="27"/>
        <v>0</v>
      </c>
      <c r="M76" s="35">
        <f t="shared" si="28"/>
        <v>5.7686295347687302E-69</v>
      </c>
      <c r="N76" s="35">
        <f t="shared" si="29"/>
        <v>0</v>
      </c>
      <c r="O76" s="35">
        <f t="shared" si="30"/>
        <v>-1083248.9920582534</v>
      </c>
      <c r="P76" s="3">
        <f t="shared" si="31"/>
        <v>36089.249092228958</v>
      </c>
      <c r="Q76">
        <f t="shared" si="32"/>
        <v>0.2</v>
      </c>
      <c r="R76" s="3">
        <f>IF(B76&lt;2,K76*V$5+L76*0.4*V$6 - IF((C76-J76)&gt;0,IF((C76-J76)&gt;V$12,V$12,C76-J76)),P76+L76*($V$6)*0.4+K76*($V$5)+G76+F76+E76)/LookHere!B$11</f>
        <v>63701.249092228958</v>
      </c>
      <c r="S76" s="3">
        <f>(IF(G76&gt;0,IF(R76&gt;V$15,IF(0.15*(R76-V$15)&lt;G76,0.15*(R76-V$15),G76),0),0))*LookHere!B$11</f>
        <v>0</v>
      </c>
      <c r="T76" s="3">
        <f>(IF(R76&lt;V$16,W$16*R76,IF(R76&lt;V$17,Z$16+W$17*(R76-V$16),IF(R76&lt;V$18,W$18*(R76-V$18)+Z$17,(R76-V$18)*W$19+Z$18)))+S76 + IF(R76&lt;V$20,R76*W$20,IF(R76&lt;V$21,(R76-V$20)*W$21+Z$20,(R76-V$21)*W$22+Z$21)))*LookHere!B$11</f>
        <v>15101.24909222932</v>
      </c>
      <c r="AG76">
        <f t="shared" si="22"/>
        <v>91</v>
      </c>
      <c r="AH76" s="20">
        <v>0.14699999999999999</v>
      </c>
      <c r="AI76" s="3">
        <f t="shared" ref="AI76:AI85" si="33">IF(((K76+L76+O76+I76)-H76)&lt;H76,1,0)</f>
        <v>1</v>
      </c>
    </row>
    <row r="77" spans="1:35" x14ac:dyDescent="0.2">
      <c r="A77">
        <f t="shared" si="23"/>
        <v>108</v>
      </c>
      <c r="B77">
        <f>IF(A77&lt;LookHere!$B$9,1,2)</f>
        <v>2</v>
      </c>
      <c r="C77">
        <f>IF(B77&lt;2,LookHere!F$10 - T76,0)</f>
        <v>0</v>
      </c>
      <c r="D77" s="3">
        <f>IF(B77=2,LookHere!$B$12,0)</f>
        <v>48600</v>
      </c>
      <c r="E77" s="3">
        <f>IF(A77&lt;LookHere!B$13,0,IF(A77&lt;LookHere!B$14,LookHere!C$13,LookHere!C$14))</f>
        <v>12000</v>
      </c>
      <c r="F77" s="3">
        <f>IF('SC3'!A77&lt;LookHere!D$15,0,LookHere!B$15)</f>
        <v>9000</v>
      </c>
      <c r="G77" s="3">
        <f>IF('SC3'!A77&lt;LookHere!D$16,0,LookHere!B$16)</f>
        <v>6612</v>
      </c>
      <c r="H77" s="3">
        <f t="shared" si="24"/>
        <v>36089.249092229322</v>
      </c>
      <c r="I77" s="35">
        <f t="shared" si="25"/>
        <v>0</v>
      </c>
      <c r="J77" s="3">
        <f>IF(I76&gt;0,IF(B77&lt;2,IF(C77&gt;5500*LookHere!B$11, 5500*LookHere!B$11, C77), IF(H77&gt;(M77+P76),-(H77-M77-P76),0)),0)</f>
        <v>0</v>
      </c>
      <c r="K77" s="35">
        <f t="shared" si="26"/>
        <v>1.4364372106454789E-72</v>
      </c>
      <c r="L77" s="35">
        <f t="shared" si="27"/>
        <v>0</v>
      </c>
      <c r="M77" s="35">
        <f t="shared" si="28"/>
        <v>9.1028974058649885E-71</v>
      </c>
      <c r="N77" s="35">
        <f t="shared" si="29"/>
        <v>0</v>
      </c>
      <c r="O77" s="35">
        <f t="shared" si="30"/>
        <v>-1136431.9102451615</v>
      </c>
      <c r="P77" s="3">
        <f t="shared" si="31"/>
        <v>36089.249092229322</v>
      </c>
      <c r="Q77">
        <f t="shared" si="32"/>
        <v>0.2</v>
      </c>
      <c r="R77" s="3">
        <f>IF(B77&lt;2,K77*V$5+L77*0.4*V$6 - IF((C77-J77)&gt;0,IF((C77-J77)&gt;V$12,V$12,C77-J77)),P77+L77*($V$6)*0.4+K77*($V$5)+G77+F77+E77)/LookHere!B$11</f>
        <v>63701.249092229322</v>
      </c>
      <c r="S77" s="3">
        <f>(IF(G77&gt;0,IF(R77&gt;V$15,IF(0.15*(R77-V$15)&lt;G77,0.15*(R77-V$15),G77),0),0))*LookHere!B$11</f>
        <v>0</v>
      </c>
      <c r="T77" s="3">
        <f>(IF(R77&lt;V$16,W$16*R77,IF(R77&lt;V$17,Z$16+W$17*(R77-V$16),IF(R77&lt;V$18,W$18*(R77-V$18)+Z$17,(R77-V$18)*W$19+Z$18)))+S77 + IF(R77&lt;V$20,R77*W$20,IF(R77&lt;V$21,(R77-V$20)*W$21+Z$20,(R77-V$21)*W$22+Z$21)))*LookHere!B$11</f>
        <v>15101.249092229435</v>
      </c>
      <c r="AG77">
        <f t="shared" si="22"/>
        <v>92</v>
      </c>
      <c r="AH77" s="20">
        <v>0.161</v>
      </c>
      <c r="AI77" s="3">
        <f t="shared" si="33"/>
        <v>1</v>
      </c>
    </row>
    <row r="78" spans="1:35" x14ac:dyDescent="0.2">
      <c r="A78">
        <f t="shared" si="23"/>
        <v>109</v>
      </c>
      <c r="B78">
        <f>IF(A78&lt;LookHere!$B$9,1,2)</f>
        <v>2</v>
      </c>
      <c r="C78">
        <f>IF(B78&lt;2,LookHere!F$10 - T77,0)</f>
        <v>0</v>
      </c>
      <c r="D78" s="3">
        <f>IF(B78=2,LookHere!$B$12,0)</f>
        <v>48600</v>
      </c>
      <c r="E78" s="3">
        <f>IF(A78&lt;LookHere!B$13,0,IF(A78&lt;LookHere!B$14,LookHere!C$13,LookHere!C$14))</f>
        <v>12000</v>
      </c>
      <c r="F78" s="3">
        <f>IF('SC3'!A78&lt;LookHere!D$15,0,LookHere!B$15)</f>
        <v>9000</v>
      </c>
      <c r="G78" s="3">
        <f>IF('SC3'!A78&lt;LookHere!D$16,0,LookHere!B$16)</f>
        <v>6612</v>
      </c>
      <c r="H78" s="3">
        <f t="shared" si="24"/>
        <v>36089.249092229438</v>
      </c>
      <c r="I78" s="35">
        <f t="shared" si="25"/>
        <v>0</v>
      </c>
      <c r="J78" s="3">
        <f>IF(I77&gt;0,IF(B78&lt;2,IF(C78&gt;5500*LookHere!B$11, 5500*LookHere!B$11, C78), IF(H78&gt;(M78+P77),-(H78-M78-P77),0)),0)</f>
        <v>0</v>
      </c>
      <c r="K78" s="35">
        <f t="shared" si="26"/>
        <v>2.2666979183985634E-74</v>
      </c>
      <c r="L78" s="35">
        <f t="shared" si="27"/>
        <v>0</v>
      </c>
      <c r="M78" s="35">
        <f t="shared" si="28"/>
        <v>1.4364372106454789E-72</v>
      </c>
      <c r="N78" s="35">
        <f t="shared" si="29"/>
        <v>0</v>
      </c>
      <c r="O78" s="35">
        <f t="shared" si="30"/>
        <v>-1190454.0548810596</v>
      </c>
      <c r="P78" s="3">
        <f t="shared" si="31"/>
        <v>36089.249092229438</v>
      </c>
      <c r="Q78">
        <f t="shared" si="32"/>
        <v>0.2</v>
      </c>
      <c r="R78" s="3">
        <f>IF(B78&lt;2,K78*V$5+L78*0.4*V$6 - IF((C78-J78)&gt;0,IF((C78-J78)&gt;V$12,V$12,C78-J78)),P78+L78*($V$6)*0.4+K78*($V$5)+G78+F78+E78)/LookHere!B$11</f>
        <v>63701.249092229438</v>
      </c>
      <c r="S78" s="3">
        <f>(IF(G78&gt;0,IF(R78&gt;V$15,IF(0.15*(R78-V$15)&lt;G78,0.15*(R78-V$15),G78),0),0))*LookHere!B$11</f>
        <v>0</v>
      </c>
      <c r="T78" s="3">
        <f>(IF(R78&lt;V$16,W$16*R78,IF(R78&lt;V$17,Z$16+W$17*(R78-V$16),IF(R78&lt;V$18,W$18*(R78-V$18)+Z$17,(R78-V$18)*W$19+Z$18)))+S78 + IF(R78&lt;V$20,R78*W$20,IF(R78&lt;V$21,(R78-V$20)*W$21+Z$20,(R78-V$21)*W$22+Z$21)))*LookHere!B$11</f>
        <v>15101.249092229471</v>
      </c>
      <c r="AG78">
        <f t="shared" si="22"/>
        <v>93</v>
      </c>
      <c r="AH78" s="20">
        <v>0.18</v>
      </c>
      <c r="AI78" s="3">
        <f t="shared" si="33"/>
        <v>1</v>
      </c>
    </row>
    <row r="79" spans="1:35" x14ac:dyDescent="0.2">
      <c r="A79">
        <f t="shared" si="23"/>
        <v>110</v>
      </c>
      <c r="B79">
        <f>IF(A79&lt;LookHere!$B$9,1,2)</f>
        <v>2</v>
      </c>
      <c r="C79">
        <f>IF(B79&lt;2,LookHere!F$10 - T78,0)</f>
        <v>0</v>
      </c>
      <c r="D79" s="3">
        <f>IF(B79=2,LookHere!$B$12,0)</f>
        <v>48600</v>
      </c>
      <c r="E79" s="3">
        <f>IF(A79&lt;LookHere!B$13,0,IF(A79&lt;LookHere!B$14,LookHere!C$13,LookHere!C$14))</f>
        <v>12000</v>
      </c>
      <c r="F79" s="3">
        <f>IF('SC3'!A79&lt;LookHere!D$15,0,LookHere!B$15)</f>
        <v>9000</v>
      </c>
      <c r="G79" s="3">
        <f>IF('SC3'!A79&lt;LookHere!D$16,0,LookHere!B$16)</f>
        <v>6612</v>
      </c>
      <c r="H79" s="3">
        <f t="shared" si="24"/>
        <v>36089.249092229467</v>
      </c>
      <c r="I79" s="35">
        <f t="shared" si="25"/>
        <v>0</v>
      </c>
      <c r="J79" s="3">
        <f>IF(I78&gt;0,IF(B79&lt;2,IF(C79&gt;5500*LookHere!B$11, 5500*LookHere!B$11, C79), IF(H79&gt;(M79+P78),-(H79-M79-P78),0)),0)</f>
        <v>0</v>
      </c>
      <c r="K79" s="35">
        <f t="shared" si="26"/>
        <v>3.5768493152329057E-76</v>
      </c>
      <c r="L79" s="35">
        <f t="shared" si="27"/>
        <v>0</v>
      </c>
      <c r="M79" s="35">
        <f t="shared" si="28"/>
        <v>2.2666979183985634E-74</v>
      </c>
      <c r="N79" s="35">
        <f t="shared" si="29"/>
        <v>0</v>
      </c>
      <c r="O79" s="35">
        <f t="shared" si="30"/>
        <v>-1245328.6689593119</v>
      </c>
      <c r="P79" s="3">
        <f t="shared" si="31"/>
        <v>36089.249092229467</v>
      </c>
      <c r="Q79">
        <f t="shared" si="32"/>
        <v>0.2</v>
      </c>
      <c r="R79" s="3">
        <f>IF(B79&lt;2,K79*V$5+L79*0.4*V$6 - IF((C79-J79)&gt;0,IF((C79-J79)&gt;V$12,V$12,C79-J79)),P79+L79*($V$6)*0.4+K79*($V$5)+G79+F79+E79)/LookHere!B$11</f>
        <v>63701.249092229467</v>
      </c>
      <c r="S79" s="3">
        <f>(IF(G79&gt;0,IF(R79&gt;V$15,IF(0.15*(R79-V$15)&lt;G79,0.15*(R79-V$15),G79),0),0))*LookHere!B$11</f>
        <v>0</v>
      </c>
      <c r="T79" s="3">
        <f>(IF(R79&lt;V$16,W$16*R79,IF(R79&lt;V$17,Z$16+W$17*(R79-V$16),IF(R79&lt;V$18,W$18*(R79-V$18)+Z$17,(R79-V$18)*W$19+Z$18)))+S79 + IF(R79&lt;V$20,R79*W$20,IF(R79&lt;V$21,(R79-V$20)*W$21+Z$20,(R79-V$21)*W$22+Z$21)))*LookHere!B$11</f>
        <v>15101.249092229478</v>
      </c>
      <c r="AG79">
        <f t="shared" si="22"/>
        <v>94</v>
      </c>
      <c r="AH79" s="20">
        <v>0.2</v>
      </c>
      <c r="AI79" s="3">
        <f t="shared" si="33"/>
        <v>1</v>
      </c>
    </row>
    <row r="80" spans="1:35" x14ac:dyDescent="0.2">
      <c r="A80">
        <f t="shared" si="23"/>
        <v>111</v>
      </c>
      <c r="B80">
        <f>IF(A80&lt;LookHere!$B$9,1,2)</f>
        <v>2</v>
      </c>
      <c r="C80">
        <f>IF(B80&lt;2,LookHere!F$10 - T79,0)</f>
        <v>0</v>
      </c>
      <c r="D80" s="3">
        <f>IF(B80=2,LookHere!$B$12,0)</f>
        <v>48600</v>
      </c>
      <c r="E80" s="3">
        <f>IF(A80&lt;LookHere!B$13,0,IF(A80&lt;LookHere!B$14,LookHere!C$13,LookHere!C$14))</f>
        <v>12000</v>
      </c>
      <c r="F80" s="3">
        <f>IF('SC3'!A80&lt;LookHere!D$15,0,LookHere!B$15)</f>
        <v>9000</v>
      </c>
      <c r="G80" s="3">
        <f>IF('SC3'!A80&lt;LookHere!D$16,0,LookHere!B$16)</f>
        <v>6612</v>
      </c>
      <c r="H80" s="3">
        <f t="shared" si="24"/>
        <v>36089.249092229482</v>
      </c>
      <c r="I80" s="35">
        <f t="shared" si="25"/>
        <v>0</v>
      </c>
      <c r="J80" s="3">
        <f>IF(I79&gt;0,IF(B80&lt;2,IF(C80&gt;5500*LookHere!B$11, 5500*LookHere!B$11, C80), IF(H80&gt;(M80+P79),-(H80-M80-P79),0)),0)</f>
        <v>0</v>
      </c>
      <c r="K80" s="35">
        <f t="shared" si="26"/>
        <v>5.6442682194374611E-78</v>
      </c>
      <c r="L80" s="35">
        <f t="shared" si="27"/>
        <v>0</v>
      </c>
      <c r="M80" s="35">
        <f t="shared" si="28"/>
        <v>3.5768493152329057E-76</v>
      </c>
      <c r="N80" s="35">
        <f t="shared" si="29"/>
        <v>0</v>
      </c>
      <c r="O80" s="35">
        <f t="shared" si="30"/>
        <v>-1301069.204447719</v>
      </c>
      <c r="P80" s="3">
        <f t="shared" si="31"/>
        <v>36089.249092229482</v>
      </c>
      <c r="Q80">
        <f t="shared" si="32"/>
        <v>0.2</v>
      </c>
      <c r="R80" s="3">
        <f>IF(B80&lt;2,K80*V$5+L80*0.4*V$6 - IF((C80-J80)&gt;0,IF((C80-J80)&gt;V$12,V$12,C80-J80)),P80+L80*($V$6)*0.4+K80*($V$5)+G80+F80+E80)/LookHere!B$11</f>
        <v>63701.249092229482</v>
      </c>
      <c r="S80" s="3">
        <f>(IF(G80&gt;0,IF(R80&gt;V$15,IF(0.15*(R80-V$15)&lt;G80,0.15*(R80-V$15),G80),0),0))*LookHere!B$11</f>
        <v>0</v>
      </c>
      <c r="T80" s="3">
        <f>(IF(R80&lt;V$16,W$16*R80,IF(R80&lt;V$17,Z$16+W$17*(R80-V$16),IF(R80&lt;V$18,W$18*(R80-V$18)+Z$17,(R80-V$18)*W$19+Z$18)))+S80 + IF(R80&lt;V$20,R80*W$20,IF(R80&lt;V$21,(R80-V$20)*W$21+Z$20,(R80-V$21)*W$22+Z$21)))*LookHere!B$11</f>
        <v>15101.249092229482</v>
      </c>
      <c r="AG80">
        <f t="shared" si="22"/>
        <v>95</v>
      </c>
      <c r="AH80" s="20">
        <v>0.2</v>
      </c>
      <c r="AI80" s="3">
        <f t="shared" si="33"/>
        <v>1</v>
      </c>
    </row>
    <row r="81" spans="1:36" x14ac:dyDescent="0.2">
      <c r="A81">
        <f t="shared" si="23"/>
        <v>112</v>
      </c>
      <c r="B81">
        <f>IF(A81&lt;LookHere!$B$9,1,2)</f>
        <v>2</v>
      </c>
      <c r="C81">
        <f>IF(B81&lt;2,LookHere!F$10 - T80,0)</f>
        <v>0</v>
      </c>
      <c r="D81" s="3">
        <f>IF(B81=2,LookHere!$B$12,0)</f>
        <v>48600</v>
      </c>
      <c r="E81" s="3">
        <f>IF(A81&lt;LookHere!B$13,0,IF(A81&lt;LookHere!B$14,LookHere!C$13,LookHere!C$14))</f>
        <v>12000</v>
      </c>
      <c r="F81" s="3">
        <f>IF('SC3'!A81&lt;LookHere!D$15,0,LookHere!B$15)</f>
        <v>9000</v>
      </c>
      <c r="G81" s="3">
        <f>IF('SC3'!A81&lt;LookHere!D$16,0,LookHere!B$16)</f>
        <v>6612</v>
      </c>
      <c r="H81" s="3">
        <f t="shared" si="24"/>
        <v>36089.249092229482</v>
      </c>
      <c r="I81" s="35">
        <f t="shared" si="25"/>
        <v>0</v>
      </c>
      <c r="J81" s="3">
        <f>IF(I80&gt;0,IF(B81&lt;2,IF(C81&gt;5500*LookHere!B$11, 5500*LookHere!B$11, C81), IF(H81&gt;(M81+P80),-(H81-M81-P80),0)),0)</f>
        <v>0</v>
      </c>
      <c r="K81" s="35">
        <f t="shared" si="26"/>
        <v>5.733334771940184E-78</v>
      </c>
      <c r="L81" s="35">
        <f t="shared" si="27"/>
        <v>0</v>
      </c>
      <c r="M81" s="35">
        <f t="shared" si="28"/>
        <v>0</v>
      </c>
      <c r="N81" s="35">
        <f t="shared" si="29"/>
        <v>0</v>
      </c>
      <c r="O81" s="35">
        <f t="shared" si="30"/>
        <v>-1357689.3255861334</v>
      </c>
      <c r="P81" s="3">
        <f t="shared" si="31"/>
        <v>36089.249092229482</v>
      </c>
      <c r="Q81">
        <f t="shared" si="32"/>
        <v>0.2</v>
      </c>
      <c r="R81" s="3">
        <f>IF(B81&lt;2,K81*V$5+L81*0.4*V$6 - IF((C81-J81)&gt;0,IF((C81-J81)&gt;V$12,V$12,C81-J81)),P81+L81*($V$6)*0.4+K81*($V$5)+G81+F81+E81)/LookHere!B$11</f>
        <v>63701.249092229482</v>
      </c>
      <c r="S81" s="3">
        <f>(IF(G81&gt;0,IF(R81&gt;V$15,IF(0.15*(R81-V$15)&lt;G81,0.15*(R81-V$15),G81),0),0))*LookHere!B$11</f>
        <v>0</v>
      </c>
      <c r="T81" s="3">
        <f>(IF(R81&lt;V$16,W$16*R81,IF(R81&lt;V$17,Z$16+W$17*(R81-V$16),IF(R81&lt;V$18,W$18*(R81-V$18)+Z$17,(R81-V$18)*W$19+Z$18)))+S81 + IF(R81&lt;V$20,R81*W$20,IF(R81&lt;V$21,(R81-V$20)*W$21+Z$20,(R81-V$21)*W$22+Z$21)))*LookHere!B$11</f>
        <v>15101.249092229482</v>
      </c>
      <c r="AG81">
        <f t="shared" si="22"/>
        <v>96</v>
      </c>
      <c r="AH81" s="20">
        <v>0.2</v>
      </c>
      <c r="AI81" s="3">
        <f t="shared" si="33"/>
        <v>1</v>
      </c>
    </row>
    <row r="82" spans="1:36" x14ac:dyDescent="0.2">
      <c r="A82">
        <f t="shared" si="23"/>
        <v>113</v>
      </c>
      <c r="B82">
        <f>IF(A82&lt;LookHere!$B$9,1,2)</f>
        <v>2</v>
      </c>
      <c r="C82">
        <f>IF(B82&lt;2,LookHere!F$10 - T81,0)</f>
        <v>0</v>
      </c>
      <c r="D82" s="3">
        <f>IF(B82=2,LookHere!$B$12,0)</f>
        <v>48600</v>
      </c>
      <c r="E82" s="3">
        <f>IF(A82&lt;LookHere!B$13,0,IF(A82&lt;LookHere!B$14,LookHere!C$13,LookHere!C$14))</f>
        <v>12000</v>
      </c>
      <c r="F82" s="3">
        <f>IF('SC3'!A82&lt;LookHere!D$15,0,LookHere!B$15)</f>
        <v>9000</v>
      </c>
      <c r="G82" s="3">
        <f>IF('SC3'!A82&lt;LookHere!D$16,0,LookHere!B$16)</f>
        <v>6612</v>
      </c>
      <c r="H82" s="3">
        <f t="shared" si="24"/>
        <v>36089.249092229482</v>
      </c>
      <c r="I82" s="35">
        <f t="shared" si="25"/>
        <v>0</v>
      </c>
      <c r="J82" s="3">
        <f>IF(I81&gt;0,IF(B82&lt;2,IF(C82&gt;5500*LookHere!B$11, 5500*LookHere!B$11, C82), IF(H82&gt;(M82+P81),-(H82-M82-P81),0)),0)</f>
        <v>0</v>
      </c>
      <c r="K82" s="35">
        <f t="shared" si="26"/>
        <v>5.8238067946413998E-78</v>
      </c>
      <c r="L82" s="35">
        <f t="shared" si="27"/>
        <v>0</v>
      </c>
      <c r="M82" s="35">
        <f t="shared" si="28"/>
        <v>0</v>
      </c>
      <c r="N82" s="35">
        <f t="shared" si="29"/>
        <v>0</v>
      </c>
      <c r="O82" s="35">
        <f t="shared" si="30"/>
        <v>-1415202.9122361119</v>
      </c>
      <c r="P82" s="3">
        <f t="shared" si="31"/>
        <v>36089.249092229482</v>
      </c>
      <c r="Q82">
        <f t="shared" si="32"/>
        <v>0.2</v>
      </c>
      <c r="R82" s="3">
        <f>IF(B82&lt;2,K82*V$5+L82*0.4*V$6 - IF((C82-J82)&gt;0,IF((C82-J82)&gt;V$12,V$12,C82-J82)),P82+L82*($V$6)*0.4+K82*($V$5)+G82+F82+E82)/LookHere!B$11</f>
        <v>63701.249092229482</v>
      </c>
      <c r="S82" s="3">
        <f>(IF(G82&gt;0,IF(R82&gt;V$15,IF(0.15*(R82-V$15)&lt;G82,0.15*(R82-V$15),G82),0),0))*LookHere!B$11</f>
        <v>0</v>
      </c>
      <c r="T82" s="3">
        <f>(IF(R82&lt;V$16,W$16*R82,IF(R82&lt;V$17,Z$16+W$17*(R82-V$16),IF(R82&lt;V$18,W$18*(R82-V$18)+Z$17,(R82-V$18)*W$19+Z$18)))+S82 + IF(R82&lt;V$20,R82*W$20,IF(R82&lt;V$21,(R82-V$20)*W$21+Z$20,(R82-V$21)*W$22+Z$21)))*LookHere!B$11</f>
        <v>15101.249092229482</v>
      </c>
      <c r="AG82">
        <f t="shared" si="22"/>
        <v>97</v>
      </c>
      <c r="AH82" s="20">
        <v>0.2</v>
      </c>
      <c r="AI82" s="3">
        <f t="shared" si="33"/>
        <v>1</v>
      </c>
    </row>
    <row r="83" spans="1:36" x14ac:dyDescent="0.2">
      <c r="A83">
        <f t="shared" si="23"/>
        <v>114</v>
      </c>
      <c r="B83">
        <f>IF(A83&lt;LookHere!$B$9,1,2)</f>
        <v>2</v>
      </c>
      <c r="C83">
        <f>IF(B83&lt;2,LookHere!F$10 - T82,0)</f>
        <v>0</v>
      </c>
      <c r="D83" s="3">
        <f>IF(B83=2,LookHere!$B$12,0)</f>
        <v>48600</v>
      </c>
      <c r="E83" s="3">
        <f>IF(A83&lt;LookHere!B$13,0,IF(A83&lt;LookHere!B$14,LookHere!C$13,LookHere!C$14))</f>
        <v>12000</v>
      </c>
      <c r="F83" s="3">
        <f>IF('SC3'!A83&lt;LookHere!D$15,0,LookHere!B$15)</f>
        <v>9000</v>
      </c>
      <c r="G83" s="3">
        <f>IF('SC3'!A83&lt;LookHere!D$16,0,LookHere!B$16)</f>
        <v>6612</v>
      </c>
      <c r="H83" s="3">
        <f t="shared" si="24"/>
        <v>36089.249092229482</v>
      </c>
      <c r="I83" s="35">
        <f t="shared" si="25"/>
        <v>0</v>
      </c>
      <c r="J83" s="3">
        <f>IF(I82&gt;0,IF(B83&lt;2,IF(C83&gt;5500*LookHere!B$11, 5500*LookHere!B$11, C83), IF(H83&gt;(M83+P82),-(H83-M83-P82),0)),0)</f>
        <v>0</v>
      </c>
      <c r="K83" s="35">
        <f t="shared" si="26"/>
        <v>5.9157064658608409E-78</v>
      </c>
      <c r="L83" s="35">
        <f t="shared" si="27"/>
        <v>0</v>
      </c>
      <c r="M83" s="35">
        <f t="shared" si="28"/>
        <v>0</v>
      </c>
      <c r="N83" s="35">
        <f t="shared" si="29"/>
        <v>0</v>
      </c>
      <c r="O83" s="35">
        <f t="shared" si="30"/>
        <v>-1473624.0632834272</v>
      </c>
      <c r="P83" s="3">
        <f t="shared" si="31"/>
        <v>36089.249092229482</v>
      </c>
      <c r="Q83">
        <f t="shared" si="32"/>
        <v>0.2</v>
      </c>
      <c r="R83" s="3">
        <f>IF(B83&lt;2,K83*V$5+L83*0.4*V$6 - IF((C83-J83)&gt;0,IF((C83-J83)&gt;V$12,V$12,C83-J83)),P83+L83*($V$6)*0.4+K83*($V$5)+G83+F83+E83)/LookHere!B$11</f>
        <v>63701.249092229482</v>
      </c>
      <c r="S83" s="3">
        <f>(IF(G83&gt;0,IF(R83&gt;V$15,IF(0.15*(R83-V$15)&lt;G83,0.15*(R83-V$15),G83),0),0))*LookHere!B$11</f>
        <v>0</v>
      </c>
      <c r="T83" s="3">
        <f>(IF(R83&lt;V$16,W$16*R83,IF(R83&lt;V$17,Z$16+W$17*(R83-V$16),IF(R83&lt;V$18,W$18*(R83-V$18)+Z$17,(R83-V$18)*W$19+Z$18)))+S83 + IF(R83&lt;V$20,R83*W$20,IF(R83&lt;V$21,(R83-V$20)*W$21+Z$20,(R83-V$21)*W$22+Z$21)))*LookHere!B$11</f>
        <v>15101.249092229482</v>
      </c>
      <c r="AG83">
        <f t="shared" si="22"/>
        <v>98</v>
      </c>
      <c r="AH83" s="20">
        <v>0.2</v>
      </c>
      <c r="AI83" s="3">
        <f t="shared" si="33"/>
        <v>1</v>
      </c>
    </row>
    <row r="84" spans="1:36" x14ac:dyDescent="0.2">
      <c r="A84">
        <f t="shared" si="23"/>
        <v>115</v>
      </c>
      <c r="B84">
        <f>IF(A84&lt;LookHere!$B$9,1,2)</f>
        <v>2</v>
      </c>
      <c r="C84">
        <f>IF(B84&lt;2,LookHere!F$10 - T83,0)</f>
        <v>0</v>
      </c>
      <c r="D84" s="3">
        <f>IF(B84=2,LookHere!$B$12,0)</f>
        <v>48600</v>
      </c>
      <c r="E84" s="3">
        <f>IF(A84&lt;LookHere!B$13,0,IF(A84&lt;LookHere!B$14,LookHere!C$13,LookHere!C$14))</f>
        <v>12000</v>
      </c>
      <c r="F84" s="3">
        <f>IF('SC3'!A84&lt;LookHere!D$15,0,LookHere!B$15)</f>
        <v>9000</v>
      </c>
      <c r="G84" s="3">
        <f>IF('SC3'!A84&lt;LookHere!D$16,0,LookHere!B$16)</f>
        <v>6612</v>
      </c>
      <c r="H84" s="3">
        <f t="shared" si="24"/>
        <v>36089.249092229482</v>
      </c>
      <c r="I84" s="35">
        <f t="shared" si="25"/>
        <v>0</v>
      </c>
      <c r="J84" s="3">
        <f>IF(I83&gt;0,IF(B84&lt;2,IF(C84&gt;5500*LookHere!B$11, 5500*LookHere!B$11, C84), IF(H84&gt;(M84+P83),-(H84-M84-P83),0)),0)</f>
        <v>0</v>
      </c>
      <c r="K84" s="35">
        <f t="shared" si="26"/>
        <v>6.0090563138921247E-78</v>
      </c>
      <c r="L84" s="35">
        <f t="shared" si="27"/>
        <v>0</v>
      </c>
      <c r="M84" s="35">
        <f t="shared" si="28"/>
        <v>0</v>
      </c>
      <c r="N84" s="35">
        <f t="shared" si="29"/>
        <v>0</v>
      </c>
      <c r="O84" s="35">
        <f t="shared" si="30"/>
        <v>-1532967.1000942688</v>
      </c>
      <c r="P84" s="3">
        <f t="shared" si="31"/>
        <v>36089.249092229482</v>
      </c>
      <c r="Q84">
        <f t="shared" si="32"/>
        <v>0.2</v>
      </c>
      <c r="R84" s="3">
        <f>IF(B84&lt;2,K84*V$5+L84*0.4*V$6 - IF((C84-J84)&gt;0,IF((C84-J84)&gt;V$12,V$12,C84-J84)),P84+L84*($V$6)*0.4+K84*($V$5)+G84+F84+E84)/LookHere!B$11</f>
        <v>63701.249092229482</v>
      </c>
      <c r="S84" s="3">
        <f>(IF(G84&gt;0,IF(R84&gt;V$15,IF(0.15*(R84-V$15)&lt;G84,0.15*(R84-V$15),G84),0),0))*LookHere!B$11</f>
        <v>0</v>
      </c>
      <c r="T84" s="3">
        <f>(IF(R84&lt;V$16,W$16*R84,IF(R84&lt;V$17,Z$16+W$17*(R84-V$16),IF(R84&lt;V$18,W$18*(R84-V$18)+Z$17,(R84-V$18)*W$19+Z$18)))+S84 + IF(R84&lt;V$20,R84*W$20,IF(R84&lt;V$21,(R84-V$20)*W$21+Z$20,(R84-V$21)*W$22+Z$21)))*LookHere!B$11</f>
        <v>15101.249092229482</v>
      </c>
      <c r="AG84">
        <f t="shared" si="22"/>
        <v>99</v>
      </c>
      <c r="AH84" s="20">
        <v>0.2</v>
      </c>
      <c r="AI84" s="3">
        <f t="shared" si="33"/>
        <v>1</v>
      </c>
      <c r="AJ84">
        <f>MATCH(1,AI4:AI84,0)+3</f>
        <v>50</v>
      </c>
    </row>
    <row r="85" spans="1:36" x14ac:dyDescent="0.2">
      <c r="AG85">
        <f t="shared" si="22"/>
        <v>100</v>
      </c>
      <c r="AH85" s="20">
        <v>0.2</v>
      </c>
      <c r="AI85" s="3">
        <f t="shared" si="33"/>
        <v>0</v>
      </c>
      <c r="AJ85" t="str">
        <f>"A"&amp;AJ84</f>
        <v>A50</v>
      </c>
    </row>
    <row r="86" spans="1:36" x14ac:dyDescent="0.2">
      <c r="AG86">
        <f t="shared" si="22"/>
        <v>101</v>
      </c>
      <c r="AH86" s="20">
        <v>0.2</v>
      </c>
      <c r="AJ86">
        <f ca="1">IF(AI84&gt;0,INDIRECT(AJ85),"past "&amp;A84)</f>
        <v>81</v>
      </c>
    </row>
    <row r="87" spans="1:36" x14ac:dyDescent="0.2">
      <c r="AG87">
        <f t="shared" si="22"/>
        <v>102</v>
      </c>
      <c r="AH87" s="20">
        <v>0.2</v>
      </c>
    </row>
    <row r="88" spans="1:36" x14ac:dyDescent="0.2">
      <c r="AG88">
        <f t="shared" si="22"/>
        <v>103</v>
      </c>
      <c r="AH88" s="20">
        <v>0.2</v>
      </c>
    </row>
    <row r="89" spans="1:36" x14ac:dyDescent="0.2">
      <c r="A89" s="66" t="s">
        <v>90</v>
      </c>
      <c r="B89" s="66"/>
      <c r="C89" s="66"/>
      <c r="D89" t="s">
        <v>0</v>
      </c>
      <c r="AG89">
        <f t="shared" si="22"/>
        <v>104</v>
      </c>
      <c r="AH89" s="20">
        <v>0.2</v>
      </c>
    </row>
    <row r="90" spans="1:36" x14ac:dyDescent="0.2">
      <c r="A90" s="66"/>
      <c r="B90" s="66"/>
      <c r="C90" s="66"/>
      <c r="D90" s="1" t="s">
        <v>1</v>
      </c>
      <c r="E90" s="2" t="s">
        <v>2</v>
      </c>
      <c r="K90" t="s">
        <v>3</v>
      </c>
      <c r="L90" t="s">
        <v>3</v>
      </c>
      <c r="T90" t="s">
        <v>4</v>
      </c>
    </row>
    <row r="91" spans="1:36" x14ac:dyDescent="0.2">
      <c r="A91" s="2" t="s">
        <v>5</v>
      </c>
      <c r="B91" s="2" t="s">
        <v>59</v>
      </c>
      <c r="C91" s="2" t="s">
        <v>77</v>
      </c>
      <c r="D91" s="2" t="s">
        <v>6</v>
      </c>
      <c r="E91" t="s">
        <v>7</v>
      </c>
      <c r="F91" t="s">
        <v>8</v>
      </c>
      <c r="G91" t="s">
        <v>9</v>
      </c>
      <c r="H91" t="s">
        <v>10</v>
      </c>
      <c r="I91" t="s">
        <v>15</v>
      </c>
      <c r="J91" t="s">
        <v>76</v>
      </c>
      <c r="K91" t="s">
        <v>11</v>
      </c>
      <c r="L91" t="s">
        <v>12</v>
      </c>
      <c r="M91" t="s">
        <v>79</v>
      </c>
      <c r="N91" t="s">
        <v>81</v>
      </c>
      <c r="O91" t="s">
        <v>13</v>
      </c>
      <c r="P91" t="s">
        <v>14</v>
      </c>
      <c r="R91" t="s">
        <v>16</v>
      </c>
      <c r="S91" t="s">
        <v>60</v>
      </c>
      <c r="T91" t="s">
        <v>17</v>
      </c>
      <c r="W91" s="2" t="s">
        <v>18</v>
      </c>
      <c r="AG91" t="s">
        <v>19</v>
      </c>
      <c r="AI91" t="s">
        <v>25</v>
      </c>
    </row>
    <row r="92" spans="1:36" x14ac:dyDescent="0.2">
      <c r="A92">
        <f>LookHere!B$8</f>
        <v>35</v>
      </c>
      <c r="B92">
        <f>IF(A92&lt;LookHere!$B$9,1,2)</f>
        <v>1</v>
      </c>
      <c r="C92">
        <f>IF(B92&lt;2,LookHere!F$10,0)</f>
        <v>6000</v>
      </c>
      <c r="D92" s="3">
        <f>IF(B92=2,LookHere!$B$12,0)</f>
        <v>0</v>
      </c>
      <c r="E92" s="3">
        <f>IF(A92&lt;LookHere!B$13,0,IF(A92&lt;LookHere!B$14,LookHere!C$13,LookHere!C$14))</f>
        <v>0</v>
      </c>
      <c r="F92" s="3">
        <f>IF('SC3'!A92&lt;LookHere!D$15,0,LookHere!B$15)</f>
        <v>0</v>
      </c>
      <c r="G92" s="3">
        <f>IF('SC3'!A92&lt;LookHere!D$16,0,LookHere!B$16)</f>
        <v>0</v>
      </c>
      <c r="H92" s="3">
        <v>0</v>
      </c>
      <c r="I92" s="3">
        <f>LookHere!B27+J4</f>
        <v>55500</v>
      </c>
      <c r="J92" s="3">
        <f>IF(B92&lt;2,IF(C92&gt;5500*LookHere!B$11, 5500*LookHere!B$11, C92), IF(H92&gt;M92,-(H92-M92),0))</f>
        <v>5500</v>
      </c>
      <c r="K92" s="3">
        <f>LookHere!B$24*V95+IF($C92&gt;($J92+$V$12),$V$95*($C92-$J92-$V$12),0)</f>
        <v>25000</v>
      </c>
      <c r="L92" s="3">
        <f>LookHere!B$24*(1-V95)+IF($C92&gt;($J92+$V$12),(1-$V$95)*($C92-$J92-$V$12),0)</f>
        <v>25000</v>
      </c>
      <c r="M92" s="3"/>
      <c r="N92" s="3"/>
      <c r="O92" s="3">
        <f>LookHere!B$26+IF((C92-J92)&gt;0,IF((C92-J92)&gt;V$12,V$12,C92-J92),0)</f>
        <v>50500</v>
      </c>
      <c r="P92">
        <v>0</v>
      </c>
      <c r="Q92">
        <f>IF(B92&lt;2,0,VLOOKUP(A92,AG$5:AH$90,2))</f>
        <v>0</v>
      </c>
      <c r="R92" s="3">
        <f>IF(B92&lt;2,K92*V$5+L92*0.4*V$6 - IF((C92-J92)&gt;0,IF((C92-J92)&gt;V$12,V$12,C92-J92)),P92+L92*($V$6)*0.4+K92*($V$5)+G92+F92+E92)/LookHere!B$11</f>
        <v>1352.3000000000002</v>
      </c>
      <c r="S92" s="3">
        <f>(IF(G92&gt;0,IF(R92&gt;V$15,IF(0.15*(R92-V$15)&lt;G92,0.15*(R92-V$15),G92),0),0))*LookHere!B$11</f>
        <v>0</v>
      </c>
      <c r="T92" s="3">
        <f>(IF(R92&lt;V$16,W$16*R92,IF(R92&lt;V$17,Z$16+W$17*(R92-V$16),IF(R92&lt;V$18,W$18*(R92-V$18)+Z$17,(R92-V$18)*W$19+Z$18)))+S92 + IF(R92&lt;V$20,R92*W$20,IF(R92&lt;V$21,(R92-V$20)*W$21+Z$20,(R92-V$21)*W$22+Z$21)))*LookHere!B$11</f>
        <v>270.46000000000004</v>
      </c>
      <c r="V92" s="4">
        <f>LookHere!D$19</f>
        <v>0.02</v>
      </c>
      <c r="W92" t="s">
        <v>63</v>
      </c>
      <c r="AG92">
        <v>60</v>
      </c>
      <c r="AH92" s="37">
        <v>0.04</v>
      </c>
      <c r="AI92" s="3">
        <f>IF(((K92+L92+O92+I92)-H92)&lt;H92,1,0)</f>
        <v>0</v>
      </c>
    </row>
    <row r="93" spans="1:36" x14ac:dyDescent="0.2">
      <c r="A93">
        <f t="shared" ref="A93:A124" si="34">A92+1</f>
        <v>36</v>
      </c>
      <c r="B93">
        <f>IF(A93&lt;LookHere!$B$9,1,2)</f>
        <v>1</v>
      </c>
      <c r="C93">
        <f>IF(B93&lt;2,LookHere!F$10 - T92,0)</f>
        <v>5729.54</v>
      </c>
      <c r="D93" s="3">
        <f>IF(B93=2,LookHere!$B$12,0)</f>
        <v>0</v>
      </c>
      <c r="E93" s="3">
        <f>IF(A93&lt;LookHere!B$13,0,IF(A93&lt;LookHere!B$14,LookHere!C$13,LookHere!C$14))</f>
        <v>0</v>
      </c>
      <c r="F93" s="3">
        <f>IF('SC3'!A93&lt;LookHere!D$15,0,LookHere!B$15)</f>
        <v>0</v>
      </c>
      <c r="G93" s="3">
        <f>IF('SC3'!A93&lt;LookHere!D$16,0,LookHere!B$16)</f>
        <v>0</v>
      </c>
      <c r="H93" s="3">
        <f t="shared" ref="H93:H124" si="35">IF(B93&lt;2,0,D93-E93-F93-G93+T92)</f>
        <v>0</v>
      </c>
      <c r="I93" s="35">
        <f t="shared" ref="I93:I124" si="36">IF(I92&gt;0,IF(B93&lt;2,I92*(1+V$98),I92*(1+V$99)) + J93,0)</f>
        <v>63540.789999999994</v>
      </c>
      <c r="J93" s="3">
        <f>IF(I92&gt;0,IF(B93&lt;2,IF(C93&gt;5500*LookHere!B$11, 5500*LookHere!B$11, C93), IF(H93&gt;(M93+P92),-(H93-M93-P92),0)),0)</f>
        <v>5500</v>
      </c>
      <c r="K93" s="35">
        <f t="shared" ref="K93:K124" si="37">IF(B93&lt;2,K92*(1+$V$5-$V$4)+IF(C93&gt;($J93+$V$12),$V$95*($C93-$J93-$V$12),0), K92*(1+$V$5-$V$4)-$M93*$V$96)+N93</f>
        <v>25394.499999999996</v>
      </c>
      <c r="L93" s="35">
        <f t="shared" ref="L93:L124" si="38">IF(B93&lt;2,L92*(1+$V$6-$V$4)+IF(C93&gt;($J93+$V$12),(1-$V$95)*($C92-$J93-$V$12),0), L92*(1+$V$6-$V$4)-$M93*(1-$V$96))-N93</f>
        <v>26894.5</v>
      </c>
      <c r="M93" s="35">
        <f t="shared" ref="M93:M124" si="39">MIN(H93-P92,(K92+L92))</f>
        <v>0</v>
      </c>
      <c r="N93" s="35">
        <f t="shared" ref="N93:N124" si="40">IF(B93&lt;2, IF(K92/(K92+L92)&lt;V$95, (V$95 - K92/(K92+L92))*(K92+L92),0),  IF(K92/(K92+L92)&lt;V$96, (V$96 - K92/(K92+L92))*(K92+L92),0))</f>
        <v>0</v>
      </c>
      <c r="O93" s="35">
        <f t="shared" ref="O93:O124" si="41">IF(B93&lt;2,O92*(1+V$98) + IF((C93-J93)&gt;0,IF((C93-J93)&gt;V$12,V$12,C93-J93),0), O92*(1+V$99)-P92 )</f>
        <v>53041.43</v>
      </c>
      <c r="P93" s="3">
        <f t="shared" ref="P93:P124" si="42">IF(B93&lt;2, 0, IF(H93&gt;(I93+K93+L93),H93-I93-K93-L93,  O93*Q93))</f>
        <v>0</v>
      </c>
      <c r="Q93">
        <f t="shared" ref="Q93:Q156" si="43">IF(B93&lt;2,0,VLOOKUP(A93,AG$5:AH$90,2))</f>
        <v>0</v>
      </c>
      <c r="R93" s="3">
        <f>IF(B93&lt;2,K93*V$5+L93*0.4*V$6 - IF((C93-J93)&gt;0,IF((C93-J93)&gt;V$12,V$12,C93-J93)),P93+L93*($V$6)*0.4+K93*($V$5)+G93+F93+E93)/LookHere!B$11</f>
        <v>1709.4572939999998</v>
      </c>
      <c r="S93" s="3">
        <f>(IF(G93&gt;0,IF(R93&gt;V$15,IF(0.15*(R93-V$15)&lt;G93,0.15*(R93-V$15),G93),0),0))*LookHere!B$11</f>
        <v>0</v>
      </c>
      <c r="T93" s="3">
        <f>(IF(R93&lt;V$16,W$16*R93,IF(R93&lt;V$17,Z$16+W$17*(R93-V$16),IF(R93&lt;V$18,W$18*(R93-V$18)+Z$17,(R93-V$18)*W$19+Z$18)))+S93 + IF(R93&lt;V$20,R93*W$20,IF(R93&lt;V$21,(R93-V$20)*W$21+Z$20,(R93-V$21)*W$22+Z$21)))*LookHere!B$11</f>
        <v>341.89145879999995</v>
      </c>
      <c r="V93" s="4">
        <f>LookHere!D$20-V97</f>
        <v>3.5779999999999999E-2</v>
      </c>
      <c r="W93" t="s">
        <v>21</v>
      </c>
      <c r="AG93">
        <f t="shared" ref="AG93:AG132" si="44">AG92+1</f>
        <v>61</v>
      </c>
      <c r="AH93" s="37">
        <v>0.04</v>
      </c>
      <c r="AI93" s="3">
        <f>IF(((K93+L93+O93+I93)-H93)&lt;H93,1,0)</f>
        <v>0</v>
      </c>
    </row>
    <row r="94" spans="1:36" x14ac:dyDescent="0.2">
      <c r="A94">
        <f t="shared" si="34"/>
        <v>37</v>
      </c>
      <c r="B94">
        <f>IF(A94&lt;LookHere!$B$9,1,2)</f>
        <v>1</v>
      </c>
      <c r="C94">
        <f>IF(B94&lt;2,LookHere!F$10 - T93,0)</f>
        <v>5658.1085412000002</v>
      </c>
      <c r="D94" s="3">
        <f>IF(B94=2,LookHere!$B$12,0)</f>
        <v>0</v>
      </c>
      <c r="E94" s="3">
        <f>IF(A94&lt;LookHere!B$13,0,IF(A94&lt;LookHere!B$14,LookHere!C$13,LookHere!C$14))</f>
        <v>0</v>
      </c>
      <c r="F94" s="3">
        <f>IF('SC3'!A94&lt;LookHere!D$15,0,LookHere!B$15)</f>
        <v>0</v>
      </c>
      <c r="G94" s="3">
        <f>IF('SC3'!A94&lt;LookHere!D$16,0,LookHere!B$16)</f>
        <v>0</v>
      </c>
      <c r="H94" s="3">
        <f t="shared" si="35"/>
        <v>0</v>
      </c>
      <c r="I94" s="35">
        <f t="shared" si="36"/>
        <v>71949.687366199985</v>
      </c>
      <c r="J94" s="3">
        <f>IF(I93&gt;0,IF(B94&lt;2,IF(C94&gt;5500*LookHere!B$11, 5500*LookHere!B$11, C94), IF(H94&gt;(M94+P93),-(H94-M94-P93),0)),0)</f>
        <v>5500</v>
      </c>
      <c r="K94" s="35">
        <f t="shared" si="37"/>
        <v>26545.225209999997</v>
      </c>
      <c r="L94" s="35">
        <f t="shared" si="38"/>
        <v>28182.565209999997</v>
      </c>
      <c r="M94" s="35">
        <f t="shared" si="39"/>
        <v>0</v>
      </c>
      <c r="N94" s="35">
        <f t="shared" si="40"/>
        <v>750.00000000000239</v>
      </c>
      <c r="O94" s="35">
        <f t="shared" si="41"/>
        <v>55627.775206600003</v>
      </c>
      <c r="P94" s="3">
        <f t="shared" si="42"/>
        <v>0</v>
      </c>
      <c r="Q94">
        <f t="shared" si="43"/>
        <v>0</v>
      </c>
      <c r="R94" s="3">
        <f>IF(B94&lt;2,K94*V$5+L94*0.4*V$6 - IF((C94-J94)&gt;0,IF((C94-J94)&gt;V$12,V$12,C94-J94)),P94+L94*($V$6)*0.4+K94*($V$5)+G94+F94+E94)/LookHere!B$11</f>
        <v>1871.4100551393196</v>
      </c>
      <c r="S94" s="3">
        <f>(IF(G94&gt;0,IF(R94&gt;V$15,IF(0.15*(R94-V$15)&lt;G94,0.15*(R94-V$15),G94),0),0))*LookHere!B$11</f>
        <v>0</v>
      </c>
      <c r="T94" s="3">
        <f>(IF(R94&lt;V$16,W$16*R94,IF(R94&lt;V$17,Z$16+W$17*(R94-V$16),IF(R94&lt;V$18,W$18*(R94-V$18)+Z$17,(R94-V$18)*W$19+Z$18)))+S94 + IF(R94&lt;V$20,R94*W$20,IF(R94&lt;V$21,(R94-V$20)*W$21+Z$20,(R94-V$21)*W$22+Z$21)))*LookHere!B$11</f>
        <v>374.28201102786392</v>
      </c>
      <c r="V94" s="4">
        <f>LookHere!D$21-V97</f>
        <v>9.5780000000000004E-2</v>
      </c>
      <c r="W94" t="s">
        <v>22</v>
      </c>
      <c r="AG94">
        <f t="shared" si="44"/>
        <v>62</v>
      </c>
      <c r="AH94" s="37">
        <v>0.04</v>
      </c>
      <c r="AI94" s="3">
        <f>IF(((K94+L94+O94+I94)-H94)&lt;H94,1,0)</f>
        <v>0</v>
      </c>
    </row>
    <row r="95" spans="1:36" x14ac:dyDescent="0.2">
      <c r="A95">
        <f t="shared" si="34"/>
        <v>38</v>
      </c>
      <c r="B95">
        <f>IF(A95&lt;LookHere!$B$9,1,2)</f>
        <v>1</v>
      </c>
      <c r="C95">
        <f>IF(B95&lt;2,LookHere!F$10 - T94,0)</f>
        <v>5625.7179889721365</v>
      </c>
      <c r="D95" s="3">
        <f>IF(B95=2,LookHere!$B$12,0)</f>
        <v>0</v>
      </c>
      <c r="E95" s="3">
        <f>IF(A95&lt;LookHere!B$13,0,IF(A95&lt;LookHere!B$14,LookHere!C$13,LookHere!C$14))</f>
        <v>0</v>
      </c>
      <c r="F95" s="3">
        <f>IF('SC3'!A95&lt;LookHere!D$15,0,LookHere!B$15)</f>
        <v>0</v>
      </c>
      <c r="G95" s="3">
        <f>IF('SC3'!A95&lt;LookHere!D$16,0,LookHere!B$16)</f>
        <v>0</v>
      </c>
      <c r="H95" s="3">
        <f t="shared" si="35"/>
        <v>0</v>
      </c>
      <c r="I95" s="35">
        <f t="shared" si="36"/>
        <v>80743.544053824618</v>
      </c>
      <c r="J95" s="3">
        <f>IF(I94&gt;0,IF(B95&lt;2,IF(C95&gt;5500*LookHere!B$11, 5500*LookHere!B$11, C95), IF(H95&gt;(M95+P94),-(H95-M95-P94),0)),0)</f>
        <v>5500</v>
      </c>
      <c r="K95" s="35">
        <f t="shared" si="37"/>
        <v>27782.778863813794</v>
      </c>
      <c r="L95" s="35">
        <f t="shared" si="38"/>
        <v>29499.570001613796</v>
      </c>
      <c r="M95" s="35">
        <f t="shared" si="39"/>
        <v>0</v>
      </c>
      <c r="N95" s="35">
        <f t="shared" si="40"/>
        <v>818.66999999999757</v>
      </c>
      <c r="O95" s="35">
        <f t="shared" si="41"/>
        <v>58300.132744530281</v>
      </c>
      <c r="P95" s="3">
        <f t="shared" si="42"/>
        <v>0</v>
      </c>
      <c r="Q95">
        <f t="shared" si="43"/>
        <v>0</v>
      </c>
      <c r="R95" s="3">
        <f>IF(B95&lt;2,K95*V$5+L95*0.4*V$6 - IF((C95-J95)&gt;0,IF((C95-J95)&gt;V$12,V$12,C95-J95)),P95+L95*($V$6)*0.4+K95*($V$5)+G95+F95+E95)/LookHere!B$11</f>
        <v>1998.537364676949</v>
      </c>
      <c r="S95" s="3">
        <f>(IF(G95&gt;0,IF(R95&gt;V$15,IF(0.15*(R95-V$15)&lt;G95,0.15*(R95-V$15),G95),0),0))*LookHere!B$11</f>
        <v>0</v>
      </c>
      <c r="T95" s="3">
        <f>(IF(R95&lt;V$16,W$16*R95,IF(R95&lt;V$17,Z$16+W$17*(R95-V$16),IF(R95&lt;V$18,W$18*(R95-V$18)+Z$17,(R95-V$18)*W$19+Z$18)))+S95 + IF(R95&lt;V$20,R95*W$20,IF(R95&lt;V$21,(R95-V$20)*W$21+Z$20,(R95-V$21)*W$22+Z$21)))*LookHere!B$11</f>
        <v>399.70747293538983</v>
      </c>
      <c r="V95" s="4">
        <f>LookHere!F$26</f>
        <v>0.5</v>
      </c>
      <c r="W95" t="s">
        <v>71</v>
      </c>
      <c r="AG95">
        <f t="shared" si="44"/>
        <v>63</v>
      </c>
      <c r="AH95" s="37">
        <v>0.04</v>
      </c>
      <c r="AI95" s="3">
        <f>IF(((K95+L95+O95+I95)-H95)&lt;H95,1,0)</f>
        <v>0</v>
      </c>
    </row>
    <row r="96" spans="1:36" x14ac:dyDescent="0.2">
      <c r="A96">
        <f t="shared" si="34"/>
        <v>39</v>
      </c>
      <c r="B96">
        <f>IF(A96&lt;LookHere!$B$9,1,2)</f>
        <v>1</v>
      </c>
      <c r="C96">
        <f>IF(B96&lt;2,LookHere!F$10 - T95,0)</f>
        <v>5600.2925270646101</v>
      </c>
      <c r="D96" s="3">
        <f>IF(B96=2,LookHere!$B$12,0)</f>
        <v>0</v>
      </c>
      <c r="E96" s="3">
        <f>IF(A96&lt;LookHere!B$13,0,IF(A96&lt;LookHere!B$14,LookHere!C$13,LookHere!C$14))</f>
        <v>0</v>
      </c>
      <c r="F96" s="3">
        <f>IF('SC3'!A96&lt;LookHere!D$15,0,LookHere!B$15)</f>
        <v>0</v>
      </c>
      <c r="G96" s="3">
        <f>IF('SC3'!A96&lt;LookHere!D$16,0,LookHere!B$16)</f>
        <v>0</v>
      </c>
      <c r="H96" s="3">
        <f t="shared" si="35"/>
        <v>0</v>
      </c>
      <c r="I96" s="35">
        <f t="shared" si="36"/>
        <v>89939.983500608709</v>
      </c>
      <c r="J96" s="3">
        <f>IF(I95&gt;0,IF(B96&lt;2,IF(C96&gt;5500*LookHere!B$11, 5500*LookHere!B$11, C96), IF(H96&gt;(M96+P95),-(H96-M96-P95),0)),0)</f>
        <v>5500</v>
      </c>
      <c r="K96" s="35">
        <f t="shared" si="37"/>
        <v>29079.586683184771</v>
      </c>
      <c r="L96" s="35">
        <f t="shared" si="38"/>
        <v>30876.651847436089</v>
      </c>
      <c r="M96" s="35">
        <f t="shared" si="39"/>
        <v>0</v>
      </c>
      <c r="N96" s="35">
        <f t="shared" si="40"/>
        <v>858.39556889999926</v>
      </c>
      <c r="O96" s="35">
        <f t="shared" si="41"/>
        <v>61069.405348639484</v>
      </c>
      <c r="P96" s="3">
        <f t="shared" si="42"/>
        <v>0</v>
      </c>
      <c r="Q96">
        <f t="shared" si="43"/>
        <v>0</v>
      </c>
      <c r="R96" s="3">
        <f>IF(B96&lt;2,K96*V$5+L96*0.4*V$6 - IF((C96-J96)&gt;0,IF((C96-J96)&gt;V$12,V$12,C96-J96)),P96+L96*($V$6)*0.4+K96*($V$5)+G96+F96+E96)/LookHere!B$11</f>
        <v>2123.1213700387125</v>
      </c>
      <c r="S96" s="3">
        <f>(IF(G96&gt;0,IF(R96&gt;V$15,IF(0.15*(R96-V$15)&lt;G96,0.15*(R96-V$15),G96),0),0))*LookHere!B$11</f>
        <v>0</v>
      </c>
      <c r="T96" s="3">
        <f>(IF(R96&lt;V$16,W$16*R96,IF(R96&lt;V$17,Z$16+W$17*(R96-V$16),IF(R96&lt;V$18,W$18*(R96-V$18)+Z$17,(R96-V$18)*W$19+Z$18)))+S96 + IF(R96&lt;V$20,R96*W$20,IF(R96&lt;V$21,(R96-V$20)*W$21+Z$20,(R96-V$21)*W$22+Z$21)))*LookHere!B$11</f>
        <v>424.62427400774249</v>
      </c>
      <c r="V96" s="4">
        <f>LookHere!G$26</f>
        <v>0.7</v>
      </c>
      <c r="W96" t="s">
        <v>72</v>
      </c>
      <c r="AG96">
        <f t="shared" si="44"/>
        <v>64</v>
      </c>
      <c r="AH96" s="37">
        <v>0.04</v>
      </c>
      <c r="AI96" s="3">
        <f>IF(((X119+Y119+O96+W119)-H96)&lt;H96,1,0)</f>
        <v>0</v>
      </c>
    </row>
    <row r="97" spans="1:35" x14ac:dyDescent="0.2">
      <c r="A97">
        <f t="shared" si="34"/>
        <v>40</v>
      </c>
      <c r="B97">
        <f>IF(A97&lt;LookHere!$B$9,1,2)</f>
        <v>1</v>
      </c>
      <c r="C97">
        <f>IF(B97&lt;2,LookHere!F$10 - T96,0)</f>
        <v>5575.3757259922577</v>
      </c>
      <c r="D97" s="3">
        <f>IF(B97=2,LookHere!$B$12,0)</f>
        <v>0</v>
      </c>
      <c r="E97" s="3">
        <f>IF(A97&lt;LookHere!B$13,0,IF(A97&lt;LookHere!B$14,LookHere!C$13,LookHere!C$14))</f>
        <v>0</v>
      </c>
      <c r="F97" s="3">
        <f>IF('SC3'!A97&lt;LookHere!D$15,0,LookHere!B$15)</f>
        <v>0</v>
      </c>
      <c r="G97" s="3">
        <f>IF('SC3'!A97&lt;LookHere!D$16,0,LookHere!B$16)</f>
        <v>0</v>
      </c>
      <c r="H97" s="3">
        <f t="shared" si="35"/>
        <v>0</v>
      </c>
      <c r="I97" s="35">
        <f t="shared" si="36"/>
        <v>99557.435945266567</v>
      </c>
      <c r="J97" s="3">
        <f>IF(I96&gt;0,IF(B97&lt;2,IF(C97&gt;5500*LookHere!B$11, 5500*LookHere!B$11, C97), IF(H97&gt;(M97+P96),-(H97-M97-P96),0)),0)</f>
        <v>5500</v>
      </c>
      <c r="K97" s="35">
        <f t="shared" si="37"/>
        <v>30436.995143171083</v>
      </c>
      <c r="L97" s="35">
        <f t="shared" si="38"/>
        <v>32317.951942309137</v>
      </c>
      <c r="M97" s="35">
        <f t="shared" si="39"/>
        <v>0</v>
      </c>
      <c r="N97" s="35">
        <f t="shared" si="40"/>
        <v>898.5325821256597</v>
      </c>
      <c r="O97" s="35">
        <f t="shared" si="41"/>
        <v>63940.538451492452</v>
      </c>
      <c r="P97" s="3">
        <f t="shared" si="42"/>
        <v>0</v>
      </c>
      <c r="Q97">
        <f t="shared" si="43"/>
        <v>0</v>
      </c>
      <c r="R97" s="3">
        <f>IF(B97&lt;2,K97*V$5+L97*0.4*V$6 - IF((C97-J97)&gt;0,IF((C97-J97)&gt;V$12,V$12,C97-J97)),P97+L97*($V$6)*0.4+K97*($V$5)+G97+F97+E97)/LookHere!B$11</f>
        <v>2251.8253350441514</v>
      </c>
      <c r="S97" s="3">
        <f>(IF(G97&gt;0,IF(R97&gt;V$15,IF(0.15*(R97-V$15)&lt;G97,0.15*(R97-V$15),G97),0),0))*LookHere!B$11</f>
        <v>0</v>
      </c>
      <c r="T97" s="3">
        <f>(IF(R97&lt;V$16,W$16*R97,IF(R97&lt;V$17,Z$16+W$17*(R97-V$16),IF(R97&lt;V$18,W$18*(R97-V$18)+Z$17,(R97-V$18)*W$19+Z$18)))+S97 + IF(R97&lt;V$20,R97*W$20,IF(R97&lt;V$21,(R97-V$20)*W$21+Z$20,(R97-V$21)*W$22+Z$21)))*LookHere!B$11</f>
        <v>450.36506700883024</v>
      </c>
      <c r="V97" s="38">
        <f>LookHere!B$28</f>
        <v>4.2199999999999998E-3</v>
      </c>
      <c r="W97" t="s">
        <v>73</v>
      </c>
      <c r="AG97">
        <f t="shared" si="44"/>
        <v>65</v>
      </c>
      <c r="AH97" s="37">
        <v>0.04</v>
      </c>
      <c r="AI97" s="3">
        <f>IF(((X120+Y120+O97+W120)-H97)&lt;H97,1,0)</f>
        <v>0</v>
      </c>
    </row>
    <row r="98" spans="1:35" x14ac:dyDescent="0.2">
      <c r="A98">
        <f t="shared" si="34"/>
        <v>41</v>
      </c>
      <c r="B98">
        <f>IF(A98&lt;LookHere!$B$9,1,2)</f>
        <v>1</v>
      </c>
      <c r="C98">
        <f>IF(B98&lt;2,LookHere!F$10 - T97,0)</f>
        <v>5549.63493299117</v>
      </c>
      <c r="D98" s="3">
        <f>IF(B98=2,LookHere!$B$12,0)</f>
        <v>0</v>
      </c>
      <c r="E98" s="3">
        <f>IF(A98&lt;LookHere!B$13,0,IF(A98&lt;LookHere!B$14,LookHere!C$13,LookHere!C$14))</f>
        <v>0</v>
      </c>
      <c r="F98" s="3">
        <f>IF('SC3'!A98&lt;LookHere!D$15,0,LookHere!B$15)</f>
        <v>0</v>
      </c>
      <c r="G98" s="3">
        <f>IF('SC3'!A98&lt;LookHere!D$16,0,LookHere!B$16)</f>
        <v>0</v>
      </c>
      <c r="H98" s="3">
        <f t="shared" si="35"/>
        <v>0</v>
      </c>
      <c r="I98" s="35">
        <f t="shared" si="36"/>
        <v>109615.17536284086</v>
      </c>
      <c r="J98" s="3">
        <f>IF(I97&gt;0,IF(B98&lt;2,IF(C98&gt;5500*LookHere!B$11, 5500*LookHere!B$11, C98), IF(H98&gt;(M98+P97),-(H98-M98-P97),0)),0)</f>
        <v>5500</v>
      </c>
      <c r="K98" s="35">
        <f t="shared" si="37"/>
        <v>31857.769326099347</v>
      </c>
      <c r="L98" s="35">
        <f t="shared" si="38"/>
        <v>33826.527940928296</v>
      </c>
      <c r="M98" s="35">
        <f t="shared" si="39"/>
        <v>0</v>
      </c>
      <c r="N98" s="35">
        <f t="shared" si="40"/>
        <v>940.47839956902567</v>
      </c>
      <c r="O98" s="35">
        <f t="shared" si="41"/>
        <v>66917.371234792954</v>
      </c>
      <c r="P98" s="3">
        <f t="shared" si="42"/>
        <v>0</v>
      </c>
      <c r="Q98">
        <f t="shared" si="43"/>
        <v>0</v>
      </c>
      <c r="R98" s="3">
        <f>IF(B98&lt;2,K98*V$5+L98*0.4*V$6 - IF((C98-J98)&gt;0,IF((C98-J98)&gt;V$12,V$12,C98-J98)),P98+L98*($V$6)*0.4+K98*($V$5)+G98+F98+E98)/LookHere!B$11</f>
        <v>2386.1979919695095</v>
      </c>
      <c r="S98" s="3">
        <f>(IF(G98&gt;0,IF(R98&gt;V$15,IF(0.15*(R98-V$15)&lt;G98,0.15*(R98-V$15),G98),0),0))*LookHere!B$11</f>
        <v>0</v>
      </c>
      <c r="T98" s="3">
        <f>(IF(R98&lt;V$16,W$16*R98,IF(R98&lt;V$17,Z$16+W$17*(R98-V$16),IF(R98&lt;V$18,W$18*(R98-V$18)+Z$17,(R98-V$18)*W$19+Z$18)))+S98 + IF(R98&lt;V$20,R98*W$20,IF(R98&lt;V$21,(R98-V$20)*W$21+Z$20,(R98-V$21)*W$22+Z$21)))*LookHere!B$11</f>
        <v>477.23959839390193</v>
      </c>
      <c r="V98" s="39">
        <f>V95*(V93-V92)+(1-V95)*(V94-V92)</f>
        <v>4.5780000000000001E-2</v>
      </c>
      <c r="W98" t="s">
        <v>74</v>
      </c>
      <c r="AG98">
        <f t="shared" si="44"/>
        <v>66</v>
      </c>
      <c r="AH98" s="37">
        <v>4.2000000000000003E-2</v>
      </c>
      <c r="AI98" s="3">
        <f>IF(((X121+Y121+O98+W121)-H98)&lt;H98,1,0)</f>
        <v>0</v>
      </c>
    </row>
    <row r="99" spans="1:35" x14ac:dyDescent="0.2">
      <c r="A99">
        <f t="shared" si="34"/>
        <v>42</v>
      </c>
      <c r="B99">
        <f>IF(A99&lt;LookHere!$B$9,1,2)</f>
        <v>1</v>
      </c>
      <c r="C99">
        <f>IF(B99&lt;2,LookHere!F$10 - T98,0)</f>
        <v>5522.7604016060977</v>
      </c>
      <c r="D99" s="3">
        <f>IF(B99=2,LookHere!$B$12,0)</f>
        <v>0</v>
      </c>
      <c r="E99" s="3">
        <f>IF(A99&lt;LookHere!B$13,0,IF(A99&lt;LookHere!B$14,LookHere!C$13,LookHere!C$14))</f>
        <v>0</v>
      </c>
      <c r="F99" s="3">
        <f>IF('SC3'!A99&lt;LookHere!D$15,0,LookHere!B$15)</f>
        <v>0</v>
      </c>
      <c r="G99" s="3">
        <f>IF('SC3'!A99&lt;LookHere!D$16,0,LookHere!B$16)</f>
        <v>0</v>
      </c>
      <c r="H99" s="3">
        <f t="shared" si="35"/>
        <v>0</v>
      </c>
      <c r="I99" s="35">
        <f t="shared" si="36"/>
        <v>120133.3580909517</v>
      </c>
      <c r="J99" s="3">
        <f>IF(I98&gt;0,IF(B99&lt;2,IF(C99&gt;5500*LookHere!B$11, 5500*LookHere!B$11, C99), IF(H99&gt;(M99+P98),-(H99-M99-P98),0)),0)</f>
        <v>5500</v>
      </c>
      <c r="K99" s="35">
        <f t="shared" si="37"/>
        <v>33344.86423347966</v>
      </c>
      <c r="L99" s="35">
        <f t="shared" si="38"/>
        <v>35405.522920877367</v>
      </c>
      <c r="M99" s="35">
        <f t="shared" si="39"/>
        <v>0</v>
      </c>
      <c r="N99" s="35">
        <f t="shared" si="40"/>
        <v>984.3793074144703</v>
      </c>
      <c r="O99" s="35">
        <f t="shared" si="41"/>
        <v>70003.608891527867</v>
      </c>
      <c r="P99" s="3">
        <f t="shared" si="42"/>
        <v>0</v>
      </c>
      <c r="Q99">
        <f t="shared" si="43"/>
        <v>0</v>
      </c>
      <c r="R99" s="3">
        <f>IF(B99&lt;2,K99*V$5+L99*0.4*V$6 - IF((C99-J99)&gt;0,IF((C99-J99)&gt;V$12,V$12,C99-J99)),P99+L99*($V$6)*0.4+K99*($V$5)+G99+F99+E99)/LookHere!B$11</f>
        <v>2526.7752348124586</v>
      </c>
      <c r="S99" s="3">
        <f>(IF(G99&gt;0,IF(R99&gt;V$15,IF(0.15*(R99-V$15)&lt;G99,0.15*(R99-V$15),G99),0),0))*LookHere!B$11</f>
        <v>0</v>
      </c>
      <c r="T99" s="3">
        <f>(IF(R99&lt;V$16,W$16*R99,IF(R99&lt;V$17,Z$16+W$17*(R99-V$16),IF(R99&lt;V$18,W$18*(R99-V$18)+Z$17,(R99-V$18)*W$19+Z$18)))+S99 + IF(R99&lt;V$20,R99*W$20,IF(R99&lt;V$21,(R99-V$20)*W$21+Z$20,(R99-V$21)*W$22+Z$21)))*LookHere!B$11</f>
        <v>505.35504696249171</v>
      </c>
      <c r="V99" s="39">
        <f>V96*(V93-V92)+(1-V96)*(V94-V92)</f>
        <v>3.3780000000000004E-2</v>
      </c>
      <c r="W99" t="s">
        <v>75</v>
      </c>
      <c r="AG99">
        <f t="shared" si="44"/>
        <v>67</v>
      </c>
      <c r="AH99" s="37">
        <v>4.3999999999999997E-2</v>
      </c>
      <c r="AI99" s="3">
        <f>IF(((X122+Y122+O99+W122)-H99)&lt;H99,1,0)</f>
        <v>0</v>
      </c>
    </row>
    <row r="100" spans="1:35" x14ac:dyDescent="0.2">
      <c r="A100">
        <f t="shared" si="34"/>
        <v>43</v>
      </c>
      <c r="B100">
        <f>IF(A100&lt;LookHere!$B$9,1,2)</f>
        <v>1</v>
      </c>
      <c r="C100">
        <f>IF(B100&lt;2,LookHere!F$10 - T99,0)</f>
        <v>5494.6449530375085</v>
      </c>
      <c r="D100" s="3">
        <f>IF(B100=2,LookHere!$B$12,0)</f>
        <v>0</v>
      </c>
      <c r="E100" s="3">
        <f>IF(A100&lt;LookHere!B$13,0,IF(A100&lt;LookHere!B$14,LookHere!C$13,LookHere!C$14))</f>
        <v>0</v>
      </c>
      <c r="F100" s="3">
        <f>IF('SC3'!A100&lt;LookHere!D$15,0,LookHere!B$15)</f>
        <v>0</v>
      </c>
      <c r="G100" s="3">
        <f>IF('SC3'!A100&lt;LookHere!D$16,0,LookHere!B$16)</f>
        <v>0</v>
      </c>
      <c r="H100" s="3">
        <f t="shared" si="35"/>
        <v>0</v>
      </c>
      <c r="I100" s="35">
        <f t="shared" si="36"/>
        <v>131127.70817739298</v>
      </c>
      <c r="J100" s="3">
        <f>IF(I99&gt;0,IF(B100&lt;2,IF(C100&gt;5500*LookHere!B$11, 5500*LookHere!B$11, C100), IF(H100&gt;(M100+P99),-(H100-M100-P99),0)),0)</f>
        <v>5494.6449530375085</v>
      </c>
      <c r="K100" s="35">
        <f t="shared" si="37"/>
        <v>34901.375534782819</v>
      </c>
      <c r="L100" s="35">
        <f t="shared" si="38"/>
        <v>37058.224104122601</v>
      </c>
      <c r="M100" s="35">
        <f t="shared" si="39"/>
        <v>0</v>
      </c>
      <c r="N100" s="35">
        <f t="shared" si="40"/>
        <v>1030.3293436988538</v>
      </c>
      <c r="O100" s="35">
        <f t="shared" si="41"/>
        <v>73208.374106582007</v>
      </c>
      <c r="P100" s="3">
        <f t="shared" si="42"/>
        <v>0</v>
      </c>
      <c r="Q100">
        <f t="shared" si="43"/>
        <v>0</v>
      </c>
      <c r="R100" s="3">
        <f>IF(B100&lt;2,K100*V$5+L100*0.4*V$6 - IF((C100-J100)&gt;0,IF((C100-J100)&gt;V$12,V$12,C100-J100)),P100+L100*($V$6)*0.4+K100*($V$5)+G100+F100+E100)/LookHere!B$11</f>
        <v>2668.5458985116747</v>
      </c>
      <c r="S100" s="3">
        <f>(IF(G100&gt;0,IF(R100&gt;V$15,IF(0.15*(R100-V$15)&lt;G100,0.15*(R100-V$15),G100),0),0))*LookHere!B$11</f>
        <v>0</v>
      </c>
      <c r="T100" s="3">
        <f>(IF(R100&lt;V$16,W$16*R100,IF(R100&lt;V$17,Z$16+W$17*(R100-V$16),IF(R100&lt;V$18,W$18*(R100-V$18)+Z$17,(R100-V$18)*W$19+Z$18)))+S100 + IF(R100&lt;V$20,R100*W$20,IF(R100&lt;V$21,(R100-V$20)*W$21+Z$20,(R100-V$21)*W$22+Z$21)))*LookHere!B$11</f>
        <v>533.70917970233495</v>
      </c>
      <c r="V100" s="23">
        <f>LookHere!F$8*0.15</f>
        <v>9000</v>
      </c>
      <c r="W100" t="s">
        <v>78</v>
      </c>
      <c r="AG100">
        <f t="shared" si="44"/>
        <v>68</v>
      </c>
      <c r="AH100" s="37">
        <v>4.5999999999999999E-2</v>
      </c>
      <c r="AI100" s="3">
        <f t="shared" ref="AI100:AI131" si="45">IF(((K100+L100+O100+I100)-H100)&lt;H100,1,0)</f>
        <v>0</v>
      </c>
    </row>
    <row r="101" spans="1:35" x14ac:dyDescent="0.2">
      <c r="A101">
        <f t="shared" si="34"/>
        <v>44</v>
      </c>
      <c r="B101">
        <f>IF(A101&lt;LookHere!$B$9,1,2)</f>
        <v>1</v>
      </c>
      <c r="C101">
        <f>IF(B101&lt;2,LookHere!F$10 - T100,0)</f>
        <v>5466.2908202976651</v>
      </c>
      <c r="D101" s="3">
        <f>IF(B101=2,LookHere!$B$12,0)</f>
        <v>0</v>
      </c>
      <c r="E101" s="3">
        <f>IF(A101&lt;LookHere!B$13,0,IF(A101&lt;LookHere!B$14,LookHere!C$13,LookHere!C$14))</f>
        <v>0</v>
      </c>
      <c r="F101" s="3">
        <f>IF('SC3'!A101&lt;LookHere!D$15,0,LookHere!B$15)</f>
        <v>0</v>
      </c>
      <c r="G101" s="3">
        <f>IF('SC3'!A101&lt;LookHere!D$16,0,LookHere!B$16)</f>
        <v>0</v>
      </c>
      <c r="H101" s="3">
        <f t="shared" si="35"/>
        <v>0</v>
      </c>
      <c r="I101" s="35">
        <f t="shared" si="36"/>
        <v>142597.02547805168</v>
      </c>
      <c r="J101" s="3">
        <f>IF(I100&gt;0,IF(B101&lt;2,IF(C101&gt;5500*LookHere!B$11, 5500*LookHere!B$11, C101), IF(H101&gt;(M101+P100),-(H101-M101-P100),0)),0)</f>
        <v>5466.2908202976651</v>
      </c>
      <c r="K101" s="35">
        <f t="shared" si="37"/>
        <v>36530.543525391578</v>
      </c>
      <c r="L101" s="35">
        <f t="shared" si="38"/>
        <v>38788.072042063119</v>
      </c>
      <c r="M101" s="35">
        <f t="shared" si="39"/>
        <v>0</v>
      </c>
      <c r="N101" s="35">
        <f t="shared" si="40"/>
        <v>1078.4242846698903</v>
      </c>
      <c r="O101" s="35">
        <f t="shared" si="41"/>
        <v>76559.853473181327</v>
      </c>
      <c r="P101" s="3">
        <f t="shared" si="42"/>
        <v>0</v>
      </c>
      <c r="Q101">
        <f t="shared" si="43"/>
        <v>0</v>
      </c>
      <c r="R101" s="3">
        <f>IF(B101&lt;2,K101*V$5+L101*0.4*V$6 - IF((C101-J101)&gt;0,IF((C101-J101)&gt;V$12,V$12,C101-J101)),P101+L101*($V$6)*0.4+K101*($V$5)+G101+F101+E101)/LookHere!B$11</f>
        <v>2793.1114634140331</v>
      </c>
      <c r="S101" s="3">
        <f>(IF(G101&gt;0,IF(R101&gt;V$15,IF(0.15*(R101-V$15)&lt;G101,0.15*(R101-V$15),G101),0),0))*LookHere!B$11</f>
        <v>0</v>
      </c>
      <c r="T101" s="3">
        <f>(IF(R101&lt;V$16,W$16*R101,IF(R101&lt;V$17,Z$16+W$17*(R101-V$16),IF(R101&lt;V$18,W$18*(R101-V$18)+Z$17,(R101-V$18)*W$19+Z$18)))+S101 + IF(R101&lt;V$20,R101*W$20,IF(R101&lt;V$21,(R101-V$20)*W$21+Z$20,(R101-V$21)*W$22+Z$21)))*LookHere!B$11</f>
        <v>558.62229268280657</v>
      </c>
      <c r="W101" t="s">
        <v>20</v>
      </c>
      <c r="AG101">
        <f t="shared" si="44"/>
        <v>69</v>
      </c>
      <c r="AH101" s="37">
        <v>4.8000000000000001E-2</v>
      </c>
      <c r="AI101" s="3">
        <f t="shared" si="45"/>
        <v>0</v>
      </c>
    </row>
    <row r="102" spans="1:35" x14ac:dyDescent="0.2">
      <c r="A102">
        <f t="shared" si="34"/>
        <v>45</v>
      </c>
      <c r="B102">
        <f>IF(A102&lt;LookHere!$B$9,1,2)</f>
        <v>1</v>
      </c>
      <c r="C102">
        <f>IF(B102&lt;2,LookHere!F$10 - T101,0)</f>
        <v>5441.3777073171932</v>
      </c>
      <c r="D102" s="3">
        <f>IF(B102=2,LookHere!$B$12,0)</f>
        <v>0</v>
      </c>
      <c r="E102" s="3">
        <f>IF(A102&lt;LookHere!B$13,0,IF(A102&lt;LookHere!B$14,LookHere!C$13,LookHere!C$14))</f>
        <v>0</v>
      </c>
      <c r="F102" s="3">
        <f>IF('SC3'!A102&lt;LookHere!D$15,0,LookHere!B$15)</f>
        <v>0</v>
      </c>
      <c r="G102" s="3">
        <f>IF('SC3'!A102&lt;LookHere!D$16,0,LookHere!B$16)</f>
        <v>0</v>
      </c>
      <c r="H102" s="3">
        <f t="shared" si="35"/>
        <v>0</v>
      </c>
      <c r="I102" s="35">
        <f t="shared" si="36"/>
        <v>154566.49501175407</v>
      </c>
      <c r="J102" s="3">
        <f>IF(I101&gt;0,IF(B102&lt;2,IF(C102&gt;5500*LookHere!B$11, 5500*LookHere!B$11, C102), IF(H102&gt;(M102+P101),-(H102-M102-P101),0)),0)</f>
        <v>5441.3777073171932</v>
      </c>
      <c r="K102" s="35">
        <f t="shared" si="37"/>
        <v>38235.759760558023</v>
      </c>
      <c r="L102" s="35">
        <f t="shared" si="38"/>
        <v>40598.667883074893</v>
      </c>
      <c r="M102" s="35">
        <f t="shared" si="39"/>
        <v>0</v>
      </c>
      <c r="N102" s="35">
        <f t="shared" si="40"/>
        <v>1128.7642583357676</v>
      </c>
      <c r="O102" s="35">
        <f t="shared" si="41"/>
        <v>80064.763565183559</v>
      </c>
      <c r="P102" s="3">
        <f t="shared" si="42"/>
        <v>0</v>
      </c>
      <c r="Q102">
        <f t="shared" si="43"/>
        <v>0</v>
      </c>
      <c r="R102" s="3">
        <f>IF(B102&lt;2,K102*V$5+L102*0.4*V$6 - IF((C102-J102)&gt;0,IF((C102-J102)&gt;V$12,V$12,C102-J102)),P102+L102*($V$6)*0.4+K102*($V$5)+G102+F102+E102)/LookHere!B$11</f>
        <v>2923.4916481691316</v>
      </c>
      <c r="S102" s="3">
        <f>(IF(G102&gt;0,IF(R102&gt;V$15,IF(0.15*(R102-V$15)&lt;G102,0.15*(R102-V$15),G102),0),0))*LookHere!B$11</f>
        <v>0</v>
      </c>
      <c r="T102" s="3">
        <f>(IF(R102&lt;V$16,W$16*R102,IF(R102&lt;V$17,Z$16+W$17*(R102-V$16),IF(R102&lt;V$18,W$18*(R102-V$18)+Z$17,(R102-V$18)*W$19+Z$18)))+S102 + IF(R102&lt;V$20,R102*W$20,IF(R102&lt;V$21,(R102-V$20)*W$21+Z$20,(R102-V$21)*W$22+Z$21)))*LookHere!B$11</f>
        <v>584.69832963382635</v>
      </c>
      <c r="AG102">
        <f t="shared" si="44"/>
        <v>70</v>
      </c>
      <c r="AH102" s="37">
        <v>0.05</v>
      </c>
      <c r="AI102" s="3">
        <f t="shared" si="45"/>
        <v>0</v>
      </c>
    </row>
    <row r="103" spans="1:35" x14ac:dyDescent="0.2">
      <c r="A103">
        <f t="shared" si="34"/>
        <v>46</v>
      </c>
      <c r="B103">
        <f>IF(A103&lt;LookHere!$B$9,1,2)</f>
        <v>1</v>
      </c>
      <c r="C103">
        <f>IF(B103&lt;2,LookHere!F$10 - T102,0)</f>
        <v>5415.3016703661733</v>
      </c>
      <c r="D103" s="3">
        <f>IF(B103=2,LookHere!$B$12,0)</f>
        <v>0</v>
      </c>
      <c r="E103" s="3">
        <f>IF(A103&lt;LookHere!B$13,0,IF(A103&lt;LookHere!B$14,LookHere!C$13,LookHere!C$14))</f>
        <v>0</v>
      </c>
      <c r="F103" s="3">
        <f>IF('SC3'!A103&lt;LookHere!D$15,0,LookHere!B$15)</f>
        <v>0</v>
      </c>
      <c r="G103" s="3">
        <f>IF('SC3'!A103&lt;LookHere!D$16,0,LookHere!B$16)</f>
        <v>0</v>
      </c>
      <c r="H103" s="3">
        <f t="shared" si="35"/>
        <v>0</v>
      </c>
      <c r="I103" s="35">
        <f t="shared" si="36"/>
        <v>167057.85082375834</v>
      </c>
      <c r="J103" s="3">
        <f>IF(I102&gt;0,IF(B103&lt;2,IF(C103&gt;5500*LookHere!B$11, 5500*LookHere!B$11, C103), IF(H103&gt;(M103+P102),-(H103-M103-P102),0)),0)</f>
        <v>5415.3016703661733</v>
      </c>
      <c r="K103" s="35">
        <f t="shared" si="37"/>
        <v>40020.574110838061</v>
      </c>
      <c r="L103" s="35">
        <f t="shared" si="38"/>
        <v>42493.780873995871</v>
      </c>
      <c r="M103" s="35">
        <f t="shared" si="39"/>
        <v>0</v>
      </c>
      <c r="N103" s="35">
        <f t="shared" si="40"/>
        <v>1181.4540612584408</v>
      </c>
      <c r="O103" s="35">
        <f t="shared" si="41"/>
        <v>83730.128441197652</v>
      </c>
      <c r="P103" s="3">
        <f t="shared" si="42"/>
        <v>0</v>
      </c>
      <c r="Q103">
        <f t="shared" si="43"/>
        <v>0</v>
      </c>
      <c r="R103" s="3">
        <f>IF(B103&lt;2,K103*V$5+L103*0.4*V$6 - IF((C103-J103)&gt;0,IF((C103-J103)&gt;V$12,V$12,C103-J103)),P103+L103*($V$6)*0.4+K103*($V$5)+G103+F103+E103)/LookHere!B$11</f>
        <v>3059.9578745303161</v>
      </c>
      <c r="S103" s="3">
        <f>(IF(G103&gt;0,IF(R103&gt;V$15,IF(0.15*(R103-V$15)&lt;G103,0.15*(R103-V$15),G103),0),0))*LookHere!B$11</f>
        <v>0</v>
      </c>
      <c r="T103" s="3">
        <f>(IF(R103&lt;V$16,W$16*R103,IF(R103&lt;V$17,Z$16+W$17*(R103-V$16),IF(R103&lt;V$18,W$18*(R103-V$18)+Z$17,(R103-V$18)*W$19+Z$18)))+S103 + IF(R103&lt;V$20,R103*W$20,IF(R103&lt;V$21,(R103-V$20)*W$21+Z$20,(R103-V$21)*W$22+Z$21)))*LookHere!B$11</f>
        <v>611.99157490606319</v>
      </c>
      <c r="V103" s="40">
        <v>71592</v>
      </c>
      <c r="W103" t="s">
        <v>61</v>
      </c>
      <c r="AG103">
        <f t="shared" si="44"/>
        <v>71</v>
      </c>
      <c r="AH103" s="37">
        <v>7.3999999999999996E-2</v>
      </c>
      <c r="AI103" s="3">
        <f t="shared" si="45"/>
        <v>0</v>
      </c>
    </row>
    <row r="104" spans="1:35" x14ac:dyDescent="0.2">
      <c r="A104">
        <f t="shared" si="34"/>
        <v>47</v>
      </c>
      <c r="B104">
        <f>IF(A104&lt;LookHere!$B$9,1,2)</f>
        <v>1</v>
      </c>
      <c r="C104">
        <f>IF(B104&lt;2,LookHere!F$10 - T103,0)</f>
        <v>5388.0084250939371</v>
      </c>
      <c r="D104" s="3">
        <f>IF(B104=2,LookHere!$B$12,0)</f>
        <v>0</v>
      </c>
      <c r="E104" s="3">
        <f>IF(A104&lt;LookHere!B$13,0,IF(A104&lt;LookHere!B$14,LookHere!C$13,LookHere!C$14))</f>
        <v>0</v>
      </c>
      <c r="F104" s="3">
        <f>IF('SC3'!A104&lt;LookHere!D$15,0,LookHere!B$15)</f>
        <v>0</v>
      </c>
      <c r="G104" s="3">
        <f>IF('SC3'!A104&lt;LookHere!D$16,0,LookHere!B$16)</f>
        <v>0</v>
      </c>
      <c r="H104" s="3">
        <f t="shared" si="35"/>
        <v>0</v>
      </c>
      <c r="I104" s="35">
        <f t="shared" si="36"/>
        <v>180093.76765956392</v>
      </c>
      <c r="J104" s="3">
        <f>IF(I103&gt;0,IF(B104&lt;2,IF(C104&gt;5500*LookHere!B$11, 5500*LookHere!B$11, C104), IF(H104&gt;(M104+P103),-(H104-M104-P103),0)),0)</f>
        <v>5388.0084250939371</v>
      </c>
      <c r="K104" s="35">
        <f t="shared" si="37"/>
        <v>41888.702151885984</v>
      </c>
      <c r="L104" s="35">
        <f t="shared" si="38"/>
        <v>44477.356207048368</v>
      </c>
      <c r="M104" s="35">
        <f t="shared" si="39"/>
        <v>0</v>
      </c>
      <c r="N104" s="35">
        <f t="shared" si="40"/>
        <v>1236.6033815789074</v>
      </c>
      <c r="O104" s="35">
        <f t="shared" si="41"/>
        <v>87563.293721235677</v>
      </c>
      <c r="P104" s="3">
        <f t="shared" si="42"/>
        <v>0</v>
      </c>
      <c r="Q104">
        <f t="shared" si="43"/>
        <v>0</v>
      </c>
      <c r="R104" s="3">
        <f>IF(B104&lt;2,K104*V$5+L104*0.4*V$6 - IF((C104-J104)&gt;0,IF((C104-J104)&gt;V$12,V$12,C104-J104)),P104+L104*($V$6)*0.4+K104*($V$5)+G104+F104+E104)/LookHere!B$11</f>
        <v>3202.7942339989177</v>
      </c>
      <c r="S104" s="3">
        <f>(IF(G104&gt;0,IF(R104&gt;V$15,IF(0.15*(R104-V$15)&lt;G104,0.15*(R104-V$15),G104),0),0))*LookHere!B$11</f>
        <v>0</v>
      </c>
      <c r="T104" s="3">
        <f>(IF(R104&lt;V$16,W$16*R104,IF(R104&lt;V$17,Z$16+W$17*(R104-V$16),IF(R104&lt;V$18,W$18*(R104-V$18)+Z$17,(R104-V$18)*W$19+Z$18)))+S104 + IF(R104&lt;V$20,R104*W$20,IF(R104&lt;V$21,(R104-V$20)*W$21+Z$20,(R104-V$21)*W$22+Z$21)))*LookHere!B$11</f>
        <v>640.55884679978351</v>
      </c>
      <c r="V104" s="40">
        <v>43953</v>
      </c>
      <c r="W104">
        <v>0.15</v>
      </c>
      <c r="X104" t="s">
        <v>64</v>
      </c>
      <c r="Z104" s="40">
        <f>V104*W104</f>
        <v>6592.95</v>
      </c>
      <c r="AG104">
        <f t="shared" si="44"/>
        <v>72</v>
      </c>
      <c r="AH104" s="37">
        <v>7.4999999999999997E-2</v>
      </c>
      <c r="AI104" s="3">
        <f t="shared" si="45"/>
        <v>0</v>
      </c>
    </row>
    <row r="105" spans="1:35" x14ac:dyDescent="0.2">
      <c r="A105">
        <f t="shared" si="34"/>
        <v>48</v>
      </c>
      <c r="B105">
        <f>IF(A105&lt;LookHere!$B$9,1,2)</f>
        <v>1</v>
      </c>
      <c r="C105">
        <f>IF(B105&lt;2,LookHere!F$10 - T104,0)</f>
        <v>5359.4411532002168</v>
      </c>
      <c r="D105" s="3">
        <f>IF(B105=2,LookHere!$B$12,0)</f>
        <v>0</v>
      </c>
      <c r="E105" s="3">
        <f>IF(A105&lt;LookHere!B$13,0,IF(A105&lt;LookHere!B$14,LookHere!C$13,LookHere!C$14))</f>
        <v>0</v>
      </c>
      <c r="F105" s="3">
        <f>IF('SC3'!A105&lt;LookHere!D$15,0,LookHere!B$15)</f>
        <v>0</v>
      </c>
      <c r="G105" s="3">
        <f>IF('SC3'!A105&lt;LookHere!D$16,0,LookHere!B$16)</f>
        <v>0</v>
      </c>
      <c r="H105" s="3">
        <f t="shared" si="35"/>
        <v>0</v>
      </c>
      <c r="I105" s="35">
        <f t="shared" si="36"/>
        <v>193697.90149621898</v>
      </c>
      <c r="J105" s="3">
        <f>IF(I104&gt;0,IF(B105&lt;2,IF(C105&gt;5500*LookHere!B$11, 5500*LookHere!B$11, C105), IF(H105&gt;(M105+P104),-(H105-M105-P104),0)),0)</f>
        <v>5359.4411532002168</v>
      </c>
      <c r="K105" s="35">
        <f t="shared" si="37"/>
        <v>43844.032899423939</v>
      </c>
      <c r="L105" s="35">
        <f t="shared" si="38"/>
        <v>46553.523232837295</v>
      </c>
      <c r="M105" s="35">
        <f t="shared" si="39"/>
        <v>0</v>
      </c>
      <c r="N105" s="35">
        <f t="shared" si="40"/>
        <v>1294.3270275811976</v>
      </c>
      <c r="O105" s="35">
        <f t="shared" si="41"/>
        <v>91571.941307793837</v>
      </c>
      <c r="P105" s="3">
        <f t="shared" si="42"/>
        <v>0</v>
      </c>
      <c r="Q105">
        <f t="shared" si="43"/>
        <v>0</v>
      </c>
      <c r="R105" s="3">
        <f>IF(B105&lt;2,K105*V$5+L105*0.4*V$6 - IF((C105-J105)&gt;0,IF((C105-J105)&gt;V$12,V$12,C105-J105)),P105+L105*($V$6)*0.4+K105*($V$5)+G105+F105+E105)/LookHere!B$11</f>
        <v>3352.2980792378512</v>
      </c>
      <c r="S105" s="3">
        <f>(IF(G105&gt;0,IF(R105&gt;V$15,IF(0.15*(R105-V$15)&lt;G105,0.15*(R105-V$15),G105),0),0))*LookHere!B$11</f>
        <v>0</v>
      </c>
      <c r="T105" s="3">
        <f>(IF(R105&lt;V$16,W$16*R105,IF(R105&lt;V$17,Z$16+W$17*(R105-V$16),IF(R105&lt;V$18,W$18*(R105-V$18)+Z$17,(R105-V$18)*W$19+Z$18)))+S105 + IF(R105&lt;V$20,R105*W$20,IF(R105&lt;V$21,(R105-V$20)*W$21+Z$20,(R105-V$21)*W$22+Z$21)))*LookHere!B$11</f>
        <v>670.45961584757026</v>
      </c>
      <c r="V105" s="40">
        <v>87907</v>
      </c>
      <c r="W105">
        <v>0.22</v>
      </c>
      <c r="X105" t="s">
        <v>65</v>
      </c>
      <c r="Z105" s="40">
        <f>(V105-V104)*W105+Z104</f>
        <v>16262.829999999998</v>
      </c>
      <c r="AG105">
        <f t="shared" si="44"/>
        <v>73</v>
      </c>
      <c r="AH105" s="37">
        <v>7.5999999999999998E-2</v>
      </c>
      <c r="AI105" s="3">
        <f t="shared" si="45"/>
        <v>0</v>
      </c>
    </row>
    <row r="106" spans="1:35" x14ac:dyDescent="0.2">
      <c r="A106">
        <f t="shared" si="34"/>
        <v>49</v>
      </c>
      <c r="B106">
        <f>IF(A106&lt;LookHere!$B$9,1,2)</f>
        <v>1</v>
      </c>
      <c r="C106">
        <f>IF(B106&lt;2,LookHere!F$10 - T105,0)</f>
        <v>5329.5403841524294</v>
      </c>
      <c r="D106" s="3">
        <f>IF(B106=2,LookHere!$B$12,0)</f>
        <v>0</v>
      </c>
      <c r="E106" s="3">
        <f>IF(A106&lt;LookHere!B$13,0,IF(A106&lt;LookHere!B$14,LookHere!C$13,LookHere!C$14))</f>
        <v>0</v>
      </c>
      <c r="F106" s="3">
        <f>IF('SC3'!A106&lt;LookHere!D$15,0,LookHere!B$15)</f>
        <v>0</v>
      </c>
      <c r="G106" s="3">
        <f>IF('SC3'!A106&lt;LookHere!D$16,0,LookHere!B$16)</f>
        <v>0</v>
      </c>
      <c r="H106" s="3">
        <f t="shared" si="35"/>
        <v>0</v>
      </c>
      <c r="I106" s="35">
        <f t="shared" si="36"/>
        <v>207894.93181086832</v>
      </c>
      <c r="J106" s="3">
        <f>IF(I105&gt;0,IF(B106&lt;2,IF(C106&gt;5500*LookHere!B$11, 5500*LookHere!B$11, C106), IF(H106&gt;(M106+P105),-(H106-M106-P105),0)),0)</f>
        <v>5329.5403841524294</v>
      </c>
      <c r="K106" s="35">
        <f t="shared" si="37"/>
        <v>45890.636905283522</v>
      </c>
      <c r="L106" s="35">
        <f t="shared" si="38"/>
        <v>48726.604056715027</v>
      </c>
      <c r="M106" s="35">
        <f t="shared" si="39"/>
        <v>0</v>
      </c>
      <c r="N106" s="35">
        <f t="shared" si="40"/>
        <v>1354.7451667066789</v>
      </c>
      <c r="O106" s="35">
        <f t="shared" si="41"/>
        <v>95764.10478086464</v>
      </c>
      <c r="P106" s="3">
        <f t="shared" si="42"/>
        <v>0</v>
      </c>
      <c r="Q106">
        <f t="shared" si="43"/>
        <v>0</v>
      </c>
      <c r="R106" s="3">
        <f>IF(B106&lt;2,K106*V$5+L106*0.4*V$6 - IF((C106-J106)&gt;0,IF((C106-J106)&gt;V$12,V$12,C106-J106)),P106+L106*($V$6)*0.4+K106*($V$5)+G106+F106+E106)/LookHere!B$11</f>
        <v>3508.7806430919109</v>
      </c>
      <c r="S106" s="3">
        <f>(IF(G106&gt;0,IF(R106&gt;V$15,IF(0.15*(R106-V$15)&lt;G106,0.15*(R106-V$15),G106),0),0))*LookHere!B$11</f>
        <v>0</v>
      </c>
      <c r="T106" s="3">
        <f>(IF(R106&lt;V$16,W$16*R106,IF(R106&lt;V$17,Z$16+W$17*(R106-V$16),IF(R106&lt;V$18,W$18*(R106-V$18)+Z$17,(R106-V$18)*W$19+Z$18)))+S106 + IF(R106&lt;V$20,R106*W$20,IF(R106&lt;V$21,(R106-V$20)*W$21+Z$20,(R106-V$21)*W$22+Z$21)))*LookHere!B$11</f>
        <v>701.75612861838215</v>
      </c>
      <c r="V106" s="40">
        <v>136270</v>
      </c>
      <c r="W106">
        <v>0.26</v>
      </c>
      <c r="X106" t="s">
        <v>66</v>
      </c>
      <c r="Z106" s="40">
        <f>(V106-V105)*W106+Z105</f>
        <v>28837.21</v>
      </c>
      <c r="AG106">
        <f t="shared" si="44"/>
        <v>74</v>
      </c>
      <c r="AH106" s="37">
        <v>7.6999999999999999E-2</v>
      </c>
      <c r="AI106" s="3">
        <f t="shared" si="45"/>
        <v>0</v>
      </c>
    </row>
    <row r="107" spans="1:35" x14ac:dyDescent="0.2">
      <c r="A107">
        <f t="shared" si="34"/>
        <v>50</v>
      </c>
      <c r="B107">
        <f>IF(A107&lt;LookHere!$B$9,1,2)</f>
        <v>1</v>
      </c>
      <c r="C107">
        <f>IF(B107&lt;2,LookHere!F$10 - T106,0)</f>
        <v>5298.2438713816182</v>
      </c>
      <c r="D107" s="3">
        <f>IF(B107=2,LookHere!$B$12,0)</f>
        <v>0</v>
      </c>
      <c r="E107" s="3">
        <f>IF(A107&lt;LookHere!B$13,0,IF(A107&lt;LookHere!B$14,LookHere!C$13,LookHere!C$14))</f>
        <v>0</v>
      </c>
      <c r="F107" s="3">
        <f>IF('SC3'!A107&lt;LookHere!D$15,0,LookHere!B$15)</f>
        <v>0</v>
      </c>
      <c r="G107" s="3">
        <f>IF('SC3'!A107&lt;LookHere!D$16,0,LookHere!B$16)</f>
        <v>0</v>
      </c>
      <c r="H107" s="3">
        <f t="shared" si="35"/>
        <v>0</v>
      </c>
      <c r="I107" s="35">
        <f t="shared" si="36"/>
        <v>222710.60566055149</v>
      </c>
      <c r="J107" s="3">
        <f>IF(I106&gt;0,IF(B107&lt;2,IF(C107&gt;5500*LookHere!B$11, 5500*LookHere!B$11, C107), IF(H107&gt;(M107+P106),-(H107-M107-P106),0)),0)</f>
        <v>5298.2438713816182</v>
      </c>
      <c r="K107" s="35">
        <f t="shared" si="37"/>
        <v>48032.774731364647</v>
      </c>
      <c r="L107" s="35">
        <f t="shared" si="38"/>
        <v>51001.122536417133</v>
      </c>
      <c r="M107" s="35">
        <f t="shared" si="39"/>
        <v>0</v>
      </c>
      <c r="N107" s="35">
        <f t="shared" si="40"/>
        <v>1417.9835757157575</v>
      </c>
      <c r="O107" s="35">
        <f t="shared" si="41"/>
        <v>100148.18549773261</v>
      </c>
      <c r="P107" s="3">
        <f t="shared" si="42"/>
        <v>0</v>
      </c>
      <c r="Q107">
        <f t="shared" si="43"/>
        <v>0</v>
      </c>
      <c r="R107" s="3">
        <f>IF(B107&lt;2,K107*V$5+L107*0.4*V$6 - IF((C107-J107)&gt;0,IF((C107-J107)&gt;V$12,V$12,C107-J107)),P107+L107*($V$6)*0.4+K107*($V$5)+G107+F107+E107)/LookHere!B$11</f>
        <v>3672.5676865034402</v>
      </c>
      <c r="S107" s="3">
        <f>(IF(G107&gt;0,IF(R107&gt;V$15,IF(0.15*(R107-V$15)&lt;G107,0.15*(R107-V$15),G107),0),0))*LookHere!B$11</f>
        <v>0</v>
      </c>
      <c r="T107" s="3">
        <f>(IF(R107&lt;V$16,W$16*R107,IF(R107&lt;V$17,Z$16+W$17*(R107-V$16),IF(R107&lt;V$18,W$18*(R107-V$18)+Z$17,(R107-V$18)*W$19+Z$18)))+S107 + IF(R107&lt;V$20,R107*W$20,IF(R107&lt;V$21,(R107-V$20)*W$21+Z$20,(R107-V$21)*W$22+Z$21)))*LookHere!B$11</f>
        <v>734.51353730068809</v>
      </c>
      <c r="V107" s="40"/>
      <c r="W107">
        <v>0.28999999999999998</v>
      </c>
      <c r="X107" t="s">
        <v>67</v>
      </c>
      <c r="Z107" s="40"/>
      <c r="AG107">
        <f t="shared" si="44"/>
        <v>75</v>
      </c>
      <c r="AH107" s="37">
        <v>7.9000000000000001E-2</v>
      </c>
      <c r="AI107" s="3">
        <f t="shared" si="45"/>
        <v>0</v>
      </c>
    </row>
    <row r="108" spans="1:35" x14ac:dyDescent="0.2">
      <c r="A108">
        <f t="shared" si="34"/>
        <v>51</v>
      </c>
      <c r="B108">
        <f>IF(A108&lt;LookHere!$B$9,1,2)</f>
        <v>1</v>
      </c>
      <c r="C108">
        <f>IF(B108&lt;2,LookHere!F$10 - T107,0)</f>
        <v>5265.4864626993121</v>
      </c>
      <c r="D108" s="3">
        <f>IF(B108=2,LookHere!$B$12,0)</f>
        <v>0</v>
      </c>
      <c r="E108" s="3">
        <f>IF(A108&lt;LookHere!B$13,0,IF(A108&lt;LookHere!B$14,LookHere!C$13,LookHere!C$14))</f>
        <v>0</v>
      </c>
      <c r="F108" s="3">
        <f>IF('SC3'!A108&lt;LookHere!D$15,0,LookHere!B$15)</f>
        <v>0</v>
      </c>
      <c r="G108" s="3">
        <f>IF('SC3'!A108&lt;LookHere!D$16,0,LookHere!B$16)</f>
        <v>0</v>
      </c>
      <c r="H108" s="3">
        <f t="shared" si="35"/>
        <v>0</v>
      </c>
      <c r="I108" s="35">
        <f t="shared" si="36"/>
        <v>238171.78365039083</v>
      </c>
      <c r="J108" s="3">
        <f>IF(I107&gt;0,IF(B108&lt;2,IF(C108&gt;5500*LookHere!B$11, 5500*LookHere!B$11, C108), IF(H108&gt;(M108+P107),-(H108-M108-P107),0)),0)</f>
        <v>5265.4864626993121</v>
      </c>
      <c r="K108" s="35">
        <f t="shared" si="37"/>
        <v>50274.90581915182</v>
      </c>
      <c r="L108" s="35">
        <f t="shared" si="38"/>
        <v>53381.813699700579</v>
      </c>
      <c r="M108" s="35">
        <f t="shared" si="39"/>
        <v>0</v>
      </c>
      <c r="N108" s="35">
        <f t="shared" si="40"/>
        <v>1484.1739025262416</v>
      </c>
      <c r="O108" s="35">
        <f t="shared" si="41"/>
        <v>104732.96942981881</v>
      </c>
      <c r="P108" s="3">
        <f t="shared" si="42"/>
        <v>0</v>
      </c>
      <c r="Q108">
        <f t="shared" si="43"/>
        <v>0</v>
      </c>
      <c r="R108" s="3">
        <f>IF(B108&lt;2,K108*V$5+L108*0.4*V$6 - IF((C108-J108)&gt;0,IF((C108-J108)&gt;V$12,V$12,C108-J108)),P108+L108*($V$6)*0.4+K108*($V$5)+G108+F108+E108)/LookHere!B$11</f>
        <v>3844.0001766721807</v>
      </c>
      <c r="S108" s="3">
        <f>(IF(G108&gt;0,IF(R108&gt;V$15,IF(0.15*(R108-V$15)&lt;G108,0.15*(R108-V$15),G108),0),0))*LookHere!B$11</f>
        <v>0</v>
      </c>
      <c r="T108" s="3">
        <f>(IF(R108&lt;V$16,W$16*R108,IF(R108&lt;V$17,Z$16+W$17*(R108-V$16),IF(R108&lt;V$18,W$18*(R108-V$18)+Z$17,(R108-V$18)*W$19+Z$18)))+S108 + IF(R108&lt;V$20,R108*W$20,IF(R108&lt;V$21,(R108-V$20)*W$21+Z$20,(R108-V$21)*W$22+Z$21)))*LookHere!B$11</f>
        <v>768.80003533443619</v>
      </c>
      <c r="V108" s="40">
        <v>40120</v>
      </c>
      <c r="W108">
        <v>0.05</v>
      </c>
      <c r="X108" t="s">
        <v>68</v>
      </c>
      <c r="Z108" s="40">
        <f>V108*W108</f>
        <v>2006</v>
      </c>
      <c r="AG108">
        <f t="shared" si="44"/>
        <v>76</v>
      </c>
      <c r="AH108" s="37">
        <v>0.08</v>
      </c>
      <c r="AI108" s="3">
        <f t="shared" si="45"/>
        <v>0</v>
      </c>
    </row>
    <row r="109" spans="1:35" x14ac:dyDescent="0.2">
      <c r="A109">
        <f t="shared" si="34"/>
        <v>52</v>
      </c>
      <c r="B109">
        <f>IF(A109&lt;LookHere!$B$9,1,2)</f>
        <v>1</v>
      </c>
      <c r="C109">
        <f>IF(B109&lt;2,LookHere!F$10 - T108,0)</f>
        <v>5231.199964665564</v>
      </c>
      <c r="D109" s="3">
        <f>IF(B109=2,LookHere!$B$12,0)</f>
        <v>0</v>
      </c>
      <c r="E109" s="3">
        <f>IF(A109&lt;LookHere!B$13,0,IF(A109&lt;LookHere!B$14,LookHere!C$13,LookHere!C$14))</f>
        <v>0</v>
      </c>
      <c r="F109" s="3">
        <f>IF('SC3'!A109&lt;LookHere!D$15,0,LookHere!B$15)</f>
        <v>0</v>
      </c>
      <c r="G109" s="3">
        <f>IF('SC3'!A109&lt;LookHere!D$16,0,LookHere!B$16)</f>
        <v>0</v>
      </c>
      <c r="H109" s="3">
        <f t="shared" si="35"/>
        <v>0</v>
      </c>
      <c r="I109" s="35">
        <f t="shared" si="36"/>
        <v>254306.48787057129</v>
      </c>
      <c r="J109" s="3">
        <f>IF(I108&gt;0,IF(B109&lt;2,IF(C109&gt;5500*LookHere!B$11, 5500*LookHere!B$11, C109), IF(H109&gt;(M109+P108),-(H109-M109-P108),0)),0)</f>
        <v>5231.199964665564</v>
      </c>
      <c r="K109" s="35">
        <f t="shared" si="37"/>
        <v>52621.697773252403</v>
      </c>
      <c r="L109" s="35">
        <f t="shared" si="38"/>
        <v>55873.633601589514</v>
      </c>
      <c r="M109" s="35">
        <f t="shared" si="39"/>
        <v>0</v>
      </c>
      <c r="N109" s="35">
        <f t="shared" si="40"/>
        <v>1553.4539402743742</v>
      </c>
      <c r="O109" s="35">
        <f t="shared" si="41"/>
        <v>109527.64477031591</v>
      </c>
      <c r="P109" s="3">
        <f t="shared" si="42"/>
        <v>0</v>
      </c>
      <c r="Q109">
        <f t="shared" si="43"/>
        <v>0</v>
      </c>
      <c r="R109" s="3">
        <f>IF(B109&lt;2,K109*V$5+L109*0.4*V$6 - IF((C109-J109)&gt;0,IF((C109-J109)&gt;V$12,V$12,C109-J109)),P109+L109*($V$6)*0.4+K109*($V$5)+G109+F109+E109)/LookHere!B$11</f>
        <v>4023.4349968710685</v>
      </c>
      <c r="S109" s="3">
        <f>(IF(G109&gt;0,IF(R109&gt;V$15,IF(0.15*(R109-V$15)&lt;G109,0.15*(R109-V$15),G109),0),0))*LookHere!B$11</f>
        <v>0</v>
      </c>
      <c r="T109" s="3">
        <f>(IF(R109&lt;V$16,W$16*R109,IF(R109&lt;V$17,Z$16+W$17*(R109-V$16),IF(R109&lt;V$18,W$18*(R109-V$18)+Z$17,(R109-V$18)*W$19+Z$18)))+S109 + IF(R109&lt;V$20,R109*W$20,IF(R109&lt;V$21,(R109-V$20)*W$21+Z$20,(R109-V$21)*W$22+Z$21)))*LookHere!B$11</f>
        <v>804.68699937421377</v>
      </c>
      <c r="V109" s="40">
        <v>80242</v>
      </c>
      <c r="W109">
        <v>9.1499999999999998E-2</v>
      </c>
      <c r="X109" t="s">
        <v>69</v>
      </c>
      <c r="Z109" s="40">
        <f>(V109-V108)*W109+Z108</f>
        <v>5677.1630000000005</v>
      </c>
      <c r="AG109">
        <f t="shared" si="44"/>
        <v>77</v>
      </c>
      <c r="AH109" s="37">
        <v>8.2000000000000003E-2</v>
      </c>
      <c r="AI109" s="3">
        <f t="shared" si="45"/>
        <v>0</v>
      </c>
    </row>
    <row r="110" spans="1:35" x14ac:dyDescent="0.2">
      <c r="A110">
        <f t="shared" si="34"/>
        <v>53</v>
      </c>
      <c r="B110">
        <f>IF(A110&lt;LookHere!$B$9,1,2)</f>
        <v>1</v>
      </c>
      <c r="C110">
        <f>IF(B110&lt;2,LookHere!F$10 - T109,0)</f>
        <v>5195.3130006257861</v>
      </c>
      <c r="D110" s="3">
        <f>IF(B110=2,LookHere!$B$12,0)</f>
        <v>0</v>
      </c>
      <c r="E110" s="3">
        <f>IF(A110&lt;LookHere!B$13,0,IF(A110&lt;LookHere!B$14,LookHere!C$13,LookHere!C$14))</f>
        <v>0</v>
      </c>
      <c r="F110" s="3">
        <f>IF('SC3'!A110&lt;LookHere!D$15,0,LookHere!B$15)</f>
        <v>0</v>
      </c>
      <c r="G110" s="3">
        <f>IF('SC3'!A110&lt;LookHere!D$16,0,LookHere!B$16)</f>
        <v>0</v>
      </c>
      <c r="H110" s="3">
        <f t="shared" si="35"/>
        <v>0</v>
      </c>
      <c r="I110" s="35">
        <f t="shared" si="36"/>
        <v>271143.95188591187</v>
      </c>
      <c r="J110" s="3">
        <f>IF(I109&gt;0,IF(B110&lt;2,IF(C110&gt;5500*LookHere!B$11, 5500*LookHere!B$11, C110), IF(H110&gt;(M110+P109),-(H110-M110-P109),0)),0)</f>
        <v>5195.3130006257861</v>
      </c>
      <c r="K110" s="35">
        <f t="shared" si="37"/>
        <v>55078.036078282879</v>
      </c>
      <c r="L110" s="35">
        <f t="shared" si="38"/>
        <v>58481.769641749408</v>
      </c>
      <c r="M110" s="35">
        <f t="shared" si="39"/>
        <v>0</v>
      </c>
      <c r="N110" s="35">
        <f t="shared" si="40"/>
        <v>1625.9679141685549</v>
      </c>
      <c r="O110" s="35">
        <f t="shared" si="41"/>
        <v>114541.82034790097</v>
      </c>
      <c r="P110" s="3">
        <f t="shared" si="42"/>
        <v>0</v>
      </c>
      <c r="Q110">
        <f t="shared" si="43"/>
        <v>0</v>
      </c>
      <c r="R110" s="3">
        <f>IF(B110&lt;2,K110*V$5+L110*0.4*V$6 - IF((C110-J110)&gt;0,IF((C110-J110)&gt;V$12,V$12,C110-J110)),P110+L110*($V$6)*0.4+K110*($V$5)+G110+F110+E110)/LookHere!B$11</f>
        <v>4211.2456893956651</v>
      </c>
      <c r="S110" s="3">
        <f>(IF(G110&gt;0,IF(R110&gt;V$15,IF(0.15*(R110-V$15)&lt;G110,0.15*(R110-V$15),G110),0),0))*LookHere!B$11</f>
        <v>0</v>
      </c>
      <c r="T110" s="3">
        <f>(IF(R110&lt;V$16,W$16*R110,IF(R110&lt;V$17,Z$16+W$17*(R110-V$16),IF(R110&lt;V$18,W$18*(R110-V$18)+Z$17,(R110-V$18)*W$19+Z$18)))+S110 + IF(R110&lt;V$20,R110*W$20,IF(R110&lt;V$21,(R110-V$20)*W$21+Z$20,(R110-V$21)*W$22+Z$21)))*LookHere!B$11</f>
        <v>842.24913787913306</v>
      </c>
      <c r="V110" s="40"/>
      <c r="W110">
        <v>0.1116</v>
      </c>
      <c r="X110" t="s">
        <v>70</v>
      </c>
      <c r="Z110" s="40"/>
      <c r="AG110">
        <f t="shared" si="44"/>
        <v>78</v>
      </c>
      <c r="AH110" s="37">
        <v>8.3000000000000004E-2</v>
      </c>
      <c r="AI110" s="3">
        <f t="shared" si="45"/>
        <v>0</v>
      </c>
    </row>
    <row r="111" spans="1:35" x14ac:dyDescent="0.2">
      <c r="A111">
        <f t="shared" si="34"/>
        <v>54</v>
      </c>
      <c r="B111">
        <f>IF(A111&lt;LookHere!$B$9,1,2)</f>
        <v>1</v>
      </c>
      <c r="C111">
        <f>IF(B111&lt;2,LookHere!F$10 - T110,0)</f>
        <v>5157.7508621208672</v>
      </c>
      <c r="D111" s="3">
        <f>IF(B111=2,LookHere!$B$12,0)</f>
        <v>0</v>
      </c>
      <c r="E111" s="3">
        <f>IF(A111&lt;LookHere!B$13,0,IF(A111&lt;LookHere!B$14,LookHere!C$13,LookHere!C$14))</f>
        <v>0</v>
      </c>
      <c r="F111" s="3">
        <f>IF('SC3'!A111&lt;LookHere!D$15,0,LookHere!B$15)</f>
        <v>0</v>
      </c>
      <c r="G111" s="3">
        <f>IF('SC3'!A111&lt;LookHere!D$16,0,LookHere!B$16)</f>
        <v>0</v>
      </c>
      <c r="H111" s="3">
        <f t="shared" si="35"/>
        <v>0</v>
      </c>
      <c r="I111" s="35">
        <f t="shared" si="36"/>
        <v>288714.67286536976</v>
      </c>
      <c r="J111" s="3">
        <f>IF(I110&gt;0,IF(B111&lt;2,IF(C111&gt;5500*LookHere!B$11, 5500*LookHere!B$11, C111), IF(H111&gt;(M111+P110),-(H111-M111-P110),0)),0)</f>
        <v>5157.7508621208672</v>
      </c>
      <c r="K111" s="35">
        <f t="shared" si="37"/>
        <v>57649.034269331438</v>
      </c>
      <c r="L111" s="35">
        <f t="shared" si="38"/>
        <v>61211.651363467914</v>
      </c>
      <c r="M111" s="35">
        <f t="shared" si="39"/>
        <v>0</v>
      </c>
      <c r="N111" s="35">
        <f t="shared" si="40"/>
        <v>1701.8667817332605</v>
      </c>
      <c r="O111" s="35">
        <f t="shared" si="41"/>
        <v>119785.54488342786</v>
      </c>
      <c r="P111" s="3">
        <f t="shared" si="42"/>
        <v>0</v>
      </c>
      <c r="Q111">
        <f t="shared" si="43"/>
        <v>0</v>
      </c>
      <c r="R111" s="3">
        <f>IF(B111&lt;2,K111*V$5+L111*0.4*V$6 - IF((C111-J111)&gt;0,IF((C111-J111)&gt;V$12,V$12,C111-J111)),P111+L111*($V$6)*0.4+K111*($V$5)+G111+F111+E111)/LookHere!B$11</f>
        <v>4407.8232331938616</v>
      </c>
      <c r="S111" s="3">
        <f>(IF(G111&gt;0,IF(R111&gt;V$15,IF(0.15*(R111-V$15)&lt;G111,0.15*(R111-V$15),G111),0),0))*LookHere!B$11</f>
        <v>0</v>
      </c>
      <c r="T111" s="3">
        <f>(IF(R111&lt;V$16,W$16*R111,IF(R111&lt;V$17,Z$16+W$17*(R111-V$16),IF(R111&lt;V$18,W$18*(R111-V$18)+Z$17,(R111-V$18)*W$19+Z$18)))+S111 + IF(R111&lt;V$20,R111*W$20,IF(R111&lt;V$21,(R111-V$20)*W$21+Z$20,(R111-V$21)*W$22+Z$21)))*LookHere!B$11</f>
        <v>881.56464663877239</v>
      </c>
      <c r="V111" s="40"/>
      <c r="AG111">
        <f t="shared" si="44"/>
        <v>79</v>
      </c>
      <c r="AH111" s="37">
        <v>8.5000000000000006E-2</v>
      </c>
      <c r="AI111" s="3">
        <f t="shared" si="45"/>
        <v>0</v>
      </c>
    </row>
    <row r="112" spans="1:35" x14ac:dyDescent="0.2">
      <c r="A112">
        <f t="shared" si="34"/>
        <v>55</v>
      </c>
      <c r="B112">
        <f>IF(A112&lt;LookHere!$B$9,1,2)</f>
        <v>1</v>
      </c>
      <c r="C112">
        <f>IF(B112&lt;2,LookHere!F$10 - T111,0)</f>
        <v>5118.4353533612275</v>
      </c>
      <c r="D112" s="3">
        <f>IF(B112=2,LookHere!$B$12,0)</f>
        <v>0</v>
      </c>
      <c r="E112" s="3">
        <f>IF(A112&lt;LookHere!B$13,0,IF(A112&lt;LookHere!B$14,LookHere!C$13,LookHere!C$14))</f>
        <v>0</v>
      </c>
      <c r="F112" s="3">
        <f>IF('SC3'!A112&lt;LookHere!D$15,0,LookHere!B$15)</f>
        <v>0</v>
      </c>
      <c r="G112" s="3">
        <f>IF('SC3'!A112&lt;LookHere!D$16,0,LookHere!B$16)</f>
        <v>0</v>
      </c>
      <c r="H112" s="3">
        <f t="shared" si="35"/>
        <v>0</v>
      </c>
      <c r="I112" s="35">
        <f t="shared" si="36"/>
        <v>307050.46594250761</v>
      </c>
      <c r="J112" s="3">
        <f>IF(I111&gt;0,IF(B112&lt;2,IF(C112&gt;5500*LookHere!B$11, 5500*LookHere!B$11, C112), IF(H112&gt;(M112+P111),-(H112-M112-P111),0)),0)</f>
        <v>5118.4353533612275</v>
      </c>
      <c r="K112" s="35">
        <f t="shared" si="37"/>
        <v>60340.04457716972</v>
      </c>
      <c r="L112" s="35">
        <f t="shared" si="38"/>
        <v>64068.961756723271</v>
      </c>
      <c r="M112" s="35">
        <f t="shared" si="39"/>
        <v>0</v>
      </c>
      <c r="N112" s="35">
        <f t="shared" si="40"/>
        <v>1781.3085470682352</v>
      </c>
      <c r="O112" s="35">
        <f t="shared" si="41"/>
        <v>125269.32712819119</v>
      </c>
      <c r="P112" s="3">
        <f t="shared" si="42"/>
        <v>0</v>
      </c>
      <c r="Q112">
        <f t="shared" si="43"/>
        <v>0</v>
      </c>
      <c r="R112" s="3">
        <f>IF(B112&lt;2,K112*V$5+L112*0.4*V$6 - IF((C112-J112)&gt;0,IF((C112-J112)&gt;V$12,V$12,C112-J112)),P112+L112*($V$6)*0.4+K112*($V$5)+G112+F112+E112)/LookHere!B$11</f>
        <v>4613.5768577947147</v>
      </c>
      <c r="S112" s="3">
        <f>(IF(G112&gt;0,IF(R112&gt;V$15,IF(0.15*(R112-V$15)&lt;G112,0.15*(R112-V$15),G112),0),0))*LookHere!B$11</f>
        <v>0</v>
      </c>
      <c r="T112" s="3">
        <f>(IF(R112&lt;V$16,W$16*R112,IF(R112&lt;V$17,Z$16+W$17*(R112-V$16),IF(R112&lt;V$18,W$18*(R112-V$18)+Z$17,(R112-V$18)*W$19+Z$18)))+S112 + IF(R112&lt;V$20,R112*W$20,IF(R112&lt;V$21,(R112-V$20)*W$21+Z$20,(R112-V$21)*W$22+Z$21)))*LookHere!B$11</f>
        <v>922.71537155894293</v>
      </c>
      <c r="AG112">
        <f t="shared" si="44"/>
        <v>80</v>
      </c>
      <c r="AH112" s="36">
        <v>8.7999999999999995E-2</v>
      </c>
      <c r="AI112" s="3">
        <f t="shared" si="45"/>
        <v>0</v>
      </c>
    </row>
    <row r="113" spans="1:35" x14ac:dyDescent="0.2">
      <c r="A113">
        <f t="shared" si="34"/>
        <v>56</v>
      </c>
      <c r="B113">
        <f>IF(A113&lt;LookHere!$B$9,1,2)</f>
        <v>1</v>
      </c>
      <c r="C113">
        <f>IF(B113&lt;2,LookHere!F$10 - T112,0)</f>
        <v>5077.2846284410571</v>
      </c>
      <c r="D113" s="3">
        <f>IF(B113=2,LookHere!$B$12,0)</f>
        <v>0</v>
      </c>
      <c r="E113" s="3">
        <f>IF(A113&lt;LookHere!B$13,0,IF(A113&lt;LookHere!B$14,LookHere!C$13,LookHere!C$14))</f>
        <v>0</v>
      </c>
      <c r="F113" s="3">
        <f>IF('SC3'!A113&lt;LookHere!D$15,0,LookHere!B$15)</f>
        <v>0</v>
      </c>
      <c r="G113" s="3">
        <f>IF('SC3'!A113&lt;LookHere!D$16,0,LookHere!B$16)</f>
        <v>0</v>
      </c>
      <c r="H113" s="3">
        <f t="shared" si="35"/>
        <v>0</v>
      </c>
      <c r="I113" s="35">
        <f t="shared" si="36"/>
        <v>326184.52090179664</v>
      </c>
      <c r="J113" s="3">
        <f>IF(I112&gt;0,IF(B113&lt;2,IF(C113&gt;5500*LookHere!B$11, 5500*LookHere!B$11, C113), IF(H113&gt;(M113+P112),-(H113-M113-P112),0)),0)</f>
        <v>5077.2846284410571</v>
      </c>
      <c r="K113" s="35">
        <f t="shared" si="37"/>
        <v>63156.669070374228</v>
      </c>
      <c r="L113" s="35">
        <f t="shared" si="38"/>
        <v>67059.649088870981</v>
      </c>
      <c r="M113" s="35">
        <f t="shared" si="39"/>
        <v>0</v>
      </c>
      <c r="N113" s="35">
        <f t="shared" si="40"/>
        <v>1864.4585897767763</v>
      </c>
      <c r="O113" s="35">
        <f t="shared" si="41"/>
        <v>131004.15692411977</v>
      </c>
      <c r="P113" s="3">
        <f t="shared" si="42"/>
        <v>0</v>
      </c>
      <c r="Q113">
        <f t="shared" si="43"/>
        <v>0</v>
      </c>
      <c r="R113" s="3">
        <f>IF(B113&lt;2,K113*V$5+L113*0.4*V$6 - IF((C113-J113)&gt;0,IF((C113-J113)&gt;V$12,V$12,C113-J113)),P113+L113*($V$6)*0.4+K113*($V$5)+G113+F113+E113)/LookHere!B$11</f>
        <v>4828.9348952308155</v>
      </c>
      <c r="S113" s="3">
        <f>(IF(G113&gt;0,IF(R113&gt;V$15,IF(0.15*(R113-V$15)&lt;G113,0.15*(R113-V$15),G113),0),0))*LookHere!B$11</f>
        <v>0</v>
      </c>
      <c r="T113" s="3">
        <f>(IF(R113&lt;V$16,W$16*R113,IF(R113&lt;V$17,Z$16+W$17*(R113-V$16),IF(R113&lt;V$18,W$18*(R113-V$18)+Z$17,(R113-V$18)*W$19+Z$18)))+S113 + IF(R113&lt;V$20,R113*W$20,IF(R113&lt;V$21,(R113-V$20)*W$21+Z$20,(R113-V$21)*W$22+Z$21)))*LookHere!B$11</f>
        <v>965.78697904616308</v>
      </c>
      <c r="AG113">
        <f t="shared" si="44"/>
        <v>81</v>
      </c>
      <c r="AH113" s="36">
        <v>0.09</v>
      </c>
      <c r="AI113" s="3">
        <f t="shared" si="45"/>
        <v>0</v>
      </c>
    </row>
    <row r="114" spans="1:35" x14ac:dyDescent="0.2">
      <c r="A114">
        <f t="shared" si="34"/>
        <v>57</v>
      </c>
      <c r="B114">
        <f>IF(A114&lt;LookHere!$B$9,1,2)</f>
        <v>1</v>
      </c>
      <c r="C114">
        <f>IF(B114&lt;2,LookHere!F$10 - T113,0)</f>
        <v>5034.2130209538373</v>
      </c>
      <c r="D114" s="3">
        <f>IF(B114=2,LookHere!$B$12,0)</f>
        <v>0</v>
      </c>
      <c r="E114" s="3">
        <f>IF(A114&lt;LookHere!B$13,0,IF(A114&lt;LookHere!B$14,LookHere!C$13,LookHere!C$14))</f>
        <v>0</v>
      </c>
      <c r="F114" s="3">
        <f>IF('SC3'!A114&lt;LookHere!D$15,0,LookHere!B$15)</f>
        <v>0</v>
      </c>
      <c r="G114" s="3">
        <f>IF('SC3'!A114&lt;LookHere!D$16,0,LookHere!B$16)</f>
        <v>0</v>
      </c>
      <c r="H114" s="3">
        <f t="shared" si="35"/>
        <v>0</v>
      </c>
      <c r="I114" s="35">
        <f t="shared" si="36"/>
        <v>346151.4612896347</v>
      </c>
      <c r="J114" s="3">
        <f>IF(I113&gt;0,IF(B114&lt;2,IF(C114&gt;5500*LookHere!B$11, 5500*LookHere!B$11, C114), IF(H114&gt;(M114+P113),-(H114-M114-P113),0)),0)</f>
        <v>5034.2130209538373</v>
      </c>
      <c r="K114" s="35">
        <f t="shared" si="37"/>
        <v>66104.77131755311</v>
      </c>
      <c r="L114" s="35">
        <f t="shared" si="38"/>
        <v>70189.939287577246</v>
      </c>
      <c r="M114" s="35">
        <f t="shared" si="39"/>
        <v>0</v>
      </c>
      <c r="N114" s="35">
        <f t="shared" si="40"/>
        <v>1951.4900092483781</v>
      </c>
      <c r="O114" s="35">
        <f t="shared" si="41"/>
        <v>137001.52722810596</v>
      </c>
      <c r="P114" s="3">
        <f t="shared" si="42"/>
        <v>0</v>
      </c>
      <c r="Q114">
        <f t="shared" si="43"/>
        <v>0</v>
      </c>
      <c r="R114" s="3">
        <f>IF(B114&lt;2,K114*V$5+L114*0.4*V$6 - IF((C114-J114)&gt;0,IF((C114-J114)&gt;V$12,V$12,C114-J114)),P114+L114*($V$6)*0.4+K114*($V$5)+G114+F114+E114)/LookHere!B$11</f>
        <v>5054.3456717277104</v>
      </c>
      <c r="S114" s="3">
        <f>(IF(G114&gt;0,IF(R114&gt;V$15,IF(0.15*(R114-V$15)&lt;G114,0.15*(R114-V$15),G114),0),0))*LookHere!B$11</f>
        <v>0</v>
      </c>
      <c r="T114" s="3">
        <f>(IF(R114&lt;V$16,W$16*R114,IF(R114&lt;V$17,Z$16+W$17*(R114-V$16),IF(R114&lt;V$18,W$18*(R114-V$18)+Z$17,(R114-V$18)*W$19+Z$18)))+S114 + IF(R114&lt;V$20,R114*W$20,IF(R114&lt;V$21,(R114-V$20)*W$21+Z$20,(R114-V$21)*W$22+Z$21)))*LookHere!B$11</f>
        <v>1010.8691343455421</v>
      </c>
      <c r="AG114">
        <f t="shared" si="44"/>
        <v>82</v>
      </c>
      <c r="AH114" s="36">
        <v>9.2999999999999999E-2</v>
      </c>
      <c r="AI114" s="3">
        <f t="shared" si="45"/>
        <v>0</v>
      </c>
    </row>
    <row r="115" spans="1:35" x14ac:dyDescent="0.2">
      <c r="A115">
        <f t="shared" si="34"/>
        <v>58</v>
      </c>
      <c r="B115">
        <f>IF(A115&lt;LookHere!$B$9,1,2)</f>
        <v>1</v>
      </c>
      <c r="C115">
        <f>IF(B115&lt;2,LookHere!F$10 - T114,0)</f>
        <v>4989.1308656544579</v>
      </c>
      <c r="D115" s="3">
        <f>IF(B115=2,LookHere!$B$12,0)</f>
        <v>0</v>
      </c>
      <c r="E115" s="3">
        <f>IF(A115&lt;LookHere!B$13,0,IF(A115&lt;LookHere!B$14,LookHere!C$13,LookHere!C$14))</f>
        <v>0</v>
      </c>
      <c r="F115" s="3">
        <f>IF('SC3'!A115&lt;LookHere!D$15,0,LookHere!B$15)</f>
        <v>0</v>
      </c>
      <c r="G115" s="3">
        <f>IF('SC3'!A115&lt;LookHere!D$16,0,LookHere!B$16)</f>
        <v>0</v>
      </c>
      <c r="H115" s="3">
        <f t="shared" si="35"/>
        <v>0</v>
      </c>
      <c r="I115" s="35">
        <f t="shared" si="36"/>
        <v>366987.40605312859</v>
      </c>
      <c r="J115" s="3">
        <f>IF(I114&gt;0,IF(B115&lt;2,IF(C115&gt;5500*LookHere!B$11, 5500*LookHere!B$11, C115), IF(H115&gt;(M115+P114),-(H115-M115-P114),0)),0)</f>
        <v>4989.1308656544579</v>
      </c>
      <c r="K115" s="35">
        <f t="shared" si="37"/>
        <v>69190.488593956165</v>
      </c>
      <c r="L115" s="35">
        <f t="shared" si="38"/>
        <v>73466.348901777776</v>
      </c>
      <c r="M115" s="35">
        <f t="shared" si="39"/>
        <v>0</v>
      </c>
      <c r="N115" s="35">
        <f t="shared" si="40"/>
        <v>2042.5839850120713</v>
      </c>
      <c r="O115" s="35">
        <f t="shared" si="41"/>
        <v>143273.45714460863</v>
      </c>
      <c r="P115" s="3">
        <f t="shared" si="42"/>
        <v>0</v>
      </c>
      <c r="Q115">
        <f t="shared" si="43"/>
        <v>0</v>
      </c>
      <c r="R115" s="3">
        <f>IF(B115&lt;2,K115*V$5+L115*0.4*V$6 - IF((C115-J115)&gt;0,IF((C115-J115)&gt;V$12,V$12,C115-J115)),P115+L115*($V$6)*0.4+K115*($V$5)+G115+F115+E115)/LookHere!B$11</f>
        <v>5290.2784410166623</v>
      </c>
      <c r="S115" s="3">
        <f>(IF(G115&gt;0,IF(R115&gt;V$15,IF(0.15*(R115-V$15)&lt;G115,0.15*(R115-V$15),G115),0),0))*LookHere!B$11</f>
        <v>0</v>
      </c>
      <c r="T115" s="3">
        <f>(IF(R115&lt;V$16,W$16*R115,IF(R115&lt;V$17,Z$16+W$17*(R115-V$16),IF(R115&lt;V$18,W$18*(R115-V$18)+Z$17,(R115-V$18)*W$19+Z$18)))+S115 + IF(R115&lt;V$20,R115*W$20,IF(R115&lt;V$21,(R115-V$20)*W$21+Z$20,(R115-V$21)*W$22+Z$21)))*LookHere!B$11</f>
        <v>1058.0556882033325</v>
      </c>
      <c r="AG115">
        <f t="shared" si="44"/>
        <v>83</v>
      </c>
      <c r="AH115" s="36">
        <v>9.6000000000000002E-2</v>
      </c>
      <c r="AI115" s="3">
        <f t="shared" si="45"/>
        <v>0</v>
      </c>
    </row>
    <row r="116" spans="1:35" x14ac:dyDescent="0.2">
      <c r="A116">
        <f t="shared" si="34"/>
        <v>59</v>
      </c>
      <c r="B116">
        <f>IF(A116&lt;LookHere!$B$9,1,2)</f>
        <v>1</v>
      </c>
      <c r="C116">
        <f>IF(B116&lt;2,LookHere!F$10 - T115,0)</f>
        <v>4941.9443117966675</v>
      </c>
      <c r="D116" s="3">
        <f>IF(B116=2,LookHere!$B$12,0)</f>
        <v>0</v>
      </c>
      <c r="E116" s="3">
        <f>IF(A116&lt;LookHere!B$13,0,IF(A116&lt;LookHere!B$14,LookHere!C$13,LookHere!C$14))</f>
        <v>0</v>
      </c>
      <c r="F116" s="3">
        <f>IF('SC3'!A116&lt;LookHere!D$15,0,LookHere!B$15)</f>
        <v>0</v>
      </c>
      <c r="G116" s="3">
        <f>IF('SC3'!A116&lt;LookHere!D$16,0,LookHere!B$16)</f>
        <v>0</v>
      </c>
      <c r="H116" s="3">
        <f t="shared" si="35"/>
        <v>0</v>
      </c>
      <c r="I116" s="35">
        <f t="shared" si="36"/>
        <v>388730.03381403751</v>
      </c>
      <c r="J116" s="3">
        <f>IF(I115&gt;0,IF(B116&lt;2,IF(C116&gt;5500*LookHere!B$11, 5500*LookHere!B$11, C116), IF(H116&gt;(M116+P115),-(H116-M116-P115),0)),0)</f>
        <v>4941.9443117966675</v>
      </c>
      <c r="K116" s="35">
        <f t="shared" si="37"/>
        <v>72420.244657879579</v>
      </c>
      <c r="L116" s="35">
        <f t="shared" si="38"/>
        <v>76895.698667643694</v>
      </c>
      <c r="M116" s="35">
        <f t="shared" si="39"/>
        <v>0</v>
      </c>
      <c r="N116" s="35">
        <f t="shared" si="40"/>
        <v>2137.9301539107946</v>
      </c>
      <c r="O116" s="35">
        <f t="shared" si="41"/>
        <v>149832.51601268881</v>
      </c>
      <c r="P116" s="3">
        <f t="shared" si="42"/>
        <v>0</v>
      </c>
      <c r="Q116">
        <f t="shared" si="43"/>
        <v>0</v>
      </c>
      <c r="R116" s="3">
        <f>IF(B116&lt;2,K116*V$5+L116*0.4*V$6 - IF((C116-J116)&gt;0,IF((C116-J116)&gt;V$12,V$12,C116-J116)),P116+L116*($V$6)*0.4+K116*($V$5)+G116+F116+E116)/LookHere!B$11</f>
        <v>5537.2243612136972</v>
      </c>
      <c r="S116" s="3">
        <f>(IF(G116&gt;0,IF(R116&gt;V$15,IF(0.15*(R116-V$15)&lt;G116,0.15*(R116-V$15),G116),0),0))*LookHere!B$11</f>
        <v>0</v>
      </c>
      <c r="T116" s="3">
        <f>(IF(R116&lt;V$16,W$16*R116,IF(R116&lt;V$17,Z$16+W$17*(R116-V$16),IF(R116&lt;V$18,W$18*(R116-V$18)+Z$17,(R116-V$18)*W$19+Z$18)))+S116 + IF(R116&lt;V$20,R116*W$20,IF(R116&lt;V$21,(R116-V$20)*W$21+Z$20,(R116-V$21)*W$22+Z$21)))*LookHere!B$11</f>
        <v>1107.4448722427394</v>
      </c>
      <c r="AG116">
        <f t="shared" si="44"/>
        <v>84</v>
      </c>
      <c r="AH116" s="36">
        <v>9.9000000000000005E-2</v>
      </c>
      <c r="AI116" s="3">
        <f t="shared" si="45"/>
        <v>0</v>
      </c>
    </row>
    <row r="117" spans="1:35" x14ac:dyDescent="0.2">
      <c r="A117">
        <f t="shared" si="34"/>
        <v>60</v>
      </c>
      <c r="B117">
        <f>IF(A117&lt;LookHere!$B$9,1,2)</f>
        <v>1</v>
      </c>
      <c r="C117">
        <f>IF(B117&lt;2,LookHere!F$10 - T116,0)</f>
        <v>4892.5551277572604</v>
      </c>
      <c r="D117" s="3">
        <f>IF(B117=2,LookHere!$B$12,0)</f>
        <v>0</v>
      </c>
      <c r="E117" s="3">
        <f>IF(A117&lt;LookHere!B$13,0,IF(A117&lt;LookHere!B$14,LookHere!C$13,LookHere!C$14))</f>
        <v>0</v>
      </c>
      <c r="F117" s="3">
        <f>IF('SC3'!A117&lt;LookHere!D$15,0,LookHere!B$15)</f>
        <v>0</v>
      </c>
      <c r="G117" s="3">
        <f>IF('SC3'!A117&lt;LookHere!D$16,0,LookHere!B$16)</f>
        <v>0</v>
      </c>
      <c r="H117" s="3">
        <f t="shared" si="35"/>
        <v>0</v>
      </c>
      <c r="I117" s="35">
        <f t="shared" si="36"/>
        <v>411418.6498898014</v>
      </c>
      <c r="J117" s="3">
        <f>IF(I116&gt;0,IF(B117&lt;2,IF(C117&gt;5500*LookHere!B$11, 5500*LookHere!B$11, C117), IF(H117&gt;(M117+P116),-(H117-M117-P116),0)),0)</f>
        <v>4892.5551277572604</v>
      </c>
      <c r="K117" s="35">
        <f t="shared" si="37"/>
        <v>75800.763123462981</v>
      </c>
      <c r="L117" s="35">
        <f t="shared" si="38"/>
        <v>80485.127707795662</v>
      </c>
      <c r="M117" s="35">
        <f t="shared" si="39"/>
        <v>0</v>
      </c>
      <c r="N117" s="35">
        <f t="shared" si="40"/>
        <v>2237.7270048820651</v>
      </c>
      <c r="O117" s="35">
        <f t="shared" si="41"/>
        <v>156691.8485957497</v>
      </c>
      <c r="P117" s="3">
        <f t="shared" si="42"/>
        <v>0</v>
      </c>
      <c r="Q117">
        <f t="shared" si="43"/>
        <v>0</v>
      </c>
      <c r="R117" s="3">
        <f>IF(B117&lt;2,K117*V$5+L117*0.4*V$6 - IF((C117-J117)&gt;0,IF((C117-J117)&gt;V$12,V$12,C117-J117)),P117+L117*($V$6)*0.4+K117*($V$5)+G117+F117+E117)/LookHere!B$11</f>
        <v>5795.6975172985731</v>
      </c>
      <c r="S117" s="3">
        <f>(IF(G117&gt;0,IF(R117&gt;V$15,IF(0.15*(R117-V$15)&lt;G117,0.15*(R117-V$15),G117),0),0))*LookHere!B$11</f>
        <v>0</v>
      </c>
      <c r="T117" s="3">
        <f>(IF(R117&lt;V$16,W$16*R117,IF(R117&lt;V$17,Z$16+W$17*(R117-V$16),IF(R117&lt;V$18,W$18*(R117-V$18)+Z$17,(R117-V$18)*W$19+Z$18)))+S117 + IF(R117&lt;V$20,R117*W$20,IF(R117&lt;V$21,(R117-V$20)*W$21+Z$20,(R117-V$21)*W$22+Z$21)))*LookHere!B$11</f>
        <v>1159.1395034597147</v>
      </c>
      <c r="AG117">
        <f t="shared" si="44"/>
        <v>85</v>
      </c>
      <c r="AH117" s="37">
        <v>0.10299999999999999</v>
      </c>
      <c r="AI117" s="3">
        <f t="shared" si="45"/>
        <v>0</v>
      </c>
    </row>
    <row r="118" spans="1:35" x14ac:dyDescent="0.2">
      <c r="A118">
        <f t="shared" si="34"/>
        <v>61</v>
      </c>
      <c r="B118">
        <f>IF(A118&lt;LookHere!$B$9,1,2)</f>
        <v>1</v>
      </c>
      <c r="C118">
        <f>IF(B118&lt;2,LookHere!F$10 - T117,0)</f>
        <v>4840.8604965402856</v>
      </c>
      <c r="D118" s="3">
        <f>IF(B118=2,LookHere!$B$12,0)</f>
        <v>0</v>
      </c>
      <c r="E118" s="3">
        <f>IF(A118&lt;LookHere!B$13,0,IF(A118&lt;LookHere!B$14,LookHere!C$13,LookHere!C$14))</f>
        <v>0</v>
      </c>
      <c r="F118" s="3">
        <f>IF('SC3'!A118&lt;LookHere!D$15,0,LookHere!B$15)</f>
        <v>0</v>
      </c>
      <c r="G118" s="3">
        <f>IF('SC3'!A118&lt;LookHere!D$16,0,LookHere!B$16)</f>
        <v>0</v>
      </c>
      <c r="H118" s="3">
        <f t="shared" si="35"/>
        <v>0</v>
      </c>
      <c r="I118" s="35">
        <f t="shared" si="36"/>
        <v>435094.25617829675</v>
      </c>
      <c r="J118" s="3">
        <f>IF(I117&gt;0,IF(B118&lt;2,IF(C118&gt;5500*LookHere!B$11, 5500*LookHere!B$11, C118), IF(H118&gt;(M118+P117),-(H118-M118-P117),0)),0)</f>
        <v>4840.8604965402856</v>
      </c>
      <c r="K118" s="35">
        <f t="shared" si="37"/>
        <v>79339.081457717562</v>
      </c>
      <c r="L118" s="35">
        <f t="shared" si="38"/>
        <v>84242.108393326067</v>
      </c>
      <c r="M118" s="35">
        <f t="shared" si="39"/>
        <v>0</v>
      </c>
      <c r="N118" s="35">
        <f t="shared" si="40"/>
        <v>2342.1822921663434</v>
      </c>
      <c r="O118" s="35">
        <f t="shared" si="41"/>
        <v>163865.20142446313</v>
      </c>
      <c r="P118" s="3">
        <f t="shared" si="42"/>
        <v>0</v>
      </c>
      <c r="Q118">
        <f t="shared" si="43"/>
        <v>0</v>
      </c>
      <c r="R118" s="3">
        <f>IF(B118&lt;2,K118*V$5+L118*0.4*V$6 - IF((C118-J118)&gt;0,IF((C118-J118)&gt;V$12,V$12,C118-J118)),P118+L118*($V$6)*0.4+K118*($V$5)+G118+F118+E118)/LookHere!B$11</f>
        <v>6066.2359913222426</v>
      </c>
      <c r="S118" s="3">
        <f>(IF(G118&gt;0,IF(R118&gt;V$15,IF(0.15*(R118-V$15)&lt;G118,0.15*(R118-V$15),G118),0),0))*LookHere!B$11</f>
        <v>0</v>
      </c>
      <c r="T118" s="3">
        <f>(IF(R118&lt;V$16,W$16*R118,IF(R118&lt;V$17,Z$16+W$17*(R118-V$16),IF(R118&lt;V$18,W$18*(R118-V$18)+Z$17,(R118-V$18)*W$19+Z$18)))+S118 + IF(R118&lt;V$20,R118*W$20,IF(R118&lt;V$21,(R118-V$20)*W$21+Z$20,(R118-V$21)*W$22+Z$21)))*LookHere!B$11</f>
        <v>1213.2471982644486</v>
      </c>
      <c r="AG118">
        <f t="shared" si="44"/>
        <v>86</v>
      </c>
      <c r="AH118" s="37">
        <v>0.108</v>
      </c>
      <c r="AI118" s="3">
        <f t="shared" si="45"/>
        <v>0</v>
      </c>
    </row>
    <row r="119" spans="1:35" x14ac:dyDescent="0.2">
      <c r="A119">
        <f t="shared" si="34"/>
        <v>62</v>
      </c>
      <c r="B119">
        <f>IF(A119&lt;LookHere!$B$9,1,2)</f>
        <v>1</v>
      </c>
      <c r="C119">
        <f>IF(B119&lt;2,LookHere!F$10 - T118,0)</f>
        <v>4786.7528017355517</v>
      </c>
      <c r="D119" s="3">
        <f>IF(B119=2,LookHere!$B$12,0)</f>
        <v>0</v>
      </c>
      <c r="E119" s="3">
        <f>IF(A119&lt;LookHere!B$13,0,IF(A119&lt;LookHere!B$14,LookHere!C$13,LookHere!C$14))</f>
        <v>0</v>
      </c>
      <c r="F119" s="3">
        <f>IF('SC3'!A119&lt;LookHere!D$15,0,LookHere!B$15)</f>
        <v>0</v>
      </c>
      <c r="G119" s="3">
        <f>IF('SC3'!A119&lt;LookHere!D$16,0,LookHere!B$16)</f>
        <v>0</v>
      </c>
      <c r="H119" s="3">
        <f t="shared" si="35"/>
        <v>0</v>
      </c>
      <c r="I119" s="35">
        <f t="shared" si="36"/>
        <v>459799.62402787467</v>
      </c>
      <c r="J119" s="3">
        <f>IF(I118&gt;0,IF(B119&lt;2,IF(C119&gt;5500*LookHere!B$11, 5500*LookHere!B$11, C119), IF(H119&gt;(M119+P118),-(H119-M119-P118),0)),0)</f>
        <v>4786.7528017355517</v>
      </c>
      <c r="K119" s="35">
        <f t="shared" si="37"/>
        <v>83042.565630924597</v>
      </c>
      <c r="L119" s="35">
        <f t="shared" si="38"/>
        <v>88174.461899568065</v>
      </c>
      <c r="M119" s="35">
        <f t="shared" si="39"/>
        <v>0</v>
      </c>
      <c r="N119" s="35">
        <f t="shared" si="40"/>
        <v>2451.5134678042491</v>
      </c>
      <c r="O119" s="35">
        <f t="shared" si="41"/>
        <v>171366.95034567505</v>
      </c>
      <c r="P119" s="3">
        <f t="shared" si="42"/>
        <v>0</v>
      </c>
      <c r="Q119">
        <f t="shared" si="43"/>
        <v>0</v>
      </c>
      <c r="R119" s="3">
        <f>IF(B119&lt;2,K119*V$5+L119*0.4*V$6 - IF((C119-J119)&gt;0,IF((C119-J119)&gt;V$12,V$12,C119-J119)),P119+L119*($V$6)*0.4+K119*($V$5)+G119+F119+E119)/LookHere!B$11</f>
        <v>6349.4029825707339</v>
      </c>
      <c r="S119" s="3">
        <f>(IF(G119&gt;0,IF(R119&gt;V$15,IF(0.15*(R119-V$15)&lt;G119,0.15*(R119-V$15),G119),0),0))*LookHere!B$11</f>
        <v>0</v>
      </c>
      <c r="T119" s="3">
        <f>(IF(R119&lt;V$16,W$16*R119,IF(R119&lt;V$17,Z$16+W$17*(R119-V$16),IF(R119&lt;V$18,W$18*(R119-V$18)+Z$17,(R119-V$18)*W$19+Z$18)))+S119 + IF(R119&lt;V$20,R119*W$20,IF(R119&lt;V$21,(R119-V$20)*W$21+Z$20,(R119-V$21)*W$22+Z$21)))*LookHere!B$11</f>
        <v>1269.8805965141469</v>
      </c>
      <c r="W119" s="3"/>
      <c r="X119" s="3"/>
      <c r="Y119" s="3"/>
      <c r="AG119">
        <f t="shared" si="44"/>
        <v>87</v>
      </c>
      <c r="AH119" s="37">
        <v>0.113</v>
      </c>
      <c r="AI119" s="3">
        <f t="shared" si="45"/>
        <v>0</v>
      </c>
    </row>
    <row r="120" spans="1:35" x14ac:dyDescent="0.2">
      <c r="A120">
        <f t="shared" si="34"/>
        <v>63</v>
      </c>
      <c r="B120">
        <f>IF(A120&lt;LookHere!$B$9,1,2)</f>
        <v>1</v>
      </c>
      <c r="C120">
        <f>IF(B120&lt;2,LookHere!F$10 - T119,0)</f>
        <v>4730.1194034858527</v>
      </c>
      <c r="D120" s="3">
        <f>IF(B120=2,LookHere!$B$12,0)</f>
        <v>0</v>
      </c>
      <c r="E120" s="3">
        <f>IF(A120&lt;LookHere!B$13,0,IF(A120&lt;LookHere!B$14,LookHere!C$13,LookHere!C$14))</f>
        <v>0</v>
      </c>
      <c r="F120" s="3">
        <f>IF('SC3'!A120&lt;LookHere!D$15,0,LookHere!B$15)</f>
        <v>0</v>
      </c>
      <c r="G120" s="3">
        <f>IF('SC3'!A120&lt;LookHere!D$16,0,LookHere!B$16)</f>
        <v>0</v>
      </c>
      <c r="H120" s="3">
        <f t="shared" si="35"/>
        <v>0</v>
      </c>
      <c r="I120" s="35">
        <f t="shared" si="36"/>
        <v>485579.37021935661</v>
      </c>
      <c r="J120" s="3">
        <f>IF(I119&gt;0,IF(B120&lt;2,IF(C120&gt;5500*LookHere!B$11, 5500*LookHere!B$11, C120), IF(H120&gt;(M120+P119),-(H120-M120-P119),0)),0)</f>
        <v>4730.1194034858527</v>
      </c>
      <c r="K120" s="35">
        <f t="shared" si="37"/>
        <v>86918.925450902316</v>
      </c>
      <c r="L120" s="35">
        <f t="shared" si="38"/>
        <v>92290.374487995592</v>
      </c>
      <c r="M120" s="35">
        <f t="shared" si="39"/>
        <v>0</v>
      </c>
      <c r="N120" s="35">
        <f t="shared" si="40"/>
        <v>2565.9481343217367</v>
      </c>
      <c r="O120" s="35">
        <f t="shared" si="41"/>
        <v>179212.12933250004</v>
      </c>
      <c r="P120" s="3">
        <f t="shared" si="42"/>
        <v>0</v>
      </c>
      <c r="Q120">
        <f t="shared" si="43"/>
        <v>0</v>
      </c>
      <c r="R120" s="3">
        <f>IF(B120&lt;2,K120*V$5+L120*0.4*V$6 - IF((C120-J120)&gt;0,IF((C120-J120)&gt;V$12,V$12,C120-J120)),P120+L120*($V$6)*0.4+K120*($V$5)+G120+F120+E120)/LookHere!B$11</f>
        <v>6645.7879800173723</v>
      </c>
      <c r="S120" s="3">
        <f>(IF(G120&gt;0,IF(R120&gt;V$15,IF(0.15*(R120-V$15)&lt;G120,0.15*(R120-V$15),G120),0),0))*LookHere!B$11</f>
        <v>0</v>
      </c>
      <c r="T120" s="3">
        <f>(IF(R120&lt;V$16,W$16*R120,IF(R120&lt;V$17,Z$16+W$17*(R120-V$16),IF(R120&lt;V$18,W$18*(R120-V$18)+Z$17,(R120-V$18)*W$19+Z$18)))+S120 + IF(R120&lt;V$20,R120*W$20,IF(R120&lt;V$21,(R120-V$20)*W$21+Z$20,(R120-V$21)*W$22+Z$21)))*LookHere!B$11</f>
        <v>1329.1575960034745</v>
      </c>
      <c r="W120" s="3"/>
      <c r="X120" s="3"/>
      <c r="Y120" s="3"/>
      <c r="AG120">
        <f t="shared" si="44"/>
        <v>88</v>
      </c>
      <c r="AH120" s="37">
        <v>0.11899999999999999</v>
      </c>
      <c r="AI120" s="3">
        <f t="shared" si="45"/>
        <v>0</v>
      </c>
    </row>
    <row r="121" spans="1:35" x14ac:dyDescent="0.2">
      <c r="A121">
        <f t="shared" si="34"/>
        <v>64</v>
      </c>
      <c r="B121">
        <f>IF(A121&lt;LookHere!$B$9,1,2)</f>
        <v>1</v>
      </c>
      <c r="C121">
        <f>IF(B121&lt;2,LookHere!F$10 - T120,0)</f>
        <v>4670.8424039965257</v>
      </c>
      <c r="D121" s="3">
        <f>IF(B121=2,LookHere!$B$12,0)</f>
        <v>0</v>
      </c>
      <c r="E121" s="3">
        <f>IF(A121&lt;LookHere!B$13,0,IF(A121&lt;LookHere!B$14,LookHere!C$13,LookHere!C$14))</f>
        <v>0</v>
      </c>
      <c r="F121" s="3">
        <f>IF('SC3'!A121&lt;LookHere!D$15,0,LookHere!B$15)</f>
        <v>0</v>
      </c>
      <c r="G121" s="3">
        <f>IF('SC3'!A121&lt;LookHere!D$16,0,LookHere!B$16)</f>
        <v>0</v>
      </c>
      <c r="H121" s="3">
        <f t="shared" si="35"/>
        <v>0</v>
      </c>
      <c r="I121" s="35">
        <f t="shared" si="36"/>
        <v>512480.03619199526</v>
      </c>
      <c r="J121" s="3">
        <f>IF(I120&gt;0,IF(B121&lt;2,IF(C121&gt;5500*LookHere!B$11, 5500*LookHere!B$11, C121), IF(H121&gt;(M121+P120),-(H121-M121-P120),0)),0)</f>
        <v>4670.8424039965257</v>
      </c>
      <c r="K121" s="35">
        <f t="shared" si="37"/>
        <v>90976.230613064181</v>
      </c>
      <c r="L121" s="35">
        <f t="shared" si="38"/>
        <v>96598.41454814926</v>
      </c>
      <c r="M121" s="35">
        <f t="shared" si="39"/>
        <v>0</v>
      </c>
      <c r="N121" s="35">
        <f t="shared" si="40"/>
        <v>2685.7245185466318</v>
      </c>
      <c r="O121" s="35">
        <f t="shared" si="41"/>
        <v>187416.46061334189</v>
      </c>
      <c r="P121" s="3">
        <f t="shared" si="42"/>
        <v>0</v>
      </c>
      <c r="Q121">
        <f t="shared" si="43"/>
        <v>0</v>
      </c>
      <c r="R121" s="3">
        <f>IF(B121&lt;2,K121*V$5+L121*0.4*V$6 - IF((C121-J121)&gt;0,IF((C121-J121)&gt;V$12,V$12,C121-J121)),P121+L121*($V$6)*0.4+K121*($V$5)+G121+F121+E121)/LookHere!B$11</f>
        <v>6956.0079895041308</v>
      </c>
      <c r="S121" s="3">
        <f>(IF(G121&gt;0,IF(R121&gt;V$15,IF(0.15*(R121-V$15)&lt;G121,0.15*(R121-V$15),G121),0),0))*LookHere!B$11</f>
        <v>0</v>
      </c>
      <c r="T121" s="3">
        <f>(IF(R121&lt;V$16,W$16*R121,IF(R121&lt;V$17,Z$16+W$17*(R121-V$16),IF(R121&lt;V$18,W$18*(R121-V$18)+Z$17,(R121-V$18)*W$19+Z$18)))+S121 + IF(R121&lt;V$20,R121*W$20,IF(R121&lt;V$21,(R121-V$20)*W$21+Z$20,(R121-V$21)*W$22+Z$21)))*LookHere!B$11</f>
        <v>1391.2015979008263</v>
      </c>
      <c r="W121" s="3"/>
      <c r="X121" s="3"/>
      <c r="Y121" s="3"/>
      <c r="AG121">
        <f t="shared" si="44"/>
        <v>89</v>
      </c>
      <c r="AH121" s="37">
        <v>0.127</v>
      </c>
      <c r="AI121" s="3">
        <f t="shared" si="45"/>
        <v>0</v>
      </c>
    </row>
    <row r="122" spans="1:35" x14ac:dyDescent="0.2">
      <c r="A122">
        <f t="shared" si="34"/>
        <v>65</v>
      </c>
      <c r="B122">
        <f>IF(A122&lt;LookHere!$B$9,1,2)</f>
        <v>2</v>
      </c>
      <c r="C122">
        <f>IF(B122&lt;2,LookHere!F$10 - T121,0)</f>
        <v>0</v>
      </c>
      <c r="D122" s="3">
        <f>IF(B122=2,LookHere!$B$12,0)</f>
        <v>48600</v>
      </c>
      <c r="E122" s="3">
        <f>IF(A122&lt;LookHere!B$13,0,IF(A122&lt;LookHere!B$14,LookHere!C$13,LookHere!C$14))</f>
        <v>12000</v>
      </c>
      <c r="F122" s="3">
        <f>IF('SC3'!A122&lt;LookHere!D$15,0,LookHere!B$15)</f>
        <v>0</v>
      </c>
      <c r="G122" s="3">
        <f>IF('SC3'!A122&lt;LookHere!D$16,0,LookHere!B$16)</f>
        <v>0</v>
      </c>
      <c r="H122" s="3">
        <f t="shared" si="35"/>
        <v>37991.201597900828</v>
      </c>
      <c r="I122" s="35">
        <f t="shared" si="36"/>
        <v>529791.61181456083</v>
      </c>
      <c r="J122" s="3">
        <f>IF(I121&gt;0,IF(B122&lt;2,IF(C122&gt;5500*LookHere!B$11, 5500*LookHere!B$11, C122), IF(H122&gt;(M122+P121),-(H122-M122-P121),0)),0)</f>
        <v>0</v>
      </c>
      <c r="K122" s="35">
        <f t="shared" si="37"/>
        <v>106144.01541339298</v>
      </c>
      <c r="L122" s="35">
        <f t="shared" si="38"/>
        <v>52195.260923452537</v>
      </c>
      <c r="M122" s="35">
        <f t="shared" si="39"/>
        <v>37991.201597900828</v>
      </c>
      <c r="N122" s="35">
        <f t="shared" si="40"/>
        <v>40326.020999785214</v>
      </c>
      <c r="O122" s="35">
        <f t="shared" si="41"/>
        <v>193747.38865286057</v>
      </c>
      <c r="P122" s="3">
        <f t="shared" si="42"/>
        <v>7749.8955461144224</v>
      </c>
      <c r="Q122">
        <f t="shared" si="43"/>
        <v>0.04</v>
      </c>
      <c r="R122" s="3">
        <f>IF(B122&lt;2,K122*V$5+L122*0.4*V$6 - IF((C122-J122)&gt;0,IF((C122-J122)&gt;V$12,V$12,C122-J122)),P122+L122*($V$6)*0.4+K122*($V$5)+G122+F122+E122)/LookHere!B$11</f>
        <v>25547.433254104937</v>
      </c>
      <c r="S122" s="3">
        <f>(IF(G122&gt;0,IF(R122&gt;V$15,IF(0.15*(R122-V$15)&lt;G122,0.15*(R122-V$15),G122),0),0))*LookHere!B$11</f>
        <v>0</v>
      </c>
      <c r="T122" s="3">
        <f>(IF(R122&lt;V$16,W$16*R122,IF(R122&lt;V$17,Z$16+W$17*(R122-V$16),IF(R122&lt;V$18,W$18*(R122-V$18)+Z$17,(R122-V$18)*W$19+Z$18)))+S122 + IF(R122&lt;V$20,R122*W$20,IF(R122&lt;V$21,(R122-V$20)*W$21+Z$20,(R122-V$21)*W$22+Z$21)))*LookHere!B$11</f>
        <v>5109.4866508209871</v>
      </c>
      <c r="W122" s="3"/>
      <c r="X122" s="3"/>
      <c r="Y122" s="3"/>
      <c r="AG122">
        <f t="shared" si="44"/>
        <v>90</v>
      </c>
      <c r="AH122" s="37">
        <v>0.13600000000000001</v>
      </c>
      <c r="AI122" s="3">
        <f t="shared" si="45"/>
        <v>0</v>
      </c>
    </row>
    <row r="123" spans="1:35" x14ac:dyDescent="0.2">
      <c r="A123">
        <f t="shared" si="34"/>
        <v>66</v>
      </c>
      <c r="B123">
        <f>IF(A123&lt;LookHere!$B$9,1,2)</f>
        <v>2</v>
      </c>
      <c r="C123">
        <f>IF(B123&lt;2,LookHere!F$10 - T122,0)</f>
        <v>0</v>
      </c>
      <c r="D123" s="3">
        <f>IF(B123=2,LookHere!$B$12,0)</f>
        <v>48600</v>
      </c>
      <c r="E123" s="3">
        <f>IF(A123&lt;LookHere!B$13,0,IF(A123&lt;LookHere!B$14,LookHere!C$13,LookHere!C$14))</f>
        <v>12000</v>
      </c>
      <c r="F123" s="3">
        <f>IF('SC3'!A123&lt;LookHere!D$15,0,LookHere!B$15)</f>
        <v>0</v>
      </c>
      <c r="G123" s="3">
        <f>IF('SC3'!A123&lt;LookHere!D$16,0,LookHere!B$16)</f>
        <v>0</v>
      </c>
      <c r="H123" s="3">
        <f t="shared" si="35"/>
        <v>41709.486650820989</v>
      </c>
      <c r="I123" s="35">
        <f t="shared" si="36"/>
        <v>547687.97246165667</v>
      </c>
      <c r="J123" s="3">
        <f>IF(I122&gt;0,IF(B123&lt;2,IF(C123&gt;5500*LookHere!B$11, 5500*LookHere!B$11, C123), IF(H123&gt;(M123+P122),-(H123-M123-P122),0)),0)</f>
        <v>0</v>
      </c>
      <c r="K123" s="35">
        <f t="shared" si="37"/>
        <v>88740.732225720567</v>
      </c>
      <c r="L123" s="35">
        <f t="shared" si="38"/>
        <v>41269.262442420935</v>
      </c>
      <c r="M123" s="35">
        <f t="shared" si="39"/>
        <v>33959.591104706567</v>
      </c>
      <c r="N123" s="35">
        <f t="shared" si="40"/>
        <v>4693.4780223988637</v>
      </c>
      <c r="O123" s="35">
        <f t="shared" si="41"/>
        <v>192542.27989543974</v>
      </c>
      <c r="P123" s="3">
        <f t="shared" si="42"/>
        <v>8086.7757556084698</v>
      </c>
      <c r="Q123">
        <f t="shared" si="43"/>
        <v>4.2000000000000003E-2</v>
      </c>
      <c r="R123" s="3">
        <f>IF(B123&lt;2,K123*V$5+L123*0.4*V$6 - IF((C123-J123)&gt;0,IF((C123-J123)&gt;V$12,V$12,C123-J123)),P123+L123*($V$6)*0.4+K123*($V$5)+G123+F123+E123)/LookHere!B$11</f>
        <v>24843.02713733878</v>
      </c>
      <c r="S123" s="3">
        <f>(IF(G123&gt;0,IF(R123&gt;V$15,IF(0.15*(R123-V$15)&lt;G123,0.15*(R123-V$15),G123),0),0))*LookHere!B$11</f>
        <v>0</v>
      </c>
      <c r="T123" s="3">
        <f>(IF(R123&lt;V$16,W$16*R123,IF(R123&lt;V$17,Z$16+W$17*(R123-V$16),IF(R123&lt;V$18,W$18*(R123-V$18)+Z$17,(R123-V$18)*W$19+Z$18)))+S123 + IF(R123&lt;V$20,R123*W$20,IF(R123&lt;V$21,(R123-V$20)*W$21+Z$20,(R123-V$21)*W$22+Z$21)))*LookHere!B$11</f>
        <v>4968.6054274677563</v>
      </c>
      <c r="AG123">
        <f t="shared" si="44"/>
        <v>91</v>
      </c>
      <c r="AH123" s="37">
        <v>0.14699999999999999</v>
      </c>
      <c r="AI123" s="3">
        <f t="shared" si="45"/>
        <v>0</v>
      </c>
    </row>
    <row r="124" spans="1:35" x14ac:dyDescent="0.2">
      <c r="A124">
        <f t="shared" si="34"/>
        <v>67</v>
      </c>
      <c r="B124">
        <f>IF(A124&lt;LookHere!$B$9,1,2)</f>
        <v>2</v>
      </c>
      <c r="C124">
        <f>IF(B124&lt;2,LookHere!F$10 - T123,0)</f>
        <v>0</v>
      </c>
      <c r="D124" s="3">
        <f>IF(B124=2,LookHere!$B$12,0)</f>
        <v>48600</v>
      </c>
      <c r="E124" s="3">
        <f>IF(A124&lt;LookHere!B$13,0,IF(A124&lt;LookHere!B$14,LookHere!C$13,LookHere!C$14))</f>
        <v>12000</v>
      </c>
      <c r="F124" s="3">
        <f>IF('SC3'!A124&lt;LookHere!D$15,0,LookHere!B$15)</f>
        <v>9000</v>
      </c>
      <c r="G124" s="3">
        <f>IF('SC3'!A124&lt;LookHere!D$16,0,LookHere!B$16)</f>
        <v>6612</v>
      </c>
      <c r="H124" s="3">
        <f t="shared" si="35"/>
        <v>25956.605427467755</v>
      </c>
      <c r="I124" s="35">
        <f t="shared" si="36"/>
        <v>566188.87217141141</v>
      </c>
      <c r="J124" s="3">
        <f>IF(I123&gt;0,IF(B124&lt;2,IF(C124&gt;5500*LookHere!B$11, 5500*LookHere!B$11, C124), IF(H124&gt;(M124+P123),-(H124-M124-P123),0)),0)</f>
        <v>0</v>
      </c>
      <c r="K124" s="35">
        <f t="shared" si="37"/>
        <v>79898.444251919398</v>
      </c>
      <c r="L124" s="35">
        <f t="shared" si="38"/>
        <v>36769.434206771337</v>
      </c>
      <c r="M124" s="35">
        <f t="shared" si="39"/>
        <v>17869.829671859286</v>
      </c>
      <c r="N124" s="35">
        <f t="shared" si="40"/>
        <v>2266.2640419784748</v>
      </c>
      <c r="O124" s="35">
        <f t="shared" si="41"/>
        <v>190959.5823546992</v>
      </c>
      <c r="P124" s="3">
        <f t="shared" si="42"/>
        <v>8402.2216236067652</v>
      </c>
      <c r="Q124">
        <f t="shared" si="43"/>
        <v>4.3999999999999997E-2</v>
      </c>
      <c r="R124" s="3">
        <f>IF(B124&lt;2,K124*V$5+L124*0.4*V$6 - IF((C124-J124)&gt;0,IF((C124-J124)&gt;V$12,V$12,C124-J124)),P124+L124*($V$6)*0.4+K124*($V$5)+G124+F124+E124)/LookHere!B$11</f>
        <v>40281.698522270264</v>
      </c>
      <c r="S124" s="3">
        <f>(IF(G124&gt;0,IF(R124&gt;V$15,IF(0.15*(R124-V$15)&lt;G124,0.15*(R124-V$15),G124),0),0))*LookHere!B$11</f>
        <v>0</v>
      </c>
      <c r="T124" s="3">
        <f>(IF(R124&lt;V$16,W$16*R124,IF(R124&lt;V$17,Z$16+W$17*(R124-V$16),IF(R124&lt;V$18,W$18*(R124-V$18)+Z$17,(R124-V$18)*W$19+Z$18)))+S124 + IF(R124&lt;V$20,R124*W$20,IF(R124&lt;V$21,(R124-V$20)*W$21+Z$20,(R124-V$21)*W$22+Z$21)))*LookHere!B$11</f>
        <v>8063.0501931282688</v>
      </c>
      <c r="AG124">
        <f t="shared" si="44"/>
        <v>92</v>
      </c>
      <c r="AH124" s="37">
        <v>0.161</v>
      </c>
      <c r="AI124" s="3">
        <f t="shared" si="45"/>
        <v>0</v>
      </c>
    </row>
    <row r="125" spans="1:35" x14ac:dyDescent="0.2">
      <c r="A125">
        <f t="shared" ref="A125:A156" si="46">A124+1</f>
        <v>68</v>
      </c>
      <c r="B125">
        <f>IF(A125&lt;LookHere!$B$9,1,2)</f>
        <v>2</v>
      </c>
      <c r="C125">
        <f>IF(B125&lt;2,LookHere!F$10 - T124,0)</f>
        <v>0</v>
      </c>
      <c r="D125" s="3">
        <f>IF(B125=2,LookHere!$B$12,0)</f>
        <v>48600</v>
      </c>
      <c r="E125" s="3">
        <f>IF(A125&lt;LookHere!B$13,0,IF(A125&lt;LookHere!B$14,LookHere!C$13,LookHere!C$14))</f>
        <v>12000</v>
      </c>
      <c r="F125" s="3">
        <f>IF('SC3'!A125&lt;LookHere!D$15,0,LookHere!B$15)</f>
        <v>9000</v>
      </c>
      <c r="G125" s="3">
        <f>IF('SC3'!A125&lt;LookHere!D$16,0,LookHere!B$16)</f>
        <v>6612</v>
      </c>
      <c r="H125" s="3">
        <f t="shared" ref="H125:H156" si="47">IF(B125&lt;2,0,D125-E125-F125-G125+T124)</f>
        <v>29051.050193128271</v>
      </c>
      <c r="I125" s="35">
        <f t="shared" ref="I125:I156" si="48">IF(I124&gt;0,IF(B125&lt;2,I124*(1+V$98),I124*(1+V$99)) + J125,0)</f>
        <v>585314.73227336165</v>
      </c>
      <c r="J125" s="3">
        <f>IF(I124&gt;0,IF(B125&lt;2,IF(C125&gt;5500*LookHere!B$11, 5500*LookHere!B$11, C125), IF(H125&gt;(M125+P124),-(H125-M125-P124),0)),0)</f>
        <v>0</v>
      </c>
      <c r="K125" s="35">
        <f t="shared" ref="K125:K156" si="49">IF(B125&lt;2,K124*(1+$V$5-$V$4)+IF(C125&gt;($J125+$V$12),$V$95*($C125-$J125-$V$12),0), K124*(1+$V$5-$V$4)-$M125*$V$96)+N125</f>
        <v>68474.132372713735</v>
      </c>
      <c r="L125" s="35">
        <f t="shared" ref="L125:L156" si="50">IF(B125&lt;2,L124*(1+$V$6-$V$4)+IF(C125&gt;($J125+$V$12),(1-$V$95)*($C124-$J125-$V$12),0), L124*(1+$V$6-$V$4)-$M125*(1-$V$96))-N125</f>
        <v>31592.102690939904</v>
      </c>
      <c r="M125" s="35">
        <f t="shared" ref="M125:M156" si="51">MIN(H125-P124,(K124+L124))</f>
        <v>20648.828569521505</v>
      </c>
      <c r="N125" s="35">
        <f t="shared" ref="N125:N156" si="52">IF(B125&lt;2, IF(K124/(K124+L124)&lt;V$95, (V$95 - K124/(K124+L124))*(K124+L124),0),  IF(K124/(K124+L124)&lt;V$96, (V$96 - K124/(K124+L124))*(K124+L124),0))</f>
        <v>1769.0706691641119</v>
      </c>
      <c r="O125" s="35">
        <f t="shared" ref="O125:O156" si="53">IF(B125&lt;2,O124*(1+V$98) + IF((C125-J125)&gt;0,IF((C125-J125)&gt;V$12,V$12,C125-J125),0), O124*(1+V$99)-P124 )</f>
        <v>189007.97542303416</v>
      </c>
      <c r="P125" s="3">
        <f t="shared" ref="P125:P156" si="54">IF(B125&lt;2, 0, IF(H125&gt;(I125+K125+L125),H125-I125-K125-L125,  O125*Q125))</f>
        <v>8694.3668694595708</v>
      </c>
      <c r="Q125">
        <f t="shared" si="43"/>
        <v>4.5999999999999999E-2</v>
      </c>
      <c r="R125" s="3">
        <f>IF(B125&lt;2,K125*V$5+L125*0.4*V$6 - IF((C125-J125)&gt;0,IF((C125-J125)&gt;V$12,V$12,C125-J125)),P125+L125*($V$6)*0.4+K125*($V$5)+G125+F125+E125)/LookHere!B$11</f>
        <v>39966.727964050559</v>
      </c>
      <c r="S125" s="3">
        <f>(IF(G125&gt;0,IF(R125&gt;V$15,IF(0.15*(R125-V$15)&lt;G125,0.15*(R125-V$15),G125),0),0))*LookHere!B$11</f>
        <v>0</v>
      </c>
      <c r="T125" s="3">
        <f>(IF(R125&lt;V$16,W$16*R125,IF(R125&lt;V$17,Z$16+W$17*(R125-V$16),IF(R125&lt;V$18,W$18*(R125-V$18)+Z$17,(R125-V$18)*W$19+Z$18)))+S125 + IF(R125&lt;V$20,R125*W$20,IF(R125&lt;V$21,(R125-V$20)*W$21+Z$20,(R125-V$21)*W$22+Z$21)))*LookHere!B$11</f>
        <v>7993.3455928101121</v>
      </c>
      <c r="AG125">
        <f t="shared" si="44"/>
        <v>93</v>
      </c>
      <c r="AH125" s="37">
        <v>0.18</v>
      </c>
      <c r="AI125" s="3">
        <f t="shared" si="45"/>
        <v>0</v>
      </c>
    </row>
    <row r="126" spans="1:35" x14ac:dyDescent="0.2">
      <c r="A126">
        <f t="shared" si="46"/>
        <v>69</v>
      </c>
      <c r="B126">
        <f>IF(A126&lt;LookHere!$B$9,1,2)</f>
        <v>2</v>
      </c>
      <c r="C126">
        <f>IF(B126&lt;2,LookHere!F$10 - T125,0)</f>
        <v>0</v>
      </c>
      <c r="D126" s="3">
        <f>IF(B126=2,LookHere!$B$12,0)</f>
        <v>48600</v>
      </c>
      <c r="E126" s="3">
        <f>IF(A126&lt;LookHere!B$13,0,IF(A126&lt;LookHere!B$14,LookHere!C$13,LookHere!C$14))</f>
        <v>12000</v>
      </c>
      <c r="F126" s="3">
        <f>IF('SC3'!A126&lt;LookHere!D$15,0,LookHere!B$15)</f>
        <v>9000</v>
      </c>
      <c r="G126" s="3">
        <f>IF('SC3'!A126&lt;LookHere!D$16,0,LookHere!B$16)</f>
        <v>6612</v>
      </c>
      <c r="H126" s="3">
        <f t="shared" si="47"/>
        <v>28981.34559281011</v>
      </c>
      <c r="I126" s="35">
        <f t="shared" si="48"/>
        <v>605086.6639295558</v>
      </c>
      <c r="J126" s="3">
        <f>IF(I125&gt;0,IF(B126&lt;2,IF(C126&gt;5500*LookHere!B$11, 5500*LookHere!B$11, C126), IF(H126&gt;(M126+P125),-(H126-M126-P125),0)),0)</f>
        <v>0</v>
      </c>
      <c r="K126" s="35">
        <f t="shared" si="49"/>
        <v>56926.001247053588</v>
      </c>
      <c r="L126" s="35">
        <f t="shared" si="50"/>
        <v>26327.826444010348</v>
      </c>
      <c r="M126" s="35">
        <f t="shared" si="51"/>
        <v>20286.978723350541</v>
      </c>
      <c r="N126" s="35">
        <f t="shared" si="52"/>
        <v>1572.2321718438152</v>
      </c>
      <c r="O126" s="35">
        <f t="shared" si="53"/>
        <v>186698.29796336466</v>
      </c>
      <c r="P126" s="3">
        <f t="shared" si="54"/>
        <v>8961.518302241504</v>
      </c>
      <c r="Q126">
        <f t="shared" si="43"/>
        <v>4.8000000000000001E-2</v>
      </c>
      <c r="R126" s="3">
        <f>IF(B126&lt;2,K126*V$5+L126*0.4*V$6 - IF((C126-J126)&gt;0,IF((C126-J126)&gt;V$12,V$12,C126-J126)),P126+L126*($V$6)*0.4+K126*($V$5)+G126+F126+E126)/LookHere!B$11</f>
        <v>39619.002313584002</v>
      </c>
      <c r="S126" s="3">
        <f>(IF(G126&gt;0,IF(R126&gt;V$15,IF(0.15*(R126-V$15)&lt;G126,0.15*(R126-V$15),G126),0),0))*LookHere!B$11</f>
        <v>0</v>
      </c>
      <c r="T126" s="3">
        <f>(IF(R126&lt;V$16,W$16*R126,IF(R126&lt;V$17,Z$16+W$17*(R126-V$16),IF(R126&lt;V$18,W$18*(R126-V$18)+Z$17,(R126-V$18)*W$19+Z$18)))+S126 + IF(R126&lt;V$20,R126*W$20,IF(R126&lt;V$21,(R126-V$20)*W$21+Z$20,(R126-V$21)*W$22+Z$21)))*LookHere!B$11</f>
        <v>7923.8004627168002</v>
      </c>
      <c r="AG126">
        <f t="shared" si="44"/>
        <v>94</v>
      </c>
      <c r="AH126" s="37">
        <v>0.2</v>
      </c>
      <c r="AI126" s="3">
        <f t="shared" si="45"/>
        <v>0</v>
      </c>
    </row>
    <row r="127" spans="1:35" x14ac:dyDescent="0.2">
      <c r="A127">
        <f t="shared" si="46"/>
        <v>70</v>
      </c>
      <c r="B127">
        <f>IF(A127&lt;LookHere!$B$9,1,2)</f>
        <v>2</v>
      </c>
      <c r="C127">
        <f>IF(B127&lt;2,LookHere!F$10 - T126,0)</f>
        <v>0</v>
      </c>
      <c r="D127" s="3">
        <f>IF(B127=2,LookHere!$B$12,0)</f>
        <v>48600</v>
      </c>
      <c r="E127" s="3">
        <f>IF(A127&lt;LookHere!B$13,0,IF(A127&lt;LookHere!B$14,LookHere!C$13,LookHere!C$14))</f>
        <v>12000</v>
      </c>
      <c r="F127" s="3">
        <f>IF('SC3'!A127&lt;LookHere!D$15,0,LookHere!B$15)</f>
        <v>9000</v>
      </c>
      <c r="G127" s="3">
        <f>IF('SC3'!A127&lt;LookHere!D$16,0,LookHere!B$16)</f>
        <v>6612</v>
      </c>
      <c r="H127" s="3">
        <f t="shared" si="47"/>
        <v>28911.800462716801</v>
      </c>
      <c r="I127" s="35">
        <f t="shared" si="48"/>
        <v>625526.49143709615</v>
      </c>
      <c r="J127" s="3">
        <f>IF(I126&gt;0,IF(B127&lt;2,IF(C127&gt;5500*LookHere!B$11, 5500*LookHere!B$11, C127), IF(H127&gt;(M127+P126),-(H127-M127-P126),0)),0)</f>
        <v>0</v>
      </c>
      <c r="K127" s="35">
        <f t="shared" si="49"/>
        <v>45210.774171090547</v>
      </c>
      <c r="L127" s="35">
        <f t="shared" si="50"/>
        <v>20986.186347103689</v>
      </c>
      <c r="M127" s="35">
        <f t="shared" si="51"/>
        <v>19950.282160475297</v>
      </c>
      <c r="N127" s="35">
        <f t="shared" si="52"/>
        <v>1351.6781366911703</v>
      </c>
      <c r="O127" s="35">
        <f t="shared" si="53"/>
        <v>184043.4481663256</v>
      </c>
      <c r="P127" s="3">
        <f t="shared" si="54"/>
        <v>9202.1724083162808</v>
      </c>
      <c r="Q127">
        <f t="shared" si="43"/>
        <v>0.05</v>
      </c>
      <c r="R127" s="3">
        <f>IF(B127&lt;2,K127*V$5+L127*0.4*V$6 - IF((C127-J127)&gt;0,IF((C127-J127)&gt;V$12,V$12,C127-J127)),P127+L127*($V$6)*0.4+K127*($V$5)+G127+F127+E127)/LookHere!B$11</f>
        <v>39235.836679488137</v>
      </c>
      <c r="S127" s="3">
        <f>(IF(G127&gt;0,IF(R127&gt;V$15,IF(0.15*(R127-V$15)&lt;G127,0.15*(R127-V$15),G127),0),0))*LookHere!B$11</f>
        <v>0</v>
      </c>
      <c r="T127" s="3">
        <f>(IF(R127&lt;V$16,W$16*R127,IF(R127&lt;V$17,Z$16+W$17*(R127-V$16),IF(R127&lt;V$18,W$18*(R127-V$18)+Z$17,(R127-V$18)*W$19+Z$18)))+S127 + IF(R127&lt;V$20,R127*W$20,IF(R127&lt;V$21,(R127-V$20)*W$21+Z$20,(R127-V$21)*W$22+Z$21)))*LookHere!B$11</f>
        <v>7847.1673358976277</v>
      </c>
      <c r="AG127">
        <f t="shared" si="44"/>
        <v>95</v>
      </c>
      <c r="AH127" s="37">
        <v>0.2</v>
      </c>
      <c r="AI127" s="3">
        <f t="shared" si="45"/>
        <v>0</v>
      </c>
    </row>
    <row r="128" spans="1:35" x14ac:dyDescent="0.2">
      <c r="A128">
        <f t="shared" si="46"/>
        <v>71</v>
      </c>
      <c r="B128">
        <f>IF(A128&lt;LookHere!$B$9,1,2)</f>
        <v>2</v>
      </c>
      <c r="C128">
        <f>IF(B128&lt;2,LookHere!F$10 - T127,0)</f>
        <v>0</v>
      </c>
      <c r="D128" s="3">
        <f>IF(B128=2,LookHere!$B$12,0)</f>
        <v>48600</v>
      </c>
      <c r="E128" s="3">
        <f>IF(A128&lt;LookHere!B$13,0,IF(A128&lt;LookHere!B$14,LookHere!C$13,LookHere!C$14))</f>
        <v>12000</v>
      </c>
      <c r="F128" s="3">
        <f>IF('SC3'!A128&lt;LookHere!D$15,0,LookHere!B$15)</f>
        <v>9000</v>
      </c>
      <c r="G128" s="3">
        <f>IF('SC3'!A128&lt;LookHere!D$16,0,LookHere!B$16)</f>
        <v>6612</v>
      </c>
      <c r="H128" s="3">
        <f t="shared" si="47"/>
        <v>28835.167335897626</v>
      </c>
      <c r="I128" s="35">
        <f t="shared" si="48"/>
        <v>646656.77631784126</v>
      </c>
      <c r="J128" s="3">
        <f>IF(I127&gt;0,IF(B128&lt;2,IF(C128&gt;5500*LookHere!B$11, 5500*LookHere!B$11, C128), IF(H128&gt;(M128+P127),-(H128-M128-P127),0)),0)</f>
        <v>0</v>
      </c>
      <c r="K128" s="35">
        <f t="shared" si="49"/>
        <v>33308.201929848823</v>
      </c>
      <c r="L128" s="35">
        <f t="shared" si="50"/>
        <v>15559.52287856739</v>
      </c>
      <c r="M128" s="35">
        <f t="shared" si="51"/>
        <v>19632.994927581345</v>
      </c>
      <c r="N128" s="35">
        <f t="shared" si="52"/>
        <v>1127.0981916454116</v>
      </c>
      <c r="O128" s="35">
        <f t="shared" si="53"/>
        <v>181058.26343706777</v>
      </c>
      <c r="P128" s="3">
        <f t="shared" si="54"/>
        <v>13398.311494343014</v>
      </c>
      <c r="Q128">
        <f t="shared" si="43"/>
        <v>7.3999999999999996E-2</v>
      </c>
      <c r="R128" s="3">
        <f>IF(B128&lt;2,K128*V$5+L128*0.4*V$6 - IF((C128-J128)&gt;0,IF((C128-J128)&gt;V$12,V$12,C128-J128)),P128+L128*($V$6)*0.4+K128*($V$5)+G128+F128+E128)/LookHere!B$11</f>
        <v>42798.19539991668</v>
      </c>
      <c r="S128" s="3">
        <f>(IF(G128&gt;0,IF(R128&gt;V$15,IF(0.15*(R128-V$15)&lt;G128,0.15*(R128-V$15),G128),0),0))*LookHere!B$11</f>
        <v>0</v>
      </c>
      <c r="T128" s="3">
        <f>(IF(R128&lt;V$16,W$16*R128,IF(R128&lt;V$17,Z$16+W$17*(R128-V$16),IF(R128&lt;V$18,W$18*(R128-V$18)+Z$17,(R128-V$18)*W$19+Z$18)))+S128 + IF(R128&lt;V$20,R128*W$20,IF(R128&lt;V$21,(R128-V$20)*W$21+Z$20,(R128-V$21)*W$22+Z$21)))*LookHere!B$11</f>
        <v>8670.7841890798773</v>
      </c>
      <c r="AG128">
        <f t="shared" si="44"/>
        <v>96</v>
      </c>
      <c r="AH128" s="37">
        <v>0.2</v>
      </c>
      <c r="AI128" s="3">
        <f t="shared" si="45"/>
        <v>0</v>
      </c>
    </row>
    <row r="129" spans="1:35" x14ac:dyDescent="0.2">
      <c r="A129">
        <f t="shared" si="46"/>
        <v>72</v>
      </c>
      <c r="B129">
        <f>IF(A129&lt;LookHere!$B$9,1,2)</f>
        <v>2</v>
      </c>
      <c r="C129">
        <f>IF(B129&lt;2,LookHere!F$10 - T128,0)</f>
        <v>0</v>
      </c>
      <c r="D129" s="3">
        <f>IF(B129=2,LookHere!$B$12,0)</f>
        <v>48600</v>
      </c>
      <c r="E129" s="3">
        <f>IF(A129&lt;LookHere!B$13,0,IF(A129&lt;LookHere!B$14,LookHere!C$13,LookHere!C$14))</f>
        <v>12000</v>
      </c>
      <c r="F129" s="3">
        <f>IF('SC3'!A129&lt;LookHere!D$15,0,LookHere!B$15)</f>
        <v>9000</v>
      </c>
      <c r="G129" s="3">
        <f>IF('SC3'!A129&lt;LookHere!D$16,0,LookHere!B$16)</f>
        <v>6612</v>
      </c>
      <c r="H129" s="3">
        <f t="shared" si="47"/>
        <v>29658.784189079877</v>
      </c>
      <c r="I129" s="35">
        <f t="shared" si="48"/>
        <v>668500.84222185786</v>
      </c>
      <c r="J129" s="3">
        <f>IF(I128&gt;0,IF(B129&lt;2,IF(C129&gt;5500*LookHere!B$11, 5500*LookHere!B$11, C129), IF(H129&gt;(M129+P128),-(H129-M129-P128),0)),0)</f>
        <v>0</v>
      </c>
      <c r="K129" s="35">
        <f t="shared" si="49"/>
        <v>23350.679906028552</v>
      </c>
      <c r="L129" s="35">
        <f t="shared" si="50"/>
        <v>10961.276277841644</v>
      </c>
      <c r="M129" s="35">
        <f t="shared" si="51"/>
        <v>16260.472694736864</v>
      </c>
      <c r="N129" s="35">
        <f t="shared" si="52"/>
        <v>899.20543604252157</v>
      </c>
      <c r="O129" s="35">
        <f t="shared" si="53"/>
        <v>173776.10008162889</v>
      </c>
      <c r="P129" s="3">
        <f t="shared" si="54"/>
        <v>13033.207506122166</v>
      </c>
      <c r="Q129">
        <f t="shared" si="43"/>
        <v>7.4999999999999997E-2</v>
      </c>
      <c r="R129" s="3">
        <f>IF(B129&lt;2,K129*V$5+L129*0.4*V$6 - IF((C129-J129)&gt;0,IF((C129-J129)&gt;V$12,V$12,C129-J129)),P129+L129*($V$6)*0.4+K129*($V$5)+G129+F129+E129)/LookHere!B$11</f>
        <v>41900.643249916538</v>
      </c>
      <c r="S129" s="3">
        <f>(IF(G129&gt;0,IF(R129&gt;V$15,IF(0.15*(R129-V$15)&lt;G129,0.15*(R129-V$15),G129),0),0))*LookHere!B$11</f>
        <v>0</v>
      </c>
      <c r="T129" s="3">
        <f>(IF(R129&lt;V$16,W$16*R129,IF(R129&lt;V$17,Z$16+W$17*(R129-V$16),IF(R129&lt;V$18,W$18*(R129-V$18)+Z$17,(R129-V$18)*W$19+Z$18)))+S129 + IF(R129&lt;V$20,R129*W$20,IF(R129&lt;V$21,(R129-V$20)*W$21+Z$20,(R129-V$21)*W$22+Z$21)))*LookHere!B$11</f>
        <v>8454.0253448548447</v>
      </c>
      <c r="AG129">
        <f t="shared" si="44"/>
        <v>97</v>
      </c>
      <c r="AH129" s="37">
        <v>0.2</v>
      </c>
      <c r="AI129" s="3">
        <f t="shared" si="45"/>
        <v>0</v>
      </c>
    </row>
    <row r="130" spans="1:35" x14ac:dyDescent="0.2">
      <c r="A130">
        <f t="shared" si="46"/>
        <v>73</v>
      </c>
      <c r="B130">
        <f>IF(A130&lt;LookHere!$B$9,1,2)</f>
        <v>2</v>
      </c>
      <c r="C130">
        <f>IF(B130&lt;2,LookHere!F$10 - T129,0)</f>
        <v>0</v>
      </c>
      <c r="D130" s="3">
        <f>IF(B130=2,LookHere!$B$12,0)</f>
        <v>48600</v>
      </c>
      <c r="E130" s="3">
        <f>IF(A130&lt;LookHere!B$13,0,IF(A130&lt;LookHere!B$14,LookHere!C$13,LookHere!C$14))</f>
        <v>12000</v>
      </c>
      <c r="F130" s="3">
        <f>IF('SC3'!A130&lt;LookHere!D$15,0,LookHere!B$15)</f>
        <v>9000</v>
      </c>
      <c r="G130" s="3">
        <f>IF('SC3'!A130&lt;LookHere!D$16,0,LookHere!B$16)</f>
        <v>6612</v>
      </c>
      <c r="H130" s="3">
        <f t="shared" si="47"/>
        <v>29442.025344854846</v>
      </c>
      <c r="I130" s="35">
        <f t="shared" si="48"/>
        <v>691082.80067211215</v>
      </c>
      <c r="J130" s="3">
        <f>IF(I129&gt;0,IF(B130&lt;2,IF(C130&gt;5500*LookHere!B$11, 5500*LookHere!B$11, C130), IF(H130&gt;(M130+P129),-(H130-M130-P129),0)),0)</f>
        <v>0</v>
      </c>
      <c r="K130" s="35">
        <f t="shared" si="49"/>
        <v>12900.670570513386</v>
      </c>
      <c r="L130" s="35">
        <f t="shared" si="50"/>
        <v>6201.5870198760967</v>
      </c>
      <c r="M130" s="35">
        <f t="shared" si="51"/>
        <v>16408.817838732681</v>
      </c>
      <c r="N130" s="35">
        <f t="shared" si="52"/>
        <v>667.68942268058208</v>
      </c>
      <c r="O130" s="35">
        <f t="shared" si="53"/>
        <v>166613.04923626414</v>
      </c>
      <c r="P130" s="3">
        <f t="shared" si="54"/>
        <v>12662.591741956074</v>
      </c>
      <c r="Q130">
        <f t="shared" si="43"/>
        <v>7.5999999999999998E-2</v>
      </c>
      <c r="R130" s="3">
        <f>IF(B130&lt;2,K130*V$5+L130*0.4*V$6 - IF((C130-J130)&gt;0,IF((C130-J130)&gt;V$12,V$12,C130-J130)),P130+L130*($V$6)*0.4+K130*($V$5)+G130+F130+E130)/LookHere!B$11</f>
        <v>40973.772936874535</v>
      </c>
      <c r="S130" s="3">
        <f>(IF(G130&gt;0,IF(R130&gt;V$15,IF(0.15*(R130-V$15)&lt;G130,0.15*(R130-V$15),G130),0),0))*LookHere!B$11</f>
        <v>0</v>
      </c>
      <c r="T130" s="3">
        <f>(IF(R130&lt;V$16,W$16*R130,IF(R130&lt;V$17,Z$16+W$17*(R130-V$16),IF(R130&lt;V$18,W$18*(R130-V$18)+Z$17,(R130-V$18)*W$19+Z$18)))+S130 + IF(R130&lt;V$20,R130*W$20,IF(R130&lt;V$21,(R130-V$20)*W$21+Z$20,(R130-V$21)*W$22+Z$21)))*LookHere!B$11</f>
        <v>8230.1861642551994</v>
      </c>
      <c r="AG130">
        <f t="shared" si="44"/>
        <v>98</v>
      </c>
      <c r="AH130" s="37">
        <v>0.2</v>
      </c>
      <c r="AI130" s="3">
        <f t="shared" si="45"/>
        <v>0</v>
      </c>
    </row>
    <row r="131" spans="1:35" x14ac:dyDescent="0.2">
      <c r="A131">
        <f t="shared" si="46"/>
        <v>74</v>
      </c>
      <c r="B131">
        <f>IF(A131&lt;LookHere!$B$9,1,2)</f>
        <v>2</v>
      </c>
      <c r="C131">
        <f>IF(B131&lt;2,LookHere!F$10 - T130,0)</f>
        <v>0</v>
      </c>
      <c r="D131" s="3">
        <f>IF(B131=2,LookHere!$B$12,0)</f>
        <v>48600</v>
      </c>
      <c r="E131" s="3">
        <f>IF(A131&lt;LookHere!B$13,0,IF(A131&lt;LookHere!B$14,LookHere!C$13,LookHere!C$14))</f>
        <v>12000</v>
      </c>
      <c r="F131" s="3">
        <f>IF('SC3'!A131&lt;LookHere!D$15,0,LookHere!B$15)</f>
        <v>9000</v>
      </c>
      <c r="G131" s="3">
        <f>IF('SC3'!A131&lt;LookHere!D$16,0,LookHere!B$16)</f>
        <v>6612</v>
      </c>
      <c r="H131" s="3">
        <f t="shared" si="47"/>
        <v>29218.186164255199</v>
      </c>
      <c r="I131" s="35">
        <f t="shared" si="48"/>
        <v>714427.57767881604</v>
      </c>
      <c r="J131" s="3">
        <f>IF(I130&gt;0,IF(B131&lt;2,IF(C131&gt;5500*LookHere!B$11, 5500*LookHere!B$11, C131), IF(H131&gt;(M131+P130),-(H131-M131-P130),0)),0)</f>
        <v>0</v>
      </c>
      <c r="K131" s="35">
        <f t="shared" si="49"/>
        <v>1986.2367992659522</v>
      </c>
      <c r="L131" s="35">
        <f t="shared" si="50"/>
        <v>1233.955214793318</v>
      </c>
      <c r="M131" s="35">
        <f t="shared" si="51"/>
        <v>16555.594422299124</v>
      </c>
      <c r="N131" s="35">
        <f t="shared" si="52"/>
        <v>470.90974275925083</v>
      </c>
      <c r="O131" s="35">
        <f t="shared" si="53"/>
        <v>159578.64629750905</v>
      </c>
      <c r="P131" s="3">
        <f t="shared" si="54"/>
        <v>12287.555764908197</v>
      </c>
      <c r="Q131">
        <f t="shared" si="43"/>
        <v>7.6999999999999999E-2</v>
      </c>
      <c r="R131" s="3">
        <f>IF(B131&lt;2,K131*V$5+L131*0.4*V$6 - IF((C131-J131)&gt;0,IF((C131-J131)&gt;V$12,V$12,C131-J131)),P131+L131*($V$6)*0.4+K131*($V$5)+G131+F131+E131)/LookHere!B$11</f>
        <v>40017.898609775097</v>
      </c>
      <c r="S131" s="3">
        <f>(IF(G131&gt;0,IF(R131&gt;V$15,IF(0.15*(R131-V$15)&lt;G131,0.15*(R131-V$15),G131),0),0))*LookHere!B$11</f>
        <v>0</v>
      </c>
      <c r="T131" s="3">
        <f>(IF(R131&lt;V$16,W$16*R131,IF(R131&lt;V$17,Z$16+W$17*(R131-V$16),IF(R131&lt;V$18,W$18*(R131-V$18)+Z$17,(R131-V$18)*W$19+Z$18)))+S131 + IF(R131&lt;V$20,R131*W$20,IF(R131&lt;V$21,(R131-V$20)*W$21+Z$20,(R131-V$21)*W$22+Z$21)))*LookHere!B$11</f>
        <v>8003.5797219550186</v>
      </c>
      <c r="AG131">
        <f t="shared" si="44"/>
        <v>99</v>
      </c>
      <c r="AH131" s="37">
        <v>0.2</v>
      </c>
      <c r="AI131" s="3">
        <f t="shared" si="45"/>
        <v>0</v>
      </c>
    </row>
    <row r="132" spans="1:35" x14ac:dyDescent="0.2">
      <c r="A132">
        <f t="shared" si="46"/>
        <v>75</v>
      </c>
      <c r="B132">
        <f>IF(A132&lt;LookHere!$B$9,1,2)</f>
        <v>2</v>
      </c>
      <c r="C132">
        <f>IF(B132&lt;2,LookHere!F$10 - T131,0)</f>
        <v>0</v>
      </c>
      <c r="D132" s="3">
        <f>IF(B132=2,LookHere!$B$12,0)</f>
        <v>48600</v>
      </c>
      <c r="E132" s="3">
        <f>IF(A132&lt;LookHere!B$13,0,IF(A132&lt;LookHere!B$14,LookHere!C$13,LookHere!C$14))</f>
        <v>12000</v>
      </c>
      <c r="F132" s="3">
        <f>IF('SC3'!A132&lt;LookHere!D$15,0,LookHere!B$15)</f>
        <v>9000</v>
      </c>
      <c r="G132" s="3">
        <f>IF('SC3'!A132&lt;LookHere!D$16,0,LookHere!B$16)</f>
        <v>6612</v>
      </c>
      <c r="H132" s="3">
        <f t="shared" si="47"/>
        <v>28991.579721955019</v>
      </c>
      <c r="I132" s="35">
        <f t="shared" si="48"/>
        <v>725077.10930981883</v>
      </c>
      <c r="J132" s="3">
        <f>IF(I131&gt;0,IF(B132&lt;2,IF(C132&gt;5500*LookHere!B$11, 5500*LookHere!B$11, C132), IF(H132&gt;(M132+P131),-(H132-M132-P131),0)),0)</f>
        <v>-13483.831942987552</v>
      </c>
      <c r="K132" s="35">
        <f t="shared" si="49"/>
        <v>31.342816692416704</v>
      </c>
      <c r="L132" s="35">
        <f t="shared" si="50"/>
        <v>93.509126177037615</v>
      </c>
      <c r="M132" s="35">
        <f t="shared" si="51"/>
        <v>3220.1920140592702</v>
      </c>
      <c r="N132" s="35">
        <f t="shared" si="52"/>
        <v>267.89761057553676</v>
      </c>
      <c r="O132" s="35">
        <f t="shared" si="53"/>
        <v>152681.6572045307</v>
      </c>
      <c r="P132" s="3">
        <f t="shared" si="54"/>
        <v>12061.850919157925</v>
      </c>
      <c r="Q132">
        <f t="shared" si="43"/>
        <v>7.9000000000000001E-2</v>
      </c>
      <c r="R132" s="3">
        <f>IF(B132&lt;2,K132*V$5+L132*0.4*V$6 - IF((C132-J132)&gt;0,IF((C132-J132)&gt;V$12,V$12,C132-J132)),P132+L132*($V$6)*0.4+K132*($V$5)+G132+F132+E132)/LookHere!B$11</f>
        <v>39678.554886781276</v>
      </c>
      <c r="S132" s="3">
        <f>(IF(G132&gt;0,IF(R132&gt;V$15,IF(0.15*(R132-V$15)&lt;G132,0.15*(R132-V$15),G132),0),0))*LookHere!B$11</f>
        <v>0</v>
      </c>
      <c r="T132" s="3">
        <f>(IF(R132&lt;V$16,W$16*R132,IF(R132&lt;V$17,Z$16+W$17*(R132-V$16),IF(R132&lt;V$18,W$18*(R132-V$18)+Z$17,(R132-V$18)*W$19+Z$18)))+S132 + IF(R132&lt;V$20,R132*W$20,IF(R132&lt;V$21,(R132-V$20)*W$21+Z$20,(R132-V$21)*W$22+Z$21)))*LookHere!B$11</f>
        <v>7935.7109773562552</v>
      </c>
      <c r="AG132">
        <f t="shared" si="44"/>
        <v>100</v>
      </c>
      <c r="AH132" s="37">
        <v>0.2</v>
      </c>
      <c r="AI132" s="3">
        <f t="shared" ref="AI132:AI163" si="55">IF(((K132+L132+O132+I132)-H132)&lt;H132,1,0)</f>
        <v>0</v>
      </c>
    </row>
    <row r="133" spans="1:35" x14ac:dyDescent="0.2">
      <c r="A133">
        <f t="shared" si="46"/>
        <v>76</v>
      </c>
      <c r="B133">
        <f>IF(A133&lt;LookHere!$B$9,1,2)</f>
        <v>2</v>
      </c>
      <c r="C133">
        <f>IF(B133&lt;2,LookHere!F$10 - T132,0)</f>
        <v>0</v>
      </c>
      <c r="D133" s="3">
        <f>IF(B133=2,LookHere!$B$12,0)</f>
        <v>48600</v>
      </c>
      <c r="E133" s="3">
        <f>IF(A133&lt;LookHere!B$13,0,IF(A133&lt;LookHere!B$14,LookHere!C$13,LookHere!C$14))</f>
        <v>12000</v>
      </c>
      <c r="F133" s="3">
        <f>IF('SC3'!A133&lt;LookHere!D$15,0,LookHere!B$15)</f>
        <v>9000</v>
      </c>
      <c r="G133" s="3">
        <f>IF('SC3'!A133&lt;LookHere!D$16,0,LookHere!B$16)</f>
        <v>6612</v>
      </c>
      <c r="H133" s="3">
        <f t="shared" si="47"/>
        <v>28923.710977356255</v>
      </c>
      <c r="I133" s="35">
        <f t="shared" si="48"/>
        <v>732833.20594697562</v>
      </c>
      <c r="J133" s="3">
        <f>IF(I132&gt;0,IF(B133&lt;2,IF(C133&gt;5500*LookHere!B$11, 5500*LookHere!B$11, C133), IF(H133&gt;(M133+P132),-(H133-M133-P132),0)),0)</f>
        <v>-16737.008115328877</v>
      </c>
      <c r="K133" s="35">
        <f t="shared" si="49"/>
        <v>0.49458964740632894</v>
      </c>
      <c r="L133" s="35">
        <f t="shared" si="50"/>
        <v>7.086121581695906</v>
      </c>
      <c r="M133" s="35">
        <f t="shared" si="51"/>
        <v>124.85194286945432</v>
      </c>
      <c r="N133" s="35">
        <f t="shared" si="52"/>
        <v>56.053543316201313</v>
      </c>
      <c r="O133" s="35">
        <f t="shared" si="53"/>
        <v>145777.39266574179</v>
      </c>
      <c r="P133" s="3">
        <f t="shared" si="54"/>
        <v>11662.191413259343</v>
      </c>
      <c r="Q133">
        <f t="shared" si="43"/>
        <v>0.08</v>
      </c>
      <c r="R133" s="3">
        <f>IF(B133&lt;2,K133*V$5+L133*0.4*V$6 - IF((C133-J133)&gt;0,IF((C133-J133)&gt;V$12,V$12,C133-J133)),P133+L133*($V$6)*0.4+K133*($V$5)+G133+F133+E133)/LookHere!B$11</f>
        <v>39274.480593166969</v>
      </c>
      <c r="S133" s="3">
        <f>(IF(G133&gt;0,IF(R133&gt;V$15,IF(0.15*(R133-V$15)&lt;G133,0.15*(R133-V$15),G133),0),0))*LookHere!B$11</f>
        <v>0</v>
      </c>
      <c r="T133" s="3">
        <f>(IF(R133&lt;V$16,W$16*R133,IF(R133&lt;V$17,Z$16+W$17*(R133-V$16),IF(R133&lt;V$18,W$18*(R133-V$18)+Z$17,(R133-V$18)*W$19+Z$18)))+S133 + IF(R133&lt;V$20,R133*W$20,IF(R133&lt;V$21,(R133-V$20)*W$21+Z$20,(R133-V$21)*W$22+Z$21)))*LookHere!B$11</f>
        <v>7854.8961186333936</v>
      </c>
      <c r="AI133" s="3">
        <f t="shared" si="55"/>
        <v>0</v>
      </c>
    </row>
    <row r="134" spans="1:35" x14ac:dyDescent="0.2">
      <c r="A134">
        <f t="shared" si="46"/>
        <v>77</v>
      </c>
      <c r="B134">
        <f>IF(A134&lt;LookHere!$B$9,1,2)</f>
        <v>2</v>
      </c>
      <c r="C134">
        <f>IF(B134&lt;2,LookHere!F$10 - T133,0)</f>
        <v>0</v>
      </c>
      <c r="D134" s="3">
        <f>IF(B134=2,LookHere!$B$12,0)</f>
        <v>48600</v>
      </c>
      <c r="E134" s="3">
        <f>IF(A134&lt;LookHere!B$13,0,IF(A134&lt;LookHere!B$14,LookHere!C$13,LookHere!C$14))</f>
        <v>12000</v>
      </c>
      <c r="F134" s="3">
        <f>IF('SC3'!A134&lt;LookHere!D$15,0,LookHere!B$15)</f>
        <v>9000</v>
      </c>
      <c r="G134" s="3">
        <f>IF('SC3'!A134&lt;LookHere!D$16,0,LookHere!B$16)</f>
        <v>6612</v>
      </c>
      <c r="H134" s="3">
        <f t="shared" si="47"/>
        <v>28842.896118633395</v>
      </c>
      <c r="I134" s="35">
        <f t="shared" si="48"/>
        <v>740415.18764971942</v>
      </c>
      <c r="J134" s="3">
        <f>IF(I133&gt;0,IF(B134&lt;2,IF(C134&gt;5500*LookHere!B$11, 5500*LookHere!B$11, C134), IF(H134&gt;(M134+P133),-(H134-M134-P133),0)),0)</f>
        <v>-17173.123994144946</v>
      </c>
      <c r="K134" s="35">
        <f t="shared" si="49"/>
        <v>7.8046246360718996E-3</v>
      </c>
      <c r="L134" s="35">
        <f t="shared" si="50"/>
        <v>0.53698629346091487</v>
      </c>
      <c r="M134" s="35">
        <f t="shared" si="51"/>
        <v>7.5807112291022349</v>
      </c>
      <c r="N134" s="35">
        <f t="shared" si="52"/>
        <v>4.8119082129652355</v>
      </c>
      <c r="O134" s="35">
        <f t="shared" si="53"/>
        <v>139039.56157673121</v>
      </c>
      <c r="P134" s="3">
        <f t="shared" si="54"/>
        <v>11401.24404929196</v>
      </c>
      <c r="Q134">
        <f t="shared" si="43"/>
        <v>8.2000000000000003E-2</v>
      </c>
      <c r="R134" s="3">
        <f>IF(B134&lt;2,K134*V$5+L134*0.4*V$6 - IF((C134-J134)&gt;0,IF((C134-J134)&gt;V$12,V$12,C134-J134)),P134+L134*($V$6)*0.4+K134*($V$5)+G134+F134+E134)/LookHere!B$11</f>
        <v>39013.264901560302</v>
      </c>
      <c r="S134" s="3">
        <f>(IF(G134&gt;0,IF(R134&gt;V$15,IF(0.15*(R134-V$15)&lt;G134,0.15*(R134-V$15),G134),0),0))*LookHere!B$11</f>
        <v>0</v>
      </c>
      <c r="T134" s="3">
        <f>(IF(R134&lt;V$16,W$16*R134,IF(R134&lt;V$17,Z$16+W$17*(R134-V$16),IF(R134&lt;V$18,W$18*(R134-V$18)+Z$17,(R134-V$18)*W$19+Z$18)))+S134 + IF(R134&lt;V$20,R134*W$20,IF(R134&lt;V$21,(R134-V$20)*W$21+Z$20,(R134-V$21)*W$22+Z$21)))*LookHere!B$11</f>
        <v>7802.6529803120602</v>
      </c>
      <c r="AI134" s="3">
        <f t="shared" si="55"/>
        <v>0</v>
      </c>
    </row>
    <row r="135" spans="1:35" x14ac:dyDescent="0.2">
      <c r="A135">
        <f t="shared" si="46"/>
        <v>78</v>
      </c>
      <c r="B135">
        <f>IF(A135&lt;LookHere!$B$9,1,2)</f>
        <v>2</v>
      </c>
      <c r="C135">
        <f>IF(B135&lt;2,LookHere!F$10 - T134,0)</f>
        <v>0</v>
      </c>
      <c r="D135" s="3">
        <f>IF(B135=2,LookHere!$B$12,0)</f>
        <v>48600</v>
      </c>
      <c r="E135" s="3">
        <f>IF(A135&lt;LookHere!B$13,0,IF(A135&lt;LookHere!B$14,LookHere!C$13,LookHere!C$14))</f>
        <v>12000</v>
      </c>
      <c r="F135" s="3">
        <f>IF('SC3'!A135&lt;LookHere!D$15,0,LookHere!B$15)</f>
        <v>9000</v>
      </c>
      <c r="G135" s="3">
        <f>IF('SC3'!A135&lt;LookHere!D$16,0,LookHere!B$16)</f>
        <v>6612</v>
      </c>
      <c r="H135" s="3">
        <f t="shared" si="47"/>
        <v>28790.652980312061</v>
      </c>
      <c r="I135" s="35">
        <f t="shared" si="48"/>
        <v>748037.54854842485</v>
      </c>
      <c r="J135" s="3">
        <f>IF(I134&gt;0,IF(B135&lt;2,IF(C135&gt;5500*LookHere!B$11, 5500*LookHere!B$11, C135), IF(H135&gt;(M135+P134),-(H135-M135-P134),0)),0)</f>
        <v>-17388.864140102003</v>
      </c>
      <c r="K135" s="35">
        <f t="shared" si="49"/>
        <v>1.2315697675718829E-4</v>
      </c>
      <c r="L135" s="35">
        <f t="shared" si="50"/>
        <v>4.0692821318468075E-2</v>
      </c>
      <c r="M135" s="35">
        <f t="shared" si="51"/>
        <v>0.54479091809698676</v>
      </c>
      <c r="N135" s="35">
        <f t="shared" si="52"/>
        <v>0.37354901803181884</v>
      </c>
      <c r="O135" s="35">
        <f t="shared" si="53"/>
        <v>132335.0739175012</v>
      </c>
      <c r="P135" s="3">
        <f t="shared" si="54"/>
        <v>10983.8111351526</v>
      </c>
      <c r="Q135">
        <f t="shared" si="43"/>
        <v>8.3000000000000004E-2</v>
      </c>
      <c r="R135" s="3">
        <f>IF(B135&lt;2,K135*V$5+L135*0.4*V$6 - IF((C135-J135)&gt;0,IF((C135-J135)&gt;V$12,V$12,C135-J135)),P135+L135*($V$6)*0.4+K135*($V$5)+G135+F135+E135)/LookHere!B$11</f>
        <v>38595.812698582529</v>
      </c>
      <c r="S135" s="3">
        <f>(IF(G135&gt;0,IF(R135&gt;V$15,IF(0.15*(R135-V$15)&lt;G135,0.15*(R135-V$15),G135),0),0))*LookHere!B$11</f>
        <v>0</v>
      </c>
      <c r="T135" s="3">
        <f>(IF(R135&lt;V$16,W$16*R135,IF(R135&lt;V$17,Z$16+W$17*(R135-V$16),IF(R135&lt;V$18,W$18*(R135-V$18)+Z$17,(R135-V$18)*W$19+Z$18)))+S135 + IF(R135&lt;V$20,R135*W$20,IF(R135&lt;V$21,(R135-V$20)*W$21+Z$20,(R135-V$21)*W$22+Z$21)))*LookHere!B$11</f>
        <v>7719.1625397165062</v>
      </c>
      <c r="AI135" s="3">
        <f t="shared" si="55"/>
        <v>0</v>
      </c>
    </row>
    <row r="136" spans="1:35" x14ac:dyDescent="0.2">
      <c r="A136">
        <f t="shared" si="46"/>
        <v>79</v>
      </c>
      <c r="B136">
        <f>IF(A136&lt;LookHere!$B$9,1,2)</f>
        <v>2</v>
      </c>
      <c r="C136">
        <f>IF(B136&lt;2,LookHere!F$10 - T135,0)</f>
        <v>0</v>
      </c>
      <c r="D136" s="3">
        <f>IF(B136=2,LookHere!$B$12,0)</f>
        <v>48600</v>
      </c>
      <c r="E136" s="3">
        <f>IF(A136&lt;LookHere!B$13,0,IF(A136&lt;LookHere!B$14,LookHere!C$13,LookHere!C$14))</f>
        <v>12000</v>
      </c>
      <c r="F136" s="3">
        <f>IF('SC3'!A136&lt;LookHere!D$15,0,LookHere!B$15)</f>
        <v>9000</v>
      </c>
      <c r="G136" s="3">
        <f>IF('SC3'!A136&lt;LookHere!D$16,0,LookHere!B$16)</f>
        <v>6612</v>
      </c>
      <c r="H136" s="3">
        <f t="shared" si="47"/>
        <v>28707.162539716504</v>
      </c>
      <c r="I136" s="35">
        <f t="shared" si="48"/>
        <v>755582.94634980499</v>
      </c>
      <c r="J136" s="3">
        <f>IF(I135&gt;0,IF(B136&lt;2,IF(C136&gt;5500*LookHere!B$11, 5500*LookHere!B$11, C136), IF(H136&gt;(M136+P135),-(H136-M136-P135),0)),0)</f>
        <v>-17723.310588585606</v>
      </c>
      <c r="K136" s="35">
        <f t="shared" si="49"/>
        <v>1.9434170932287886E-6</v>
      </c>
      <c r="L136" s="35">
        <f t="shared" si="50"/>
        <v>3.0837019995135113E-3</v>
      </c>
      <c r="M136" s="35">
        <f t="shared" si="51"/>
        <v>4.0815978295225264E-2</v>
      </c>
      <c r="N136" s="35">
        <f t="shared" si="52"/>
        <v>2.8448027829900493E-2</v>
      </c>
      <c r="O136" s="35">
        <f t="shared" si="53"/>
        <v>125821.54157928178</v>
      </c>
      <c r="P136" s="3">
        <f t="shared" si="54"/>
        <v>10694.831034238952</v>
      </c>
      <c r="Q136">
        <f t="shared" si="43"/>
        <v>8.5000000000000006E-2</v>
      </c>
      <c r="R136" s="3">
        <f>IF(B136&lt;2,K136*V$5+L136*0.4*V$6 - IF((C136-J136)&gt;0,IF((C136-J136)&gt;V$12,V$12,C136-J136)),P136+L136*($V$6)*0.4+K136*($V$5)+G136+F136+E136)/LookHere!B$11</f>
        <v>38306.831152451283</v>
      </c>
      <c r="S136" s="3">
        <f>(IF(G136&gt;0,IF(R136&gt;V$15,IF(0.15*(R136-V$15)&lt;G136,0.15*(R136-V$15),G136),0),0))*LookHere!B$11</f>
        <v>0</v>
      </c>
      <c r="T136" s="3">
        <f>(IF(R136&lt;V$16,W$16*R136,IF(R136&lt;V$17,Z$16+W$17*(R136-V$16),IF(R136&lt;V$18,W$18*(R136-V$18)+Z$17,(R136-V$18)*W$19+Z$18)))+S136 + IF(R136&lt;V$20,R136*W$20,IF(R136&lt;V$21,(R136-V$20)*W$21+Z$20,(R136-V$21)*W$22+Z$21)))*LookHere!B$11</f>
        <v>7661.3662304902564</v>
      </c>
      <c r="AI136" s="3">
        <f t="shared" si="55"/>
        <v>0</v>
      </c>
    </row>
    <row r="137" spans="1:35" x14ac:dyDescent="0.2">
      <c r="A137">
        <f t="shared" si="46"/>
        <v>80</v>
      </c>
      <c r="B137">
        <f>IF(A137&lt;LookHere!$B$9,1,2)</f>
        <v>2</v>
      </c>
      <c r="C137">
        <f>IF(B137&lt;2,LookHere!F$10 - T136,0)</f>
        <v>0</v>
      </c>
      <c r="D137" s="3">
        <f>IF(B137=2,LookHere!$B$12,0)</f>
        <v>48600</v>
      </c>
      <c r="E137" s="3">
        <f>IF(A137&lt;LookHere!B$13,0,IF(A137&lt;LookHere!B$14,LookHere!C$13,LookHere!C$14))</f>
        <v>12000</v>
      </c>
      <c r="F137" s="3">
        <f>IF('SC3'!A137&lt;LookHere!D$15,0,LookHere!B$15)</f>
        <v>9000</v>
      </c>
      <c r="G137" s="3">
        <f>IF('SC3'!A137&lt;LookHere!D$16,0,LookHere!B$16)</f>
        <v>6612</v>
      </c>
      <c r="H137" s="3">
        <f t="shared" si="47"/>
        <v>28649.366230490257</v>
      </c>
      <c r="I137" s="35">
        <f t="shared" si="48"/>
        <v>763152.0061668955</v>
      </c>
      <c r="J137" s="3">
        <f>IF(I136&gt;0,IF(B137&lt;2,IF(C137&gt;5500*LookHere!B$11, 5500*LookHere!B$11, C137), IF(H137&gt;(M137+P136),-(H137-M137-P136),0)),0)</f>
        <v>-17954.532110605887</v>
      </c>
      <c r="K137" s="35">
        <f t="shared" si="49"/>
        <v>3.0667121730942881E-8</v>
      </c>
      <c r="L137" s="35">
        <f t="shared" si="50"/>
        <v>2.3368293752313359E-4</v>
      </c>
      <c r="M137" s="35">
        <f t="shared" si="51"/>
        <v>3.0856454166067401E-3</v>
      </c>
      <c r="N137" s="35">
        <f t="shared" si="52"/>
        <v>2.158008374531489E-3</v>
      </c>
      <c r="O137" s="35">
        <f t="shared" si="53"/>
        <v>119376.96221959096</v>
      </c>
      <c r="P137" s="3">
        <f t="shared" si="54"/>
        <v>10505.172675324004</v>
      </c>
      <c r="Q137">
        <f t="shared" si="43"/>
        <v>8.7999999999999995E-2</v>
      </c>
      <c r="R137" s="3">
        <f>IF(B137&lt;2,K137*V$5+L137*0.4*V$6 - IF((C137-J137)&gt;0,IF((C137-J137)&gt;V$12,V$12,C137-J137)),P137+L137*($V$6)*0.4+K137*($V$5)+G137+F137+E137)/LookHere!B$11</f>
        <v>38117.172684277961</v>
      </c>
      <c r="S137" s="3">
        <f>(IF(G137&gt;0,IF(R137&gt;V$15,IF(0.15*(R137-V$15)&lt;G137,0.15*(R137-V$15),G137),0),0))*LookHere!B$11</f>
        <v>0</v>
      </c>
      <c r="T137" s="3">
        <f>(IF(R137&lt;V$16,W$16*R137,IF(R137&lt;V$17,Z$16+W$17*(R137-V$16),IF(R137&lt;V$18,W$18*(R137-V$18)+Z$17,(R137-V$18)*W$19+Z$18)))+S137 + IF(R137&lt;V$20,R137*W$20,IF(R137&lt;V$21,(R137-V$20)*W$21+Z$20,(R137-V$21)*W$22+Z$21)))*LookHere!B$11</f>
        <v>7623.4345368555914</v>
      </c>
      <c r="AI137" s="3">
        <f t="shared" si="55"/>
        <v>0</v>
      </c>
    </row>
    <row r="138" spans="1:35" x14ac:dyDescent="0.2">
      <c r="A138">
        <f t="shared" si="46"/>
        <v>81</v>
      </c>
      <c r="B138">
        <f>IF(A138&lt;LookHere!$B$9,1,2)</f>
        <v>2</v>
      </c>
      <c r="C138">
        <f>IF(B138&lt;2,LookHere!F$10 - T137,0)</f>
        <v>0</v>
      </c>
      <c r="D138" s="3">
        <f>IF(B138=2,LookHere!$B$12,0)</f>
        <v>48600</v>
      </c>
      <c r="E138" s="3">
        <f>IF(A138&lt;LookHere!B$13,0,IF(A138&lt;LookHere!B$14,LookHere!C$13,LookHere!C$14))</f>
        <v>12000</v>
      </c>
      <c r="F138" s="3">
        <f>IF('SC3'!A138&lt;LookHere!D$15,0,LookHere!B$15)</f>
        <v>9000</v>
      </c>
      <c r="G138" s="3">
        <f>IF('SC3'!A138&lt;LookHere!D$16,0,LookHere!B$16)</f>
        <v>6612</v>
      </c>
      <c r="H138" s="3">
        <f t="shared" si="47"/>
        <v>28611.434536855591</v>
      </c>
      <c r="I138" s="35">
        <f t="shared" si="48"/>
        <v>770825.01930739521</v>
      </c>
      <c r="J138" s="3">
        <f>IF(I137&gt;0,IF(B138&lt;2,IF(C138&gt;5500*LookHere!B$11, 5500*LookHere!B$11, C138), IF(H138&gt;(M138+P137),-(H138-M138-P137),0)),0)</f>
        <v>-18106.261627817985</v>
      </c>
      <c r="K138" s="35">
        <f t="shared" si="49"/>
        <v>4.8392718093393308E-10</v>
      </c>
      <c r="L138" s="35">
        <f t="shared" si="50"/>
        <v>1.7708493005503054E-5</v>
      </c>
      <c r="M138" s="35">
        <f t="shared" si="51"/>
        <v>2.3371360464486454E-4</v>
      </c>
      <c r="N138" s="35">
        <f t="shared" si="52"/>
        <v>1.6356885612967424E-4</v>
      </c>
      <c r="O138" s="35">
        <f t="shared" si="53"/>
        <v>112904.34332804472</v>
      </c>
      <c r="P138" s="3">
        <f t="shared" si="54"/>
        <v>10161.390899524025</v>
      </c>
      <c r="Q138">
        <f t="shared" si="43"/>
        <v>0.09</v>
      </c>
      <c r="R138" s="3">
        <f>IF(B138&lt;2,K138*V$5+L138*0.4*V$6 - IF((C138-J138)&gt;0,IF((C138-J138)&gt;V$12,V$12,C138-J138)),P138+L138*($V$6)*0.4+K138*($V$5)+G138+F138+E138)/LookHere!B$11</f>
        <v>37773.390900202488</v>
      </c>
      <c r="S138" s="3">
        <f>(IF(G138&gt;0,IF(R138&gt;V$15,IF(0.15*(R138-V$15)&lt;G138,0.15*(R138-V$15),G138),0),0))*LookHere!B$11</f>
        <v>0</v>
      </c>
      <c r="T138" s="3">
        <f>(IF(R138&lt;V$16,W$16*R138,IF(R138&lt;V$17,Z$16+W$17*(R138-V$16),IF(R138&lt;V$18,W$18*(R138-V$18)+Z$17,(R138-V$18)*W$19+Z$18)))+S138 + IF(R138&lt;V$20,R138*W$20,IF(R138&lt;V$21,(R138-V$20)*W$21+Z$20,(R138-V$21)*W$22+Z$21)))*LookHere!B$11</f>
        <v>7554.678180040497</v>
      </c>
      <c r="AI138" s="3">
        <f t="shared" si="55"/>
        <v>0</v>
      </c>
    </row>
    <row r="139" spans="1:35" x14ac:dyDescent="0.2">
      <c r="A139">
        <f t="shared" si="46"/>
        <v>82</v>
      </c>
      <c r="B139">
        <f>IF(A139&lt;LookHere!$B$9,1,2)</f>
        <v>2</v>
      </c>
      <c r="C139">
        <f>IF(B139&lt;2,LookHere!F$10 - T138,0)</f>
        <v>0</v>
      </c>
      <c r="D139" s="3">
        <f>IF(B139=2,LookHere!$B$12,0)</f>
        <v>48600</v>
      </c>
      <c r="E139" s="3">
        <f>IF(A139&lt;LookHere!B$13,0,IF(A139&lt;LookHere!B$14,LookHere!C$13,LookHere!C$14))</f>
        <v>12000</v>
      </c>
      <c r="F139" s="3">
        <f>IF('SC3'!A139&lt;LookHere!D$15,0,LookHere!B$15)</f>
        <v>9000</v>
      </c>
      <c r="G139" s="3">
        <f>IF('SC3'!A139&lt;LookHere!D$16,0,LookHere!B$16)</f>
        <v>6612</v>
      </c>
      <c r="H139" s="3">
        <f t="shared" si="47"/>
        <v>28542.678180040497</v>
      </c>
      <c r="I139" s="35">
        <f t="shared" si="48"/>
        <v>778482.20119679149</v>
      </c>
      <c r="J139" s="3">
        <f>IF(I138&gt;0,IF(B139&lt;2,IF(C139&gt;5500*LookHere!B$11, 5500*LookHere!B$11, C139), IF(H139&gt;(M139+P138),-(H139-M139-P138),0)),0)</f>
        <v>-18381.287262807491</v>
      </c>
      <c r="K139" s="35">
        <f t="shared" si="49"/>
        <v>7.636370915898574E-12</v>
      </c>
      <c r="L139" s="35">
        <f t="shared" si="50"/>
        <v>1.34194959995702E-6</v>
      </c>
      <c r="M139" s="35">
        <f t="shared" si="51"/>
        <v>1.7708976932683988E-5</v>
      </c>
      <c r="N139" s="35">
        <f t="shared" si="52"/>
        <v>1.2395799925697857E-5</v>
      </c>
      <c r="O139" s="35">
        <f t="shared" si="53"/>
        <v>106556.86114614204</v>
      </c>
      <c r="P139" s="3">
        <f t="shared" si="54"/>
        <v>9909.7880865912102</v>
      </c>
      <c r="Q139">
        <f t="shared" si="43"/>
        <v>9.2999999999999999E-2</v>
      </c>
      <c r="R139" s="3">
        <f>IF(B139&lt;2,K139*V$5+L139*0.4*V$6 - IF((C139-J139)&gt;0,IF((C139-J139)&gt;V$12,V$12,C139-J139)),P139+L139*($V$6)*0.4+K139*($V$5)+G139+F139+E139)/LookHere!B$11</f>
        <v>37521.78808664262</v>
      </c>
      <c r="S139" s="3">
        <f>(IF(G139&gt;0,IF(R139&gt;V$15,IF(0.15*(R139-V$15)&lt;G139,0.15*(R139-V$15),G139),0),0))*LookHere!B$11</f>
        <v>0</v>
      </c>
      <c r="T139" s="3">
        <f>(IF(R139&lt;V$16,W$16*R139,IF(R139&lt;V$17,Z$16+W$17*(R139-V$16),IF(R139&lt;V$18,W$18*(R139-V$18)+Z$17,(R139-V$18)*W$19+Z$18)))+S139 + IF(R139&lt;V$20,R139*W$20,IF(R139&lt;V$21,(R139-V$20)*W$21+Z$20,(R139-V$21)*W$22+Z$21)))*LookHere!B$11</f>
        <v>7504.3576173285246</v>
      </c>
      <c r="AI139" s="3">
        <f t="shared" si="55"/>
        <v>0</v>
      </c>
    </row>
    <row r="140" spans="1:35" x14ac:dyDescent="0.2">
      <c r="A140">
        <f t="shared" si="46"/>
        <v>83</v>
      </c>
      <c r="B140">
        <f>IF(A140&lt;LookHere!$B$9,1,2)</f>
        <v>2</v>
      </c>
      <c r="C140">
        <f>IF(B140&lt;2,LookHere!F$10 - T139,0)</f>
        <v>0</v>
      </c>
      <c r="D140" s="3">
        <f>IF(B140=2,LookHere!$B$12,0)</f>
        <v>48600</v>
      </c>
      <c r="E140" s="3">
        <f>IF(A140&lt;LookHere!B$13,0,IF(A140&lt;LookHere!B$14,LookHere!C$13,LookHere!C$14))</f>
        <v>12000</v>
      </c>
      <c r="F140" s="3">
        <f>IF('SC3'!A140&lt;LookHere!D$15,0,LookHere!B$15)</f>
        <v>9000</v>
      </c>
      <c r="G140" s="3">
        <f>IF('SC3'!A140&lt;LookHere!D$16,0,LookHere!B$16)</f>
        <v>6612</v>
      </c>
      <c r="H140" s="3">
        <f t="shared" si="47"/>
        <v>28492.357617328526</v>
      </c>
      <c r="I140" s="35">
        <f t="shared" si="48"/>
        <v>786196.76042382373</v>
      </c>
      <c r="J140" s="3">
        <f>IF(I139&gt;0,IF(B140&lt;2,IF(C140&gt;5500*LookHere!B$11, 5500*LookHere!B$11, C140), IF(H140&gt;(M140+P139),-(H140-M140-P139),0)),0)</f>
        <v>-18582.569529395361</v>
      </c>
      <c r="K140" s="35">
        <f t="shared" si="49"/>
        <v>1.2050193310160083E-13</v>
      </c>
      <c r="L140" s="35">
        <f t="shared" si="50"/>
        <v>1.0169294068474305E-7</v>
      </c>
      <c r="M140" s="35">
        <f t="shared" si="51"/>
        <v>1.3419572363279359E-6</v>
      </c>
      <c r="N140" s="35">
        <f t="shared" si="52"/>
        <v>9.3936242905863918E-7</v>
      </c>
      <c r="O140" s="35">
        <f t="shared" si="53"/>
        <v>100246.5638290675</v>
      </c>
      <c r="P140" s="3">
        <f t="shared" si="54"/>
        <v>9623.6701275904798</v>
      </c>
      <c r="Q140">
        <f t="shared" si="43"/>
        <v>9.6000000000000002E-2</v>
      </c>
      <c r="R140" s="3">
        <f>IF(B140&lt;2,K140*V$5+L140*0.4*V$6 - IF((C140-J140)&gt;0,IF((C140-J140)&gt;V$12,V$12,C140-J140)),P140+L140*($V$6)*0.4+K140*($V$5)+G140+F140+E140)/LookHere!B$11</f>
        <v>37235.670127594378</v>
      </c>
      <c r="S140" s="3">
        <f>(IF(G140&gt;0,IF(R140&gt;V$15,IF(0.15*(R140-V$15)&lt;G140,0.15*(R140-V$15),G140),0),0))*LookHere!B$11</f>
        <v>0</v>
      </c>
      <c r="T140" s="3">
        <f>(IF(R140&lt;V$16,W$16*R140,IF(R140&lt;V$17,Z$16+W$17*(R140-V$16),IF(R140&lt;V$18,W$18*(R140-V$18)+Z$17,(R140-V$18)*W$19+Z$18)))+S140 + IF(R140&lt;V$20,R140*W$20,IF(R140&lt;V$21,(R140-V$20)*W$21+Z$20,(R140-V$21)*W$22+Z$21)))*LookHere!B$11</f>
        <v>7447.1340255188761</v>
      </c>
      <c r="AI140" s="3">
        <f t="shared" si="55"/>
        <v>0</v>
      </c>
    </row>
    <row r="141" spans="1:35" x14ac:dyDescent="0.2">
      <c r="A141">
        <f t="shared" si="46"/>
        <v>84</v>
      </c>
      <c r="B141">
        <f>IF(A141&lt;LookHere!$B$9,1,2)</f>
        <v>2</v>
      </c>
      <c r="C141">
        <f>IF(B141&lt;2,LookHere!F$10 - T140,0)</f>
        <v>0</v>
      </c>
      <c r="D141" s="3">
        <f>IF(B141=2,LookHere!$B$12,0)</f>
        <v>48600</v>
      </c>
      <c r="E141" s="3">
        <f>IF(A141&lt;LookHere!B$13,0,IF(A141&lt;LookHere!B$14,LookHere!C$13,LookHere!C$14))</f>
        <v>12000</v>
      </c>
      <c r="F141" s="3">
        <f>IF('SC3'!A141&lt;LookHere!D$15,0,LookHere!B$15)</f>
        <v>9000</v>
      </c>
      <c r="G141" s="3">
        <f>IF('SC3'!A141&lt;LookHere!D$16,0,LookHere!B$16)</f>
        <v>6612</v>
      </c>
      <c r="H141" s="3">
        <f t="shared" si="47"/>
        <v>28435.134025518877</v>
      </c>
      <c r="I141" s="35">
        <f t="shared" si="48"/>
        <v>793943.02309311368</v>
      </c>
      <c r="J141" s="3">
        <f>IF(I140&gt;0,IF(B141&lt;2,IF(C141&gt;5500*LookHere!B$11, 5500*LookHere!B$11, C141), IF(H141&gt;(M141+P140),-(H141-M141-P140),0)),0)</f>
        <v>-18811.463897826703</v>
      </c>
      <c r="K141" s="35">
        <f t="shared" si="49"/>
        <v>1.9015205157358543E-15</v>
      </c>
      <c r="L141" s="35">
        <f t="shared" si="50"/>
        <v>7.7062910450898267E-9</v>
      </c>
      <c r="M141" s="35">
        <f t="shared" si="51"/>
        <v>1.0169306118667615E-7</v>
      </c>
      <c r="N141" s="35">
        <f t="shared" si="52"/>
        <v>7.1185022328740209E-8</v>
      </c>
      <c r="O141" s="35">
        <f t="shared" si="53"/>
        <v>94009.222627622905</v>
      </c>
      <c r="P141" s="3">
        <f t="shared" si="54"/>
        <v>9306.9130401346683</v>
      </c>
      <c r="Q141">
        <f t="shared" si="43"/>
        <v>9.9000000000000005E-2</v>
      </c>
      <c r="R141" s="3">
        <f>IF(B141&lt;2,K141*V$5+L141*0.4*V$6 - IF((C141-J141)&gt;0,IF((C141-J141)&gt;V$12,V$12,C141-J141)),P141+L141*($V$6)*0.4+K141*($V$5)+G141+F141+E141)/LookHere!B$11</f>
        <v>36918.913040134961</v>
      </c>
      <c r="S141" s="3">
        <f>(IF(G141&gt;0,IF(R141&gt;V$15,IF(0.15*(R141-V$15)&lt;G141,0.15*(R141-V$15),G141),0),0))*LookHere!B$11</f>
        <v>0</v>
      </c>
      <c r="T141" s="3">
        <f>(IF(R141&lt;V$16,W$16*R141,IF(R141&lt;V$17,Z$16+W$17*(R141-V$16),IF(R141&lt;V$18,W$18*(R141-V$18)+Z$17,(R141-V$18)*W$19+Z$18)))+S141 + IF(R141&lt;V$20,R141*W$20,IF(R141&lt;V$21,(R141-V$20)*W$21+Z$20,(R141-V$21)*W$22+Z$21)))*LookHere!B$11</f>
        <v>7383.7826080269915</v>
      </c>
      <c r="AI141" s="3">
        <f t="shared" si="55"/>
        <v>0</v>
      </c>
    </row>
    <row r="142" spans="1:35" x14ac:dyDescent="0.2">
      <c r="A142">
        <f t="shared" si="46"/>
        <v>85</v>
      </c>
      <c r="B142">
        <f>IF(A142&lt;LookHere!$B$9,1,2)</f>
        <v>2</v>
      </c>
      <c r="C142">
        <f>IF(B142&lt;2,LookHere!F$10 - T141,0)</f>
        <v>0</v>
      </c>
      <c r="D142" s="3">
        <f>IF(B142=2,LookHere!$B$12,0)</f>
        <v>48600</v>
      </c>
      <c r="E142" s="3">
        <f>IF(A142&lt;LookHere!B$13,0,IF(A142&lt;LookHere!B$14,LookHere!C$13,LookHere!C$14))</f>
        <v>12000</v>
      </c>
      <c r="F142" s="3">
        <f>IF('SC3'!A142&lt;LookHere!D$15,0,LookHere!B$15)</f>
        <v>9000</v>
      </c>
      <c r="G142" s="3">
        <f>IF('SC3'!A142&lt;LookHere!D$16,0,LookHere!B$16)</f>
        <v>6612</v>
      </c>
      <c r="H142" s="3">
        <f t="shared" si="47"/>
        <v>28371.782608026992</v>
      </c>
      <c r="I142" s="35">
        <f t="shared" si="48"/>
        <v>801697.54884531442</v>
      </c>
      <c r="J142" s="3">
        <f>IF(I141&gt;0,IF(B142&lt;2,IF(C142&gt;5500*LookHere!B$11, 5500*LookHere!B$11, C142), IF(H142&gt;(M142+P141),-(H142-M142-P141),0)),0)</f>
        <v>-19064.86956788462</v>
      </c>
      <c r="K142" s="35">
        <f t="shared" si="49"/>
        <v>3.0005994918334555E-17</v>
      </c>
      <c r="L142" s="35">
        <f t="shared" si="50"/>
        <v>5.8398273539690542E-10</v>
      </c>
      <c r="M142" s="35">
        <f t="shared" si="51"/>
        <v>7.7062929466103425E-9</v>
      </c>
      <c r="N142" s="35">
        <f t="shared" si="52"/>
        <v>5.3944031611067241E-9</v>
      </c>
      <c r="O142" s="35">
        <f t="shared" si="53"/>
        <v>87877.941127849335</v>
      </c>
      <c r="P142" s="3">
        <f t="shared" si="54"/>
        <v>9051.4279361684803</v>
      </c>
      <c r="Q142">
        <f t="shared" si="43"/>
        <v>0.10299999999999999</v>
      </c>
      <c r="R142" s="3">
        <f>IF(B142&lt;2,K142*V$5+L142*0.4*V$6 - IF((C142-J142)&gt;0,IF((C142-J142)&gt;V$12,V$12,C142-J142)),P142+L142*($V$6)*0.4+K142*($V$5)+G142+F142+E142)/LookHere!B$11</f>
        <v>36663.427936168504</v>
      </c>
      <c r="S142" s="3">
        <f>(IF(G142&gt;0,IF(R142&gt;V$15,IF(0.15*(R142-V$15)&lt;G142,0.15*(R142-V$15),G142),0),0))*LookHere!B$11</f>
        <v>0</v>
      </c>
      <c r="T142" s="3">
        <f>(IF(R142&lt;V$16,W$16*R142,IF(R142&lt;V$17,Z$16+W$17*(R142-V$16),IF(R142&lt;V$18,W$18*(R142-V$18)+Z$17,(R142-V$18)*W$19+Z$18)))+S142 + IF(R142&lt;V$20,R142*W$20,IF(R142&lt;V$21,(R142-V$20)*W$21+Z$20,(R142-V$21)*W$22+Z$21)))*LookHere!B$11</f>
        <v>7332.6855872337001</v>
      </c>
      <c r="AI142" s="3">
        <f t="shared" si="55"/>
        <v>0</v>
      </c>
    </row>
    <row r="143" spans="1:35" x14ac:dyDescent="0.2">
      <c r="A143">
        <f t="shared" si="46"/>
        <v>86</v>
      </c>
      <c r="B143">
        <f>IF(A143&lt;LookHere!$B$9,1,2)</f>
        <v>2</v>
      </c>
      <c r="C143">
        <f>IF(B143&lt;2,LookHere!F$10 - T142,0)</f>
        <v>0</v>
      </c>
      <c r="D143" s="3">
        <f>IF(B143=2,LookHere!$B$12,0)</f>
        <v>48600</v>
      </c>
      <c r="E143" s="3">
        <f>IF(A143&lt;LookHere!B$13,0,IF(A143&lt;LookHere!B$14,LookHere!C$13,LookHere!C$14))</f>
        <v>12000</v>
      </c>
      <c r="F143" s="3">
        <f>IF('SC3'!A143&lt;LookHere!D$15,0,LookHere!B$15)</f>
        <v>9000</v>
      </c>
      <c r="G143" s="3">
        <f>IF('SC3'!A143&lt;LookHere!D$16,0,LookHere!B$16)</f>
        <v>6612</v>
      </c>
      <c r="H143" s="3">
        <f t="shared" si="47"/>
        <v>28320.6855872337</v>
      </c>
      <c r="I143" s="35">
        <f t="shared" si="48"/>
        <v>809509.63439424441</v>
      </c>
      <c r="J143" s="3">
        <f>IF(I142&gt;0,IF(B143&lt;2,IF(C143&gt;5500*LookHere!B$11, 5500*LookHere!B$11, C143), IF(H143&gt;(M143+P142),-(H143-M143-P142),0)),0)</f>
        <v>-19269.257651064632</v>
      </c>
      <c r="K143" s="35">
        <f t="shared" si="49"/>
        <v>4.7349467453881582E-19</v>
      </c>
      <c r="L143" s="35">
        <f t="shared" si="50"/>
        <v>4.4254211688377389E-11</v>
      </c>
      <c r="M143" s="35">
        <f t="shared" si="51"/>
        <v>5.8398276540290034E-10</v>
      </c>
      <c r="N143" s="35">
        <f t="shared" si="52"/>
        <v>4.0878790577603533E-10</v>
      </c>
      <c r="O143" s="35">
        <f t="shared" si="53"/>
        <v>81795.030042979604</v>
      </c>
      <c r="P143" s="3">
        <f t="shared" si="54"/>
        <v>8833.8632446417978</v>
      </c>
      <c r="Q143">
        <f t="shared" si="43"/>
        <v>0.108</v>
      </c>
      <c r="R143" s="3">
        <f>IF(B143&lt;2,K143*V$5+L143*0.4*V$6 - IF((C143-J143)&gt;0,IF((C143-J143)&gt;V$12,V$12,C143-J143)),P143+L143*($V$6)*0.4+K143*($V$5)+G143+F143+E143)/LookHere!B$11</f>
        <v>36445.863244641798</v>
      </c>
      <c r="S143" s="3">
        <f>(IF(G143&gt;0,IF(R143&gt;V$15,IF(0.15*(R143-V$15)&lt;G143,0.15*(R143-V$15),G143),0),0))*LookHere!B$11</f>
        <v>0</v>
      </c>
      <c r="T143" s="3">
        <f>(IF(R143&lt;V$16,W$16*R143,IF(R143&lt;V$17,Z$16+W$17*(R143-V$16),IF(R143&lt;V$18,W$18*(R143-V$18)+Z$17,(R143-V$18)*W$19+Z$18)))+S143 + IF(R143&lt;V$20,R143*W$20,IF(R143&lt;V$21,(R143-V$20)*W$21+Z$20,(R143-V$21)*W$22+Z$21)))*LookHere!B$11</f>
        <v>7289.1726489283601</v>
      </c>
      <c r="AI143" s="3">
        <f t="shared" si="55"/>
        <v>0</v>
      </c>
    </row>
    <row r="144" spans="1:35" x14ac:dyDescent="0.2">
      <c r="A144">
        <f t="shared" si="46"/>
        <v>87</v>
      </c>
      <c r="B144">
        <f>IF(A144&lt;LookHere!$B$9,1,2)</f>
        <v>2</v>
      </c>
      <c r="C144">
        <f>IF(B144&lt;2,LookHere!F$10 - T143,0)</f>
        <v>0</v>
      </c>
      <c r="D144" s="3">
        <f>IF(B144=2,LookHere!$B$12,0)</f>
        <v>48600</v>
      </c>
      <c r="E144" s="3">
        <f>IF(A144&lt;LookHere!B$13,0,IF(A144&lt;LookHere!B$14,LookHere!C$13,LookHere!C$14))</f>
        <v>12000</v>
      </c>
      <c r="F144" s="3">
        <f>IF('SC3'!A144&lt;LookHere!D$15,0,LookHere!B$15)</f>
        <v>9000</v>
      </c>
      <c r="G144" s="3">
        <f>IF('SC3'!A144&lt;LookHere!D$16,0,LookHere!B$16)</f>
        <v>6612</v>
      </c>
      <c r="H144" s="3">
        <f t="shared" si="47"/>
        <v>28277.172648928361</v>
      </c>
      <c r="I144" s="35">
        <f t="shared" si="48"/>
        <v>817411.56043979537</v>
      </c>
      <c r="J144" s="3">
        <f>IF(I143&gt;0,IF(B144&lt;2,IF(C144&gt;5500*LookHere!B$11, 5500*LookHere!B$11, C144), IF(H144&gt;(M144+P143),-(H144-M144-P143),0)),0)</f>
        <v>-19443.30940428652</v>
      </c>
      <c r="K144" s="35">
        <f t="shared" si="49"/>
        <v>7.4717479897810386E-21</v>
      </c>
      <c r="L144" s="35">
        <f t="shared" si="50"/>
        <v>3.3535841617452372E-12</v>
      </c>
      <c r="M144" s="35">
        <f t="shared" si="51"/>
        <v>4.4254212161872064E-11</v>
      </c>
      <c r="N144" s="35">
        <f t="shared" si="52"/>
        <v>3.0977948039815767E-11</v>
      </c>
      <c r="O144" s="35">
        <f t="shared" si="53"/>
        <v>75724.202913189656</v>
      </c>
      <c r="P144" s="3">
        <f t="shared" si="54"/>
        <v>8556.8349291904306</v>
      </c>
      <c r="Q144">
        <f t="shared" si="43"/>
        <v>0.113</v>
      </c>
      <c r="R144" s="3">
        <f>IF(B144&lt;2,K144*V$5+L144*0.4*V$6 - IF((C144-J144)&gt;0,IF((C144-J144)&gt;V$12,V$12,C144-J144)),P144+L144*($V$6)*0.4+K144*($V$5)+G144+F144+E144)/LookHere!B$11</f>
        <v>36168.834929190431</v>
      </c>
      <c r="S144" s="3">
        <f>(IF(G144&gt;0,IF(R144&gt;V$15,IF(0.15*(R144-V$15)&lt;G144,0.15*(R144-V$15),G144),0),0))*LookHere!B$11</f>
        <v>0</v>
      </c>
      <c r="T144" s="3">
        <f>(IF(R144&lt;V$16,W$16*R144,IF(R144&lt;V$17,Z$16+W$17*(R144-V$16),IF(R144&lt;V$18,W$18*(R144-V$18)+Z$17,(R144-V$18)*W$19+Z$18)))+S144 + IF(R144&lt;V$20,R144*W$20,IF(R144&lt;V$21,(R144-V$20)*W$21+Z$20,(R144-V$21)*W$22+Z$21)))*LookHere!B$11</f>
        <v>7233.7669858380859</v>
      </c>
      <c r="AI144" s="3">
        <f t="shared" si="55"/>
        <v>0</v>
      </c>
    </row>
    <row r="145" spans="1:35" x14ac:dyDescent="0.2">
      <c r="A145">
        <f t="shared" si="46"/>
        <v>88</v>
      </c>
      <c r="B145">
        <f>IF(A145&lt;LookHere!$B$9,1,2)</f>
        <v>2</v>
      </c>
      <c r="C145">
        <f>IF(B145&lt;2,LookHere!F$10 - T144,0)</f>
        <v>0</v>
      </c>
      <c r="D145" s="3">
        <f>IF(B145=2,LookHere!$B$12,0)</f>
        <v>48600</v>
      </c>
      <c r="E145" s="3">
        <f>IF(A145&lt;LookHere!B$13,0,IF(A145&lt;LookHere!B$14,LookHere!C$13,LookHere!C$14))</f>
        <v>12000</v>
      </c>
      <c r="F145" s="3">
        <f>IF('SC3'!A145&lt;LookHere!D$15,0,LookHere!B$15)</f>
        <v>9000</v>
      </c>
      <c r="G145" s="3">
        <f>IF('SC3'!A145&lt;LookHere!D$16,0,LookHere!B$16)</f>
        <v>6612</v>
      </c>
      <c r="H145" s="3">
        <f t="shared" si="47"/>
        <v>28221.766985838087</v>
      </c>
      <c r="I145" s="35">
        <f t="shared" si="48"/>
        <v>825358.79089480394</v>
      </c>
      <c r="J145" s="3">
        <f>IF(I144&gt;0,IF(B145&lt;2,IF(C145&gt;5500*LookHere!B$11, 5500*LookHere!B$11, C145), IF(H145&gt;(M145+P144),-(H145-M145-P144),0)),0)</f>
        <v>-19664.932056647653</v>
      </c>
      <c r="K145" s="35">
        <f t="shared" si="49"/>
        <v>1.1790433734113388E-22</v>
      </c>
      <c r="L145" s="35">
        <f t="shared" si="50"/>
        <v>2.5413460777705405E-13</v>
      </c>
      <c r="M145" s="35">
        <f t="shared" si="51"/>
        <v>3.3535841692169852E-12</v>
      </c>
      <c r="N145" s="35">
        <f t="shared" si="52"/>
        <v>2.3475089109801414E-12</v>
      </c>
      <c r="O145" s="35">
        <f t="shared" si="53"/>
        <v>69725.33155840676</v>
      </c>
      <c r="P145" s="3">
        <f t="shared" si="54"/>
        <v>8297.3144554504033</v>
      </c>
      <c r="Q145">
        <f t="shared" si="43"/>
        <v>0.11899999999999999</v>
      </c>
      <c r="R145" s="3">
        <f>IF(B145&lt;2,K145*V$5+L145*0.4*V$6 - IF((C145-J145)&gt;0,IF((C145-J145)&gt;V$12,V$12,C145-J145)),P145+L145*($V$6)*0.4+K145*($V$5)+G145+F145+E145)/LookHere!B$11</f>
        <v>35909.314455450403</v>
      </c>
      <c r="S145" s="3">
        <f>(IF(G145&gt;0,IF(R145&gt;V$15,IF(0.15*(R145-V$15)&lt;G145,0.15*(R145-V$15),G145),0),0))*LookHere!B$11</f>
        <v>0</v>
      </c>
      <c r="T145" s="3">
        <f>(IF(R145&lt;V$16,W$16*R145,IF(R145&lt;V$17,Z$16+W$17*(R145-V$16),IF(R145&lt;V$18,W$18*(R145-V$18)+Z$17,(R145-V$18)*W$19+Z$18)))+S145 + IF(R145&lt;V$20,R145*W$20,IF(R145&lt;V$21,(R145-V$20)*W$21+Z$20,(R145-V$21)*W$22+Z$21)))*LookHere!B$11</f>
        <v>7181.8628910900807</v>
      </c>
      <c r="AI145" s="3">
        <f t="shared" si="55"/>
        <v>0</v>
      </c>
    </row>
    <row r="146" spans="1:35" x14ac:dyDescent="0.2">
      <c r="A146">
        <f t="shared" si="46"/>
        <v>89</v>
      </c>
      <c r="B146">
        <f>IF(A146&lt;LookHere!$B$9,1,2)</f>
        <v>2</v>
      </c>
      <c r="C146">
        <f>IF(B146&lt;2,LookHere!F$10 - T145,0)</f>
        <v>0</v>
      </c>
      <c r="D146" s="3">
        <f>IF(B146=2,LookHere!$B$12,0)</f>
        <v>48600</v>
      </c>
      <c r="E146" s="3">
        <f>IF(A146&lt;LookHere!B$13,0,IF(A146&lt;LookHere!B$14,LookHere!C$13,LookHere!C$14))</f>
        <v>12000</v>
      </c>
      <c r="F146" s="3">
        <f>IF('SC3'!A146&lt;LookHere!D$15,0,LookHere!B$15)</f>
        <v>9000</v>
      </c>
      <c r="G146" s="3">
        <f>IF('SC3'!A146&lt;LookHere!D$16,0,LookHere!B$16)</f>
        <v>6612</v>
      </c>
      <c r="H146" s="3">
        <f t="shared" si="47"/>
        <v>28169.862891090081</v>
      </c>
      <c r="I146" s="35">
        <f t="shared" si="48"/>
        <v>833366.86241559067</v>
      </c>
      <c r="J146" s="3">
        <f>IF(I145&gt;0,IF(B146&lt;2,IF(C146&gt;5500*LookHere!B$11, 5500*LookHere!B$11, C146), IF(H146&gt;(M146+P145),-(H146-M146-P145),0)),0)</f>
        <v>-19872.548435639677</v>
      </c>
      <c r="K146" s="35">
        <f t="shared" si="49"/>
        <v>1.8605252895201355E-24</v>
      </c>
      <c r="L146" s="35">
        <f t="shared" si="50"/>
        <v>1.9258320577345168E-14</v>
      </c>
      <c r="M146" s="35">
        <f t="shared" si="51"/>
        <v>2.5413460789495839E-13</v>
      </c>
      <c r="N146" s="35">
        <f t="shared" si="52"/>
        <v>1.7789422540856651E-13</v>
      </c>
      <c r="O146" s="35">
        <f t="shared" si="53"/>
        <v>63783.338802999329</v>
      </c>
      <c r="P146" s="3">
        <f t="shared" si="54"/>
        <v>8100.484027980915</v>
      </c>
      <c r="Q146">
        <f t="shared" si="43"/>
        <v>0.127</v>
      </c>
      <c r="R146" s="3">
        <f>IF(B146&lt;2,K146*V$5+L146*0.4*V$6 - IF((C146-J146)&gt;0,IF((C146-J146)&gt;V$12,V$12,C146-J146)),P146+L146*($V$6)*0.4+K146*($V$5)+G146+F146+E146)/LookHere!B$11</f>
        <v>35712.484027980914</v>
      </c>
      <c r="S146" s="3">
        <f>(IF(G146&gt;0,IF(R146&gt;V$15,IF(0.15*(R146-V$15)&lt;G146,0.15*(R146-V$15),G146),0),0))*LookHere!B$11</f>
        <v>0</v>
      </c>
      <c r="T146" s="3">
        <f>(IF(R146&lt;V$16,W$16*R146,IF(R146&lt;V$17,Z$16+W$17*(R146-V$16),IF(R146&lt;V$18,W$18*(R146-V$18)+Z$17,(R146-V$18)*W$19+Z$18)))+S146 + IF(R146&lt;V$20,R146*W$20,IF(R146&lt;V$21,(R146-V$20)*W$21+Z$20,(R146-V$21)*W$22+Z$21)))*LookHere!B$11</f>
        <v>7142.4968055961826</v>
      </c>
      <c r="AI146" s="3">
        <f t="shared" si="55"/>
        <v>0</v>
      </c>
    </row>
    <row r="147" spans="1:35" x14ac:dyDescent="0.2">
      <c r="A147">
        <f t="shared" si="46"/>
        <v>90</v>
      </c>
      <c r="B147">
        <f>IF(A147&lt;LookHere!$B$9,1,2)</f>
        <v>2</v>
      </c>
      <c r="C147">
        <f>IF(B147&lt;2,LookHere!F$10 - T146,0)</f>
        <v>0</v>
      </c>
      <c r="D147" s="3">
        <f>IF(B147=2,LookHere!$B$12,0)</f>
        <v>48600</v>
      </c>
      <c r="E147" s="3">
        <f>IF(A147&lt;LookHere!B$13,0,IF(A147&lt;LookHere!B$14,LookHere!C$13,LookHere!C$14))</f>
        <v>12000</v>
      </c>
      <c r="F147" s="3">
        <f>IF('SC3'!A147&lt;LookHere!D$15,0,LookHere!B$15)</f>
        <v>9000</v>
      </c>
      <c r="G147" s="3">
        <f>IF('SC3'!A147&lt;LookHere!D$16,0,LookHere!B$16)</f>
        <v>6612</v>
      </c>
      <c r="H147" s="3">
        <f t="shared" si="47"/>
        <v>28130.496805596184</v>
      </c>
      <c r="I147" s="35">
        <f t="shared" si="48"/>
        <v>841487.98225037404</v>
      </c>
      <c r="J147" s="3">
        <f>IF(I146&gt;0,IF(B147&lt;2,IF(C147&gt;5500*LookHere!B$11, 5500*LookHere!B$11, C147), IF(H147&gt;(M147+P146),-(H147-M147-P146),0)),0)</f>
        <v>-20030.012777615269</v>
      </c>
      <c r="K147" s="35">
        <f t="shared" si="49"/>
        <v>2.9359825170515617E-26</v>
      </c>
      <c r="L147" s="35">
        <f t="shared" si="50"/>
        <v>1.4593955333512192E-15</v>
      </c>
      <c r="M147" s="35">
        <f t="shared" si="51"/>
        <v>1.9258320579205694E-14</v>
      </c>
      <c r="N147" s="35">
        <f t="shared" si="52"/>
        <v>1.3480824403583459E-14</v>
      </c>
      <c r="O147" s="35">
        <f t="shared" si="53"/>
        <v>57837.455959783721</v>
      </c>
      <c r="P147" s="3">
        <f t="shared" si="54"/>
        <v>7865.8940105305865</v>
      </c>
      <c r="Q147">
        <f t="shared" si="43"/>
        <v>0.13600000000000001</v>
      </c>
      <c r="R147" s="3">
        <f>IF(B147&lt;2,K147*V$5+L147*0.4*V$6 - IF((C147-J147)&gt;0,IF((C147-J147)&gt;V$12,V$12,C147-J147)),P147+L147*($V$6)*0.4+K147*($V$5)+G147+F147+E147)/LookHere!B$11</f>
        <v>35477.894010530588</v>
      </c>
      <c r="S147" s="3">
        <f>(IF(G147&gt;0,IF(R147&gt;V$15,IF(0.15*(R147-V$15)&lt;G147,0.15*(R147-V$15),G147),0),0))*LookHere!B$11</f>
        <v>0</v>
      </c>
      <c r="T147" s="3">
        <f>(IF(R147&lt;V$16,W$16*R147,IF(R147&lt;V$17,Z$16+W$17*(R147-V$16),IF(R147&lt;V$18,W$18*(R147-V$18)+Z$17,(R147-V$18)*W$19+Z$18)))+S147 + IF(R147&lt;V$20,R147*W$20,IF(R147&lt;V$21,(R147-V$20)*W$21+Z$20,(R147-V$21)*W$22+Z$21)))*LookHere!B$11</f>
        <v>7095.578802106118</v>
      </c>
      <c r="AI147" s="3">
        <f t="shared" si="55"/>
        <v>0</v>
      </c>
    </row>
    <row r="148" spans="1:35" x14ac:dyDescent="0.2">
      <c r="A148">
        <f t="shared" si="46"/>
        <v>91</v>
      </c>
      <c r="B148">
        <f>IF(A148&lt;LookHere!$B$9,1,2)</f>
        <v>2</v>
      </c>
      <c r="C148">
        <f>IF(B148&lt;2,LookHere!F$10 - T147,0)</f>
        <v>0</v>
      </c>
      <c r="D148" s="3">
        <f>IF(B148=2,LookHere!$B$12,0)</f>
        <v>48600</v>
      </c>
      <c r="E148" s="3">
        <f>IF(A148&lt;LookHere!B$13,0,IF(A148&lt;LookHere!B$14,LookHere!C$13,LookHere!C$14))</f>
        <v>12000</v>
      </c>
      <c r="F148" s="3">
        <f>IF('SC3'!A148&lt;LookHere!D$15,0,LookHere!B$15)</f>
        <v>9000</v>
      </c>
      <c r="G148" s="3">
        <f>IF('SC3'!A148&lt;LookHere!D$16,0,LookHere!B$16)</f>
        <v>6612</v>
      </c>
      <c r="H148" s="3">
        <f t="shared" si="47"/>
        <v>28083.578802106116</v>
      </c>
      <c r="I148" s="35">
        <f t="shared" si="48"/>
        <v>849695.76149921608</v>
      </c>
      <c r="J148" s="3">
        <f>IF(I147&gt;0,IF(B148&lt;2,IF(C148&gt;5500*LookHere!B$11, 5500*LookHere!B$11, C148), IF(H148&gt;(M148+P147),-(H148-M148-P147),0)),0)</f>
        <v>-20217.684791575528</v>
      </c>
      <c r="K148" s="35">
        <f t="shared" si="49"/>
        <v>4.6325856659103918E-28</v>
      </c>
      <c r="L148" s="35">
        <f t="shared" si="50"/>
        <v>1.105929935173554E-16</v>
      </c>
      <c r="M148" s="35">
        <f t="shared" si="51"/>
        <v>1.459395533380579E-15</v>
      </c>
      <c r="N148" s="35">
        <f t="shared" si="52"/>
        <v>1.0215768733370454E-15</v>
      </c>
      <c r="O148" s="35">
        <f t="shared" si="53"/>
        <v>51925.311211574626</v>
      </c>
      <c r="P148" s="3">
        <f t="shared" si="54"/>
        <v>7633.0207481014695</v>
      </c>
      <c r="Q148">
        <f t="shared" si="43"/>
        <v>0.14699999999999999</v>
      </c>
      <c r="R148" s="3">
        <f>IF(B148&lt;2,K148*V$5+L148*0.4*V$6 - IF((C148-J148)&gt;0,IF((C148-J148)&gt;V$12,V$12,C148-J148)),P148+L148*($V$6)*0.4+K148*($V$5)+G148+F148+E148)/LookHere!B$11</f>
        <v>35245.020748101466</v>
      </c>
      <c r="S148" s="3">
        <f>(IF(G148&gt;0,IF(R148&gt;V$15,IF(0.15*(R148-V$15)&lt;G148,0.15*(R148-V$15),G148),0),0))*LookHere!B$11</f>
        <v>0</v>
      </c>
      <c r="T148" s="3">
        <f>(IF(R148&lt;V$16,W$16*R148,IF(R148&lt;V$17,Z$16+W$17*(R148-V$16),IF(R148&lt;V$18,W$18*(R148-V$18)+Z$17,(R148-V$18)*W$19+Z$18)))+S148 + IF(R148&lt;V$20,R148*W$20,IF(R148&lt;V$21,(R148-V$20)*W$21+Z$20,(R148-V$21)*W$22+Z$21)))*LookHere!B$11</f>
        <v>7049.004149620293</v>
      </c>
      <c r="AI148" s="3">
        <f t="shared" si="55"/>
        <v>0</v>
      </c>
    </row>
    <row r="149" spans="1:35" x14ac:dyDescent="0.2">
      <c r="A149">
        <f t="shared" si="46"/>
        <v>92</v>
      </c>
      <c r="B149">
        <f>IF(A149&lt;LookHere!$B$9,1,2)</f>
        <v>2</v>
      </c>
      <c r="C149">
        <f>IF(B149&lt;2,LookHere!F$10 - T148,0)</f>
        <v>0</v>
      </c>
      <c r="D149" s="3">
        <f>IF(B149=2,LookHere!$B$12,0)</f>
        <v>48600</v>
      </c>
      <c r="E149" s="3">
        <f>IF(A149&lt;LookHere!B$13,0,IF(A149&lt;LookHere!B$14,LookHere!C$13,LookHere!C$14))</f>
        <v>12000</v>
      </c>
      <c r="F149" s="3">
        <f>IF('SC3'!A149&lt;LookHere!D$15,0,LookHere!B$15)</f>
        <v>9000</v>
      </c>
      <c r="G149" s="3">
        <f>IF('SC3'!A149&lt;LookHere!D$16,0,LookHere!B$16)</f>
        <v>6612</v>
      </c>
      <c r="H149" s="3">
        <f t="shared" si="47"/>
        <v>28037.004149620294</v>
      </c>
      <c r="I149" s="35">
        <f t="shared" si="48"/>
        <v>857994.50092114077</v>
      </c>
      <c r="J149" s="3">
        <f>IF(I148&gt;0,IF(B149&lt;2,IF(C149&gt;5500*LookHere!B$11, 5500*LookHere!B$11, C149), IF(H149&gt;(M149+P148),-(H149-M149-P148),0)),0)</f>
        <v>-20403.983401518824</v>
      </c>
      <c r="K149" s="35">
        <f t="shared" si="49"/>
        <v>7.3092893249384375E-30</v>
      </c>
      <c r="L149" s="35">
        <f t="shared" si="50"/>
        <v>8.3807370487451752E-18</v>
      </c>
      <c r="M149" s="35">
        <f t="shared" si="51"/>
        <v>1.1059299351781865E-16</v>
      </c>
      <c r="N149" s="35">
        <f t="shared" si="52"/>
        <v>7.7415095462009792E-17</v>
      </c>
      <c r="O149" s="35">
        <f t="shared" si="53"/>
        <v>46046.327476200138</v>
      </c>
      <c r="P149" s="3">
        <f t="shared" si="54"/>
        <v>7413.4587236682228</v>
      </c>
      <c r="Q149">
        <f t="shared" si="43"/>
        <v>0.161</v>
      </c>
      <c r="R149" s="3">
        <f>IF(B149&lt;2,K149*V$5+L149*0.4*V$6 - IF((C149-J149)&gt;0,IF((C149-J149)&gt;V$12,V$12,C149-J149)),P149+L149*($V$6)*0.4+K149*($V$5)+G149+F149+E149)/LookHere!B$11</f>
        <v>35025.458723668227</v>
      </c>
      <c r="S149" s="3">
        <f>(IF(G149&gt;0,IF(R149&gt;V$15,IF(0.15*(R149-V$15)&lt;G149,0.15*(R149-V$15),G149),0),0))*LookHere!B$11</f>
        <v>0</v>
      </c>
      <c r="T149" s="3">
        <f>(IF(R149&lt;V$16,W$16*R149,IF(R149&lt;V$17,Z$16+W$17*(R149-V$16),IF(R149&lt;V$18,W$18*(R149-V$18)+Z$17,(R149-V$18)*W$19+Z$18)))+S149 + IF(R149&lt;V$20,R149*W$20,IF(R149&lt;V$21,(R149-V$20)*W$21+Z$20,(R149-V$21)*W$22+Z$21)))*LookHere!B$11</f>
        <v>7005.091744733646</v>
      </c>
      <c r="AI149" s="3">
        <f t="shared" si="55"/>
        <v>0</v>
      </c>
    </row>
    <row r="150" spans="1:35" x14ac:dyDescent="0.2">
      <c r="A150">
        <f t="shared" si="46"/>
        <v>93</v>
      </c>
      <c r="B150">
        <f>IF(A150&lt;LookHere!$B$9,1,2)</f>
        <v>2</v>
      </c>
      <c r="C150">
        <f>IF(B150&lt;2,LookHere!F$10 - T149,0)</f>
        <v>0</v>
      </c>
      <c r="D150" s="3">
        <f>IF(B150=2,LookHere!$B$12,0)</f>
        <v>48600</v>
      </c>
      <c r="E150" s="3">
        <f>IF(A150&lt;LookHere!B$13,0,IF(A150&lt;LookHere!B$14,LookHere!C$13,LookHere!C$14))</f>
        <v>12000</v>
      </c>
      <c r="F150" s="3">
        <f>IF('SC3'!A150&lt;LookHere!D$15,0,LookHere!B$15)</f>
        <v>9000</v>
      </c>
      <c r="G150" s="3">
        <f>IF('SC3'!A150&lt;LookHere!D$16,0,LookHere!B$16)</f>
        <v>6612</v>
      </c>
      <c r="H150" s="3">
        <f t="shared" si="47"/>
        <v>27993.091744733647</v>
      </c>
      <c r="I150" s="35">
        <f t="shared" si="48"/>
        <v>866397.92214119143</v>
      </c>
      <c r="J150" s="3">
        <f>IF(I149&gt;0,IF(B150&lt;2,IF(C150&gt;5500*LookHere!B$11, 5500*LookHere!B$11, C150), IF(H150&gt;(M150+P149),-(H150-M150-P149),0)),0)</f>
        <v>-20579.633021065423</v>
      </c>
      <c r="K150" s="35">
        <f t="shared" si="49"/>
        <v>1.1555579666323415E-31</v>
      </c>
      <c r="L150" s="35">
        <f t="shared" si="50"/>
        <v>6.350922535539094E-19</v>
      </c>
      <c r="M150" s="35">
        <f t="shared" si="51"/>
        <v>8.3807370487524845E-18</v>
      </c>
      <c r="N150" s="35">
        <f t="shared" si="52"/>
        <v>5.8665159341194296E-18</v>
      </c>
      <c r="O150" s="35">
        <f t="shared" si="53"/>
        <v>40188.313694677956</v>
      </c>
      <c r="P150" s="3">
        <f t="shared" si="54"/>
        <v>7233.8964650420321</v>
      </c>
      <c r="Q150">
        <f t="shared" si="43"/>
        <v>0.18</v>
      </c>
      <c r="R150" s="3">
        <f>IF(B150&lt;2,K150*V$5+L150*0.4*V$6 - IF((C150-J150)&gt;0,IF((C150-J150)&gt;V$12,V$12,C150-J150)),P150+L150*($V$6)*0.4+K150*($V$5)+G150+F150+E150)/LookHere!B$11</f>
        <v>34845.896465042031</v>
      </c>
      <c r="S150" s="3">
        <f>(IF(G150&gt;0,IF(R150&gt;V$15,IF(0.15*(R150-V$15)&lt;G150,0.15*(R150-V$15),G150),0),0))*LookHere!B$11</f>
        <v>0</v>
      </c>
      <c r="T150" s="3">
        <f>(IF(R150&lt;V$16,W$16*R150,IF(R150&lt;V$17,Z$16+W$17*(R150-V$16),IF(R150&lt;V$18,W$18*(R150-V$18)+Z$17,(R150-V$18)*W$19+Z$18)))+S150 + IF(R150&lt;V$20,R150*W$20,IF(R150&lt;V$21,(R150-V$20)*W$21+Z$20,(R150-V$21)*W$22+Z$21)))*LookHere!B$11</f>
        <v>6969.1792930084066</v>
      </c>
      <c r="AI150" s="3">
        <f t="shared" si="55"/>
        <v>0</v>
      </c>
    </row>
    <row r="151" spans="1:35" x14ac:dyDescent="0.2">
      <c r="A151">
        <f t="shared" si="46"/>
        <v>94</v>
      </c>
      <c r="B151">
        <f>IF(A151&lt;LookHere!$B$9,1,2)</f>
        <v>2</v>
      </c>
      <c r="C151">
        <f>IF(B151&lt;2,LookHere!F$10 - T150,0)</f>
        <v>0</v>
      </c>
      <c r="D151" s="3">
        <f>IF(B151=2,LookHere!$B$12,0)</f>
        <v>48600</v>
      </c>
      <c r="E151" s="3">
        <f>IF(A151&lt;LookHere!B$13,0,IF(A151&lt;LookHere!B$14,LookHere!C$13,LookHere!C$14))</f>
        <v>12000</v>
      </c>
      <c r="F151" s="3">
        <f>IF('SC3'!A151&lt;LookHere!D$15,0,LookHere!B$15)</f>
        <v>9000</v>
      </c>
      <c r="G151" s="3">
        <f>IF('SC3'!A151&lt;LookHere!D$16,0,LookHere!B$16)</f>
        <v>6612</v>
      </c>
      <c r="H151" s="3">
        <f t="shared" si="47"/>
        <v>27957.179293008405</v>
      </c>
      <c r="I151" s="35">
        <f t="shared" si="48"/>
        <v>874941.56112315448</v>
      </c>
      <c r="J151" s="3">
        <f>IF(I150&gt;0,IF(B151&lt;2,IF(C151&gt;5500*LookHere!B$11, 5500*LookHere!B$11, C151), IF(H151&gt;(M151+P150),-(H151-M151-P150),0)),0)</f>
        <v>-20723.282827966374</v>
      </c>
      <c r="K151" s="35">
        <f t="shared" si="49"/>
        <v>1.8296334471678741E-33</v>
      </c>
      <c r="L151" s="35">
        <f t="shared" si="50"/>
        <v>4.8127290974315224E-20</v>
      </c>
      <c r="M151" s="35">
        <f t="shared" si="51"/>
        <v>6.3509225355402496E-19</v>
      </c>
      <c r="N151" s="35">
        <f t="shared" si="52"/>
        <v>4.4456457748770189E-19</v>
      </c>
      <c r="O151" s="35">
        <f t="shared" si="53"/>
        <v>34311.978466242144</v>
      </c>
      <c r="P151" s="3">
        <f t="shared" si="54"/>
        <v>6862.3956932484289</v>
      </c>
      <c r="Q151">
        <f t="shared" si="43"/>
        <v>0.2</v>
      </c>
      <c r="R151" s="3">
        <f>IF(B151&lt;2,K151*V$5+L151*0.4*V$6 - IF((C151-J151)&gt;0,IF((C151-J151)&gt;V$12,V$12,C151-J151)),P151+L151*($V$6)*0.4+K151*($V$5)+G151+F151+E151)/LookHere!B$11</f>
        <v>34474.395693248429</v>
      </c>
      <c r="S151" s="3">
        <f>(IF(G151&gt;0,IF(R151&gt;V$15,IF(0.15*(R151-V$15)&lt;G151,0.15*(R151-V$15),G151),0),0))*LookHere!B$11</f>
        <v>0</v>
      </c>
      <c r="T151" s="3">
        <f>(IF(R151&lt;V$16,W$16*R151,IF(R151&lt;V$17,Z$16+W$17*(R151-V$16),IF(R151&lt;V$18,W$18*(R151-V$18)+Z$17,(R151-V$18)*W$19+Z$18)))+S151 + IF(R151&lt;V$20,R151*W$20,IF(R151&lt;V$21,(R151-V$20)*W$21+Z$20,(R151-V$21)*W$22+Z$21)))*LookHere!B$11</f>
        <v>6894.879138649685</v>
      </c>
      <c r="AI151" s="3">
        <f t="shared" si="55"/>
        <v>0</v>
      </c>
    </row>
    <row r="152" spans="1:35" x14ac:dyDescent="0.2">
      <c r="A152">
        <f t="shared" si="46"/>
        <v>95</v>
      </c>
      <c r="B152">
        <f>IF(A152&lt;LookHere!$B$9,1,2)</f>
        <v>2</v>
      </c>
      <c r="C152">
        <f>IF(B152&lt;2,LookHere!F$10 - T151,0)</f>
        <v>0</v>
      </c>
      <c r="D152" s="3">
        <f>IF(B152=2,LookHere!$B$12,0)</f>
        <v>48600</v>
      </c>
      <c r="E152" s="3">
        <f>IF(A152&lt;LookHere!B$13,0,IF(A152&lt;LookHere!B$14,LookHere!C$13,LookHere!C$14))</f>
        <v>12000</v>
      </c>
      <c r="F152" s="3">
        <f>IF('SC3'!A152&lt;LookHere!D$15,0,LookHere!B$15)</f>
        <v>9000</v>
      </c>
      <c r="G152" s="3">
        <f>IF('SC3'!A152&lt;LookHere!D$16,0,LookHere!B$16)</f>
        <v>6612</v>
      </c>
      <c r="H152" s="3">
        <f t="shared" si="47"/>
        <v>27882.879138649685</v>
      </c>
      <c r="I152" s="35">
        <f t="shared" si="48"/>
        <v>883476.60361249326</v>
      </c>
      <c r="J152" s="3">
        <f>IF(I151&gt;0,IF(B152&lt;2,IF(C152&gt;5500*LookHere!B$11, 5500*LookHere!B$11, C152), IF(H152&gt;(M152+P151),-(H152-M152-P151),0)),0)</f>
        <v>-21020.483445401256</v>
      </c>
      <c r="K152" s="35">
        <f t="shared" si="49"/>
        <v>0</v>
      </c>
      <c r="L152" s="35">
        <f t="shared" si="50"/>
        <v>3.6470861100336066E-21</v>
      </c>
      <c r="M152" s="35">
        <f t="shared" si="51"/>
        <v>4.8127290974317053E-20</v>
      </c>
      <c r="N152" s="35">
        <f t="shared" si="52"/>
        <v>3.3689103682020107E-20</v>
      </c>
      <c r="O152" s="35">
        <f t="shared" si="53"/>
        <v>28608.641405583374</v>
      </c>
      <c r="P152" s="3">
        <f t="shared" si="54"/>
        <v>5721.7282811166751</v>
      </c>
      <c r="Q152">
        <f t="shared" si="43"/>
        <v>0.2</v>
      </c>
      <c r="R152" s="3">
        <f>IF(B152&lt;2,K152*V$5+L152*0.4*V$6 - IF((C152-J152)&gt;0,IF((C152-J152)&gt;V$12,V$12,C152-J152)),P152+L152*($V$6)*0.4+K152*($V$5)+G152+F152+E152)/LookHere!B$11</f>
        <v>33333.728281116673</v>
      </c>
      <c r="S152" s="3">
        <f>(IF(G152&gt;0,IF(R152&gt;V$15,IF(0.15*(R152-V$15)&lt;G152,0.15*(R152-V$15),G152),0),0))*LookHere!B$11</f>
        <v>0</v>
      </c>
      <c r="T152" s="3">
        <f>(IF(R152&lt;V$16,W$16*R152,IF(R152&lt;V$17,Z$16+W$17*(R152-V$16),IF(R152&lt;V$18,W$18*(R152-V$18)+Z$17,(R152-V$18)*W$19+Z$18)))+S152 + IF(R152&lt;V$20,R152*W$20,IF(R152&lt;V$21,(R152-V$20)*W$21+Z$20,(R152-V$21)*W$22+Z$21)))*LookHere!B$11</f>
        <v>6666.7456562233347</v>
      </c>
      <c r="AI152" s="3">
        <f t="shared" si="55"/>
        <v>0</v>
      </c>
    </row>
    <row r="153" spans="1:35" x14ac:dyDescent="0.2">
      <c r="A153">
        <f t="shared" si="46"/>
        <v>96</v>
      </c>
      <c r="B153">
        <f>IF(A153&lt;LookHere!$B$9,1,2)</f>
        <v>2</v>
      </c>
      <c r="C153">
        <f>IF(B153&lt;2,LookHere!F$10 - T152,0)</f>
        <v>0</v>
      </c>
      <c r="D153" s="3">
        <f>IF(B153=2,LookHere!$B$12,0)</f>
        <v>48600</v>
      </c>
      <c r="E153" s="3">
        <f>IF(A153&lt;LookHere!B$13,0,IF(A153&lt;LookHere!B$14,LookHere!C$13,LookHere!C$14))</f>
        <v>12000</v>
      </c>
      <c r="F153" s="3">
        <f>IF('SC3'!A153&lt;LookHere!D$15,0,LookHere!B$15)</f>
        <v>9000</v>
      </c>
      <c r="G153" s="3">
        <f>IF('SC3'!A153&lt;LookHere!D$16,0,LookHere!B$16)</f>
        <v>6612</v>
      </c>
      <c r="H153" s="3">
        <f t="shared" si="47"/>
        <v>27654.745656223335</v>
      </c>
      <c r="I153" s="35">
        <f t="shared" si="48"/>
        <v>891387.4259074165</v>
      </c>
      <c r="J153" s="3">
        <f>IF(I152&gt;0,IF(B153&lt;2,IF(C153&gt;5500*LookHere!B$11, 5500*LookHere!B$11, C153), IF(H153&gt;(M153+P152),-(H153-M153-P152),0)),0)</f>
        <v>-21933.017375106661</v>
      </c>
      <c r="K153" s="35">
        <f t="shared" si="49"/>
        <v>0</v>
      </c>
      <c r="L153" s="35">
        <f t="shared" si="50"/>
        <v>2.7637618541834649E-22</v>
      </c>
      <c r="M153" s="35">
        <f t="shared" si="51"/>
        <v>3.6470861100336066E-21</v>
      </c>
      <c r="N153" s="35">
        <f t="shared" si="52"/>
        <v>2.5529602770235244E-21</v>
      </c>
      <c r="O153" s="35">
        <f t="shared" si="53"/>
        <v>23853.3130311473</v>
      </c>
      <c r="P153" s="3">
        <f t="shared" si="54"/>
        <v>4770.6626062294599</v>
      </c>
      <c r="Q153">
        <f t="shared" si="43"/>
        <v>0.2</v>
      </c>
      <c r="R153" s="3">
        <f>IF(B153&lt;2,K153*V$5+L153*0.4*V$6 - IF((C153-J153)&gt;0,IF((C153-J153)&gt;V$12,V$12,C153-J153)),P153+L153*($V$6)*0.4+K153*($V$5)+G153+F153+E153)/LookHere!B$11</f>
        <v>32382.66260622946</v>
      </c>
      <c r="S153" s="3">
        <f>(IF(G153&gt;0,IF(R153&gt;V$15,IF(0.15*(R153-V$15)&lt;G153,0.15*(R153-V$15),G153),0),0))*LookHere!B$11</f>
        <v>0</v>
      </c>
      <c r="T153" s="3">
        <f>(IF(R153&lt;V$16,W$16*R153,IF(R153&lt;V$17,Z$16+W$17*(R153-V$16),IF(R153&lt;V$18,W$18*(R153-V$18)+Z$17,(R153-V$18)*W$19+Z$18)))+S153 + IF(R153&lt;V$20,R153*W$20,IF(R153&lt;V$21,(R153-V$20)*W$21+Z$20,(R153-V$21)*W$22+Z$21)))*LookHere!B$11</f>
        <v>6476.532521245892</v>
      </c>
      <c r="AI153" s="3">
        <f t="shared" si="55"/>
        <v>0</v>
      </c>
    </row>
    <row r="154" spans="1:35" x14ac:dyDescent="0.2">
      <c r="A154">
        <f t="shared" si="46"/>
        <v>97</v>
      </c>
      <c r="B154">
        <f>IF(A154&lt;LookHere!$B$9,1,2)</f>
        <v>2</v>
      </c>
      <c r="C154">
        <f>IF(B154&lt;2,LookHere!F$10 - T153,0)</f>
        <v>0</v>
      </c>
      <c r="D154" s="3">
        <f>IF(B154=2,LookHere!$B$12,0)</f>
        <v>48600</v>
      </c>
      <c r="E154" s="3">
        <f>IF(A154&lt;LookHere!B$13,0,IF(A154&lt;LookHere!B$14,LookHere!C$13,LookHere!C$14))</f>
        <v>12000</v>
      </c>
      <c r="F154" s="3">
        <f>IF('SC3'!A154&lt;LookHere!D$15,0,LookHere!B$15)</f>
        <v>9000</v>
      </c>
      <c r="G154" s="3">
        <f>IF('SC3'!A154&lt;LookHere!D$16,0,LookHere!B$16)</f>
        <v>6612</v>
      </c>
      <c r="H154" s="3">
        <f t="shared" si="47"/>
        <v>27464.532521245892</v>
      </c>
      <c r="I154" s="35">
        <f t="shared" si="48"/>
        <v>898804.62323955249</v>
      </c>
      <c r="J154" s="3">
        <f>IF(I153&gt;0,IF(B154&lt;2,IF(C154&gt;5500*LookHere!B$11, 5500*LookHere!B$11, C154), IF(H154&gt;(M154+P153),-(H154-M154-P153),0)),0)</f>
        <v>-22693.869915016432</v>
      </c>
      <c r="K154" s="35">
        <f t="shared" si="49"/>
        <v>0</v>
      </c>
      <c r="L154" s="35">
        <f t="shared" si="50"/>
        <v>2.0943787331002314E-23</v>
      </c>
      <c r="M154" s="35">
        <f t="shared" si="51"/>
        <v>2.7637618541834649E-22</v>
      </c>
      <c r="N154" s="35">
        <f t="shared" si="52"/>
        <v>1.9346332979284253E-22</v>
      </c>
      <c r="O154" s="35">
        <f t="shared" si="53"/>
        <v>19888.415339109994</v>
      </c>
      <c r="P154" s="3">
        <f t="shared" si="54"/>
        <v>3977.683067821999</v>
      </c>
      <c r="Q154">
        <f t="shared" si="43"/>
        <v>0.2</v>
      </c>
      <c r="R154" s="3">
        <f>IF(B154&lt;2,K154*V$5+L154*0.4*V$6 - IF((C154-J154)&gt;0,IF((C154-J154)&gt;V$12,V$12,C154-J154)),P154+L154*($V$6)*0.4+K154*($V$5)+G154+F154+E154)/LookHere!B$11</f>
        <v>31589.683067821999</v>
      </c>
      <c r="S154" s="3">
        <f>(IF(G154&gt;0,IF(R154&gt;V$15,IF(0.15*(R154-V$15)&lt;G154,0.15*(R154-V$15),G154),0),0))*LookHere!B$11</f>
        <v>0</v>
      </c>
      <c r="T154" s="3">
        <f>(IF(R154&lt;V$16,W$16*R154,IF(R154&lt;V$17,Z$16+W$17*(R154-V$16),IF(R154&lt;V$18,W$18*(R154-V$18)+Z$17,(R154-V$18)*W$19+Z$18)))+S154 + IF(R154&lt;V$20,R154*W$20,IF(R154&lt;V$21,(R154-V$20)*W$21+Z$20,(R154-V$21)*W$22+Z$21)))*LookHere!B$11</f>
        <v>6317.9366135644004</v>
      </c>
      <c r="AI154" s="3">
        <f t="shared" si="55"/>
        <v>0</v>
      </c>
    </row>
    <row r="155" spans="1:35" x14ac:dyDescent="0.2">
      <c r="A155">
        <f t="shared" si="46"/>
        <v>98</v>
      </c>
      <c r="B155">
        <f>IF(A155&lt;LookHere!$B$9,1,2)</f>
        <v>2</v>
      </c>
      <c r="C155">
        <f>IF(B155&lt;2,LookHere!F$10 - T154,0)</f>
        <v>0</v>
      </c>
      <c r="D155" s="3">
        <f>IF(B155=2,LookHere!$B$12,0)</f>
        <v>48600</v>
      </c>
      <c r="E155" s="3">
        <f>IF(A155&lt;LookHere!B$13,0,IF(A155&lt;LookHere!B$14,LookHere!C$13,LookHere!C$14))</f>
        <v>12000</v>
      </c>
      <c r="F155" s="3">
        <f>IF('SC3'!A155&lt;LookHere!D$15,0,LookHere!B$15)</f>
        <v>9000</v>
      </c>
      <c r="G155" s="3">
        <f>IF('SC3'!A155&lt;LookHere!D$16,0,LookHere!B$16)</f>
        <v>6612</v>
      </c>
      <c r="H155" s="3">
        <f t="shared" si="47"/>
        <v>27305.936613564401</v>
      </c>
      <c r="I155" s="35">
        <f t="shared" si="48"/>
        <v>905837.98986684217</v>
      </c>
      <c r="J155" s="3">
        <f>IF(I154&gt;0,IF(B155&lt;2,IF(C155&gt;5500*LookHere!B$11, 5500*LookHere!B$11, C155), IF(H155&gt;(M155+P154),-(H155-M155-P154),0)),0)</f>
        <v>-23328.253545742402</v>
      </c>
      <c r="K155" s="35">
        <f t="shared" si="49"/>
        <v>0</v>
      </c>
      <c r="L155" s="35">
        <f t="shared" si="50"/>
        <v>1.5871202039433538E-24</v>
      </c>
      <c r="M155" s="35">
        <f t="shared" si="51"/>
        <v>2.0943787331002314E-23</v>
      </c>
      <c r="N155" s="35">
        <f t="shared" si="52"/>
        <v>1.4660651131701619E-23</v>
      </c>
      <c r="O155" s="35">
        <f t="shared" si="53"/>
        <v>16582.562941443128</v>
      </c>
      <c r="P155" s="3">
        <f t="shared" si="54"/>
        <v>3316.5125882886259</v>
      </c>
      <c r="Q155">
        <f t="shared" si="43"/>
        <v>0.2</v>
      </c>
      <c r="R155" s="3">
        <f>IF(B155&lt;2,K155*V$5+L155*0.4*V$6 - IF((C155-J155)&gt;0,IF((C155-J155)&gt;V$12,V$12,C155-J155)),P155+L155*($V$6)*0.4+K155*($V$5)+G155+F155+E155)/LookHere!B$11</f>
        <v>30928.512588288628</v>
      </c>
      <c r="S155" s="3">
        <f>(IF(G155&gt;0,IF(R155&gt;V$15,IF(0.15*(R155-V$15)&lt;G155,0.15*(R155-V$15),G155),0),0))*LookHere!B$11</f>
        <v>0</v>
      </c>
      <c r="T155" s="3">
        <f>(IF(R155&lt;V$16,W$16*R155,IF(R155&lt;V$17,Z$16+W$17*(R155-V$16),IF(R155&lt;V$18,W$18*(R155-V$18)+Z$17,(R155-V$18)*W$19+Z$18)))+S155 + IF(R155&lt;V$20,R155*W$20,IF(R155&lt;V$21,(R155-V$20)*W$21+Z$20,(R155-V$21)*W$22+Z$21)))*LookHere!B$11</f>
        <v>6185.7025176577254</v>
      </c>
      <c r="AI155" s="3">
        <f t="shared" si="55"/>
        <v>0</v>
      </c>
    </row>
    <row r="156" spans="1:35" x14ac:dyDescent="0.2">
      <c r="A156">
        <f t="shared" si="46"/>
        <v>99</v>
      </c>
      <c r="B156">
        <f>IF(A156&lt;LookHere!$B$9,1,2)</f>
        <v>2</v>
      </c>
      <c r="C156">
        <f>IF(B156&lt;2,LookHere!F$10 - T155,0)</f>
        <v>0</v>
      </c>
      <c r="D156" s="3">
        <f>IF(B156=2,LookHere!$B$12,0)</f>
        <v>48600</v>
      </c>
      <c r="E156" s="3">
        <f>IF(A156&lt;LookHere!B$13,0,IF(A156&lt;LookHere!B$14,LookHere!C$13,LookHere!C$14))</f>
        <v>12000</v>
      </c>
      <c r="F156" s="3">
        <f>IF('SC3'!A156&lt;LookHere!D$15,0,LookHere!B$15)</f>
        <v>9000</v>
      </c>
      <c r="G156" s="3">
        <f>IF('SC3'!A156&lt;LookHere!D$16,0,LookHere!B$16)</f>
        <v>6612</v>
      </c>
      <c r="H156" s="3">
        <f t="shared" si="47"/>
        <v>27173.702517657726</v>
      </c>
      <c r="I156" s="35">
        <f t="shared" si="48"/>
        <v>912580.00723517488</v>
      </c>
      <c r="J156" s="3">
        <f>IF(I155&gt;0,IF(B156&lt;2,IF(C156&gt;5500*LookHere!B$11, 5500*LookHere!B$11, C156), IF(H156&gt;(M156+P155),-(H156-M156-P155),0)),0)</f>
        <v>-23857.189929369102</v>
      </c>
      <c r="K156" s="35">
        <f t="shared" si="49"/>
        <v>0</v>
      </c>
      <c r="L156" s="35">
        <f t="shared" si="50"/>
        <v>1.202719690548273E-25</v>
      </c>
      <c r="M156" s="35">
        <f t="shared" si="51"/>
        <v>1.5871202039433538E-24</v>
      </c>
      <c r="N156" s="35">
        <f t="shared" si="52"/>
        <v>1.1109841427603476E-24</v>
      </c>
      <c r="O156" s="35">
        <f t="shared" si="53"/>
        <v>13826.209329316449</v>
      </c>
      <c r="P156" s="3">
        <f t="shared" si="54"/>
        <v>2765.2418658632901</v>
      </c>
      <c r="Q156">
        <f t="shared" si="43"/>
        <v>0.2</v>
      </c>
      <c r="R156" s="3">
        <f>IF(B156&lt;2,K156*V$5+L156*0.4*V$6 - IF((C156-J156)&gt;0,IF((C156-J156)&gt;V$12,V$12,C156-J156)),P156+L156*($V$6)*0.4+K156*($V$5)+G156+F156+E156)/LookHere!B$11</f>
        <v>30377.241865863289</v>
      </c>
      <c r="S156" s="3">
        <f>(IF(G156&gt;0,IF(R156&gt;V$15,IF(0.15*(R156-V$15)&lt;G156,0.15*(R156-V$15),G156),0),0))*LookHere!B$11</f>
        <v>0</v>
      </c>
      <c r="T156" s="3">
        <f>(IF(R156&lt;V$16,W$16*R156,IF(R156&lt;V$17,Z$16+W$17*(R156-V$16),IF(R156&lt;V$18,W$18*(R156-V$18)+Z$17,(R156-V$18)*W$19+Z$18)))+S156 + IF(R156&lt;V$20,R156*W$20,IF(R156&lt;V$21,(R156-V$20)*W$21+Z$20,(R156-V$21)*W$22+Z$21)))*LookHere!B$11</f>
        <v>6075.4483731726577</v>
      </c>
      <c r="AI156" s="3">
        <f t="shared" si="55"/>
        <v>0</v>
      </c>
    </row>
    <row r="157" spans="1:35" x14ac:dyDescent="0.2">
      <c r="A157">
        <f t="shared" ref="A157:A172" si="56">A156+1</f>
        <v>100</v>
      </c>
      <c r="B157">
        <f>IF(A157&lt;LookHere!$B$9,1,2)</f>
        <v>2</v>
      </c>
      <c r="C157">
        <f>IF(B157&lt;2,LookHere!F$10 - T156,0)</f>
        <v>0</v>
      </c>
      <c r="D157" s="3">
        <f>IF(B157=2,LookHere!$B$12,0)</f>
        <v>48600</v>
      </c>
      <c r="E157" s="3">
        <f>IF(A157&lt;LookHere!B$13,0,IF(A157&lt;LookHere!B$14,LookHere!C$13,LookHere!C$14))</f>
        <v>12000</v>
      </c>
      <c r="F157" s="3">
        <f>IF('SC3'!A157&lt;LookHere!D$15,0,LookHere!B$15)</f>
        <v>9000</v>
      </c>
      <c r="G157" s="3">
        <f>IF('SC3'!A157&lt;LookHere!D$16,0,LookHere!B$16)</f>
        <v>6612</v>
      </c>
      <c r="H157" s="3">
        <f t="shared" ref="H157:H172" si="57">IF(B157&lt;2,0,D157-E157-F157-G157+T156)</f>
        <v>27063.448373172658</v>
      </c>
      <c r="I157" s="35">
        <f t="shared" ref="I157:I172" si="58">IF(I156&gt;0,IF(B157&lt;2,I156*(1+V$98),I156*(1+V$99)) + J157,0)</f>
        <v>919108.75337226968</v>
      </c>
      <c r="J157" s="3">
        <f>IF(I156&gt;0,IF(B157&lt;2,IF(C157&gt;5500*LookHere!B$11, 5500*LookHere!B$11, C157), IF(H157&gt;(M157+P156),-(H157-M157-P156),0)),0)</f>
        <v>-24298.206507309369</v>
      </c>
      <c r="K157" s="35">
        <f t="shared" ref="K157:K172" si="59">IF(B157&lt;2,K156*(1+$V$5-$V$4)+IF(C157&gt;($J157+$V$12),$V$95*($C157-$J157-$V$12),0), K156*(1+$V$5-$V$4)-$M157*$V$96)+N157</f>
        <v>0</v>
      </c>
      <c r="L157" s="35">
        <f t="shared" ref="L157:L172" si="60">IF(B157&lt;2,L156*(1+$V$6-$V$4)+IF(C157&gt;($J157+$V$12),(1-$V$95)*($C156-$J157-$V$12),0), L156*(1+$V$6-$V$4)-$M157*(1-$V$96))-N157</f>
        <v>9.1142098149748065E-27</v>
      </c>
      <c r="M157" s="35">
        <f t="shared" ref="M157:M172" si="61">MIN(H157-P156,(K156+L156))</f>
        <v>1.202719690548273E-25</v>
      </c>
      <c r="N157" s="35">
        <f t="shared" ref="N157:N172" si="62">IF(B157&lt;2, IF(K156/(K156+L156)&lt;V$95, (V$95 - K156/(K156+L156))*(K156+L156),0),  IF(K156/(K156+L156)&lt;V$96, (V$96 - K156/(K156+L156))*(K156+L156),0))</f>
        <v>8.4190378338379108E-26</v>
      </c>
      <c r="O157" s="35">
        <f t="shared" ref="O157:O172" si="63">IF(B157&lt;2,O156*(1+V$98) + IF((C157-J157)&gt;0,IF((C157-J157)&gt;V$12,V$12,C157-J157),0), O156*(1+V$99)-P156 )</f>
        <v>11528.016814597468</v>
      </c>
      <c r="P157" s="3">
        <f t="shared" ref="P157:P172" si="64">IF(B157&lt;2, 0, IF(H157&gt;(I157+K157+L157),H157-I157-K157-L157,  O157*Q157))</f>
        <v>2305.6033629194935</v>
      </c>
      <c r="Q157">
        <f t="shared" ref="Q157:Q172" si="65">IF(B157&lt;2,0,VLOOKUP(A157,AG$5:AH$90,2))</f>
        <v>0.2</v>
      </c>
      <c r="R157" s="3">
        <f>IF(B157&lt;2,K157*V$5+L157*0.4*V$6 - IF((C157-J157)&gt;0,IF((C157-J157)&gt;V$12,V$12,C157-J157)),P157+L157*($V$6)*0.4+K157*($V$5)+G157+F157+E157)/LookHere!B$11</f>
        <v>29917.603362919494</v>
      </c>
      <c r="S157" s="3">
        <f>(IF(G157&gt;0,IF(R157&gt;V$15,IF(0.15*(R157-V$15)&lt;G157,0.15*(R157-V$15),G157),0),0))*LookHere!B$11</f>
        <v>0</v>
      </c>
      <c r="T157" s="3">
        <f>(IF(R157&lt;V$16,W$16*R157,IF(R157&lt;V$17,Z$16+W$17*(R157-V$16),IF(R157&lt;V$18,W$18*(R157-V$18)+Z$17,(R157-V$18)*W$19+Z$18)))+S157 + IF(R157&lt;V$20,R157*W$20,IF(R157&lt;V$21,(R157-V$20)*W$21+Z$20,(R157-V$21)*W$22+Z$21)))*LookHere!B$11</f>
        <v>5983.520672583898</v>
      </c>
      <c r="AI157" s="3">
        <f t="shared" si="55"/>
        <v>0</v>
      </c>
    </row>
    <row r="158" spans="1:35" x14ac:dyDescent="0.2">
      <c r="A158">
        <f t="shared" si="56"/>
        <v>101</v>
      </c>
      <c r="B158">
        <f>IF(A158&lt;LookHere!$B$9,1,2)</f>
        <v>2</v>
      </c>
      <c r="C158">
        <f>IF(B158&lt;2,LookHere!F$10 - T157,0)</f>
        <v>0</v>
      </c>
      <c r="D158" s="3">
        <f>IF(B158=2,LookHere!$B$12,0)</f>
        <v>48600</v>
      </c>
      <c r="E158" s="3">
        <f>IF(A158&lt;LookHere!B$13,0,IF(A158&lt;LookHere!B$14,LookHere!C$13,LookHere!C$14))</f>
        <v>12000</v>
      </c>
      <c r="F158" s="3">
        <f>IF('SC3'!A158&lt;LookHere!D$15,0,LookHere!B$15)</f>
        <v>9000</v>
      </c>
      <c r="G158" s="3">
        <f>IF('SC3'!A158&lt;LookHere!D$16,0,LookHere!B$16)</f>
        <v>6612</v>
      </c>
      <c r="H158" s="3">
        <f t="shared" si="57"/>
        <v>26971.520672583898</v>
      </c>
      <c r="I158" s="35">
        <f t="shared" si="58"/>
        <v>925490.32975152042</v>
      </c>
      <c r="J158" s="3">
        <f>IF(I157&gt;0,IF(B158&lt;2,IF(C158&gt;5500*LookHere!B$11, 5500*LookHere!B$11, C158), IF(H158&gt;(M158+P157),-(H158-M158-P157),0)),0)</f>
        <v>-24665.917309664404</v>
      </c>
      <c r="K158" s="35">
        <f t="shared" si="59"/>
        <v>0</v>
      </c>
      <c r="L158" s="35">
        <f t="shared" si="60"/>
        <v>6.9067481977879006E-28</v>
      </c>
      <c r="M158" s="35">
        <f t="shared" si="61"/>
        <v>9.1142098149748065E-27</v>
      </c>
      <c r="N158" s="35">
        <f t="shared" si="62"/>
        <v>6.3799468704823644E-27</v>
      </c>
      <c r="O158" s="35">
        <f t="shared" si="63"/>
        <v>9611.8298596750756</v>
      </c>
      <c r="P158" s="3">
        <f t="shared" si="64"/>
        <v>1922.3659719350153</v>
      </c>
      <c r="Q158">
        <f t="shared" si="65"/>
        <v>0.2</v>
      </c>
      <c r="R158" s="3">
        <f>IF(B158&lt;2,K158*V$5+L158*0.4*V$6 - IF((C158-J158)&gt;0,IF((C158-J158)&gt;V$12,V$12,C158-J158)),P158+L158*($V$6)*0.4+K158*($V$5)+G158+F158+E158)/LookHere!B$11</f>
        <v>29534.365971935014</v>
      </c>
      <c r="S158" s="3">
        <f>(IF(G158&gt;0,IF(R158&gt;V$15,IF(0.15*(R158-V$15)&lt;G158,0.15*(R158-V$15),G158),0),0))*LookHere!B$11</f>
        <v>0</v>
      </c>
      <c r="T158" s="3">
        <f>(IF(R158&lt;V$16,W$16*R158,IF(R158&lt;V$17,Z$16+W$17*(R158-V$16),IF(R158&lt;V$18,W$18*(R158-V$18)+Z$17,(R158-V$18)*W$19+Z$18)))+S158 + IF(R158&lt;V$20,R158*W$20,IF(R158&lt;V$21,(R158-V$20)*W$21+Z$20,(R158-V$21)*W$22+Z$21)))*LookHere!B$11</f>
        <v>5906.8731943870034</v>
      </c>
      <c r="AI158" s="3">
        <f t="shared" si="55"/>
        <v>0</v>
      </c>
    </row>
    <row r="159" spans="1:35" x14ac:dyDescent="0.2">
      <c r="A159">
        <f t="shared" si="56"/>
        <v>102</v>
      </c>
      <c r="B159">
        <f>IF(A159&lt;LookHere!$B$9,1,2)</f>
        <v>2</v>
      </c>
      <c r="C159">
        <f>IF(B159&lt;2,LookHere!F$10 - T158,0)</f>
        <v>0</v>
      </c>
      <c r="D159" s="3">
        <f>IF(B159=2,LookHere!$B$12,0)</f>
        <v>48600</v>
      </c>
      <c r="E159" s="3">
        <f>IF(A159&lt;LookHere!B$13,0,IF(A159&lt;LookHere!B$14,LookHere!C$13,LookHere!C$14))</f>
        <v>12000</v>
      </c>
      <c r="F159" s="3">
        <f>IF('SC3'!A159&lt;LookHere!D$15,0,LookHere!B$15)</f>
        <v>9000</v>
      </c>
      <c r="G159" s="3">
        <f>IF('SC3'!A159&lt;LookHere!D$16,0,LookHere!B$16)</f>
        <v>6612</v>
      </c>
      <c r="H159" s="3">
        <f t="shared" si="57"/>
        <v>26894.873194387004</v>
      </c>
      <c r="I159" s="35">
        <f t="shared" si="58"/>
        <v>931780.88586807472</v>
      </c>
      <c r="J159" s="3">
        <f>IF(I158&gt;0,IF(B159&lt;2,IF(C159&gt;5500*LookHere!B$11, 5500*LookHere!B$11, C159), IF(H159&gt;(M159+P158),-(H159-M159-P158),0)),0)</f>
        <v>-24972.50722245199</v>
      </c>
      <c r="K159" s="35">
        <f t="shared" si="59"/>
        <v>0</v>
      </c>
      <c r="L159" s="35">
        <f t="shared" si="60"/>
        <v>5.2339337842836759E-29</v>
      </c>
      <c r="M159" s="35">
        <f t="shared" si="61"/>
        <v>6.9067481977879006E-28</v>
      </c>
      <c r="N159" s="35">
        <f t="shared" si="62"/>
        <v>4.8347237384515299E-28</v>
      </c>
      <c r="O159" s="35">
        <f t="shared" si="63"/>
        <v>8014.1515003998838</v>
      </c>
      <c r="P159" s="3">
        <f t="shared" si="64"/>
        <v>1602.830300079977</v>
      </c>
      <c r="Q159">
        <f t="shared" si="65"/>
        <v>0.2</v>
      </c>
      <c r="R159" s="3">
        <f>IF(B159&lt;2,K159*V$5+L159*0.4*V$6 - IF((C159-J159)&gt;0,IF((C159-J159)&gt;V$12,V$12,C159-J159)),P159+L159*($V$6)*0.4+K159*($V$5)+G159+F159+E159)/LookHere!B$11</f>
        <v>29214.830300079979</v>
      </c>
      <c r="S159" s="3">
        <f>(IF(G159&gt;0,IF(R159&gt;V$15,IF(0.15*(R159-V$15)&lt;G159,0.15*(R159-V$15),G159),0),0))*LookHere!B$11</f>
        <v>0</v>
      </c>
      <c r="T159" s="3">
        <f>(IF(R159&lt;V$16,W$16*R159,IF(R159&lt;V$17,Z$16+W$17*(R159-V$16),IF(R159&lt;V$18,W$18*(R159-V$18)+Z$17,(R159-V$18)*W$19+Z$18)))+S159 + IF(R159&lt;V$20,R159*W$20,IF(R159&lt;V$21,(R159-V$20)*W$21+Z$20,(R159-V$21)*W$22+Z$21)))*LookHere!B$11</f>
        <v>5842.966060015995</v>
      </c>
      <c r="AI159" s="3">
        <f t="shared" si="55"/>
        <v>0</v>
      </c>
    </row>
    <row r="160" spans="1:35" x14ac:dyDescent="0.2">
      <c r="A160">
        <f t="shared" si="56"/>
        <v>103</v>
      </c>
      <c r="B160">
        <f>IF(A160&lt;LookHere!$B$9,1,2)</f>
        <v>2</v>
      </c>
      <c r="C160">
        <f>IF(B160&lt;2,LookHere!F$10 - T159,0)</f>
        <v>0</v>
      </c>
      <c r="D160" s="3">
        <f>IF(B160=2,LookHere!$B$12,0)</f>
        <v>48600</v>
      </c>
      <c r="E160" s="3">
        <f>IF(A160&lt;LookHere!B$13,0,IF(A160&lt;LookHere!B$14,LookHere!C$13,LookHere!C$14))</f>
        <v>12000</v>
      </c>
      <c r="F160" s="3">
        <f>IF('SC3'!A160&lt;LookHere!D$15,0,LookHere!B$15)</f>
        <v>9000</v>
      </c>
      <c r="G160" s="3">
        <f>IF('SC3'!A160&lt;LookHere!D$16,0,LookHere!B$16)</f>
        <v>6612</v>
      </c>
      <c r="H160" s="3">
        <f t="shared" si="57"/>
        <v>26830.966060015995</v>
      </c>
      <c r="I160" s="35">
        <f t="shared" si="58"/>
        <v>938028.30843276216</v>
      </c>
      <c r="J160" s="3">
        <f>IF(I159&gt;0,IF(B160&lt;2,IF(C160&gt;5500*LookHere!B$11, 5500*LookHere!B$11, C160), IF(H160&gt;(M160+P159),-(H160-M160-P159),0)),0)</f>
        <v>-25228.13575993602</v>
      </c>
      <c r="K160" s="35">
        <f t="shared" si="59"/>
        <v>0</v>
      </c>
      <c r="L160" s="35">
        <f t="shared" si="60"/>
        <v>3.9662750217301686E-30</v>
      </c>
      <c r="M160" s="35">
        <f t="shared" si="61"/>
        <v>5.2339337842836759E-29</v>
      </c>
      <c r="N160" s="35">
        <f t="shared" si="62"/>
        <v>3.6637536489985729E-29</v>
      </c>
      <c r="O160" s="35">
        <f t="shared" si="63"/>
        <v>6682.0392380034136</v>
      </c>
      <c r="P160" s="3">
        <f t="shared" si="64"/>
        <v>1336.4078476006828</v>
      </c>
      <c r="Q160">
        <f t="shared" si="65"/>
        <v>0.2</v>
      </c>
      <c r="R160" s="3">
        <f>IF(B160&lt;2,K160*V$5+L160*0.4*V$6 - IF((C160-J160)&gt;0,IF((C160-J160)&gt;V$12,V$12,C160-J160)),P160+L160*($V$6)*0.4+K160*($V$5)+G160+F160+E160)/LookHere!B$11</f>
        <v>28948.407847600683</v>
      </c>
      <c r="S160" s="3">
        <f>(IF(G160&gt;0,IF(R160&gt;V$15,IF(0.15*(R160-V$15)&lt;G160,0.15*(R160-V$15),G160),0),0))*LookHere!B$11</f>
        <v>0</v>
      </c>
      <c r="T160" s="3">
        <f>(IF(R160&lt;V$16,W$16*R160,IF(R160&lt;V$17,Z$16+W$17*(R160-V$16),IF(R160&lt;V$18,W$18*(R160-V$18)+Z$17,(R160-V$18)*W$19+Z$18)))+S160 + IF(R160&lt;V$20,R160*W$20,IF(R160&lt;V$21,(R160-V$20)*W$21+Z$20,(R160-V$21)*W$22+Z$21)))*LookHere!B$11</f>
        <v>5789.6815695201367</v>
      </c>
      <c r="AI160" s="3">
        <f t="shared" si="55"/>
        <v>0</v>
      </c>
    </row>
    <row r="161" spans="1:36" x14ac:dyDescent="0.2">
      <c r="A161">
        <f t="shared" si="56"/>
        <v>104</v>
      </c>
      <c r="B161">
        <f>IF(A161&lt;LookHere!$B$9,1,2)</f>
        <v>2</v>
      </c>
      <c r="C161">
        <f>IF(B161&lt;2,LookHere!F$10 - T160,0)</f>
        <v>0</v>
      </c>
      <c r="D161" s="3">
        <f>IF(B161=2,LookHere!$B$12,0)</f>
        <v>48600</v>
      </c>
      <c r="E161" s="3">
        <f>IF(A161&lt;LookHere!B$13,0,IF(A161&lt;LookHere!B$14,LookHere!C$13,LookHere!C$14))</f>
        <v>12000</v>
      </c>
      <c r="F161" s="3">
        <f>IF('SC3'!A161&lt;LookHere!D$15,0,LookHere!B$15)</f>
        <v>9000</v>
      </c>
      <c r="G161" s="3">
        <f>IF('SC3'!A161&lt;LookHere!D$16,0,LookHere!B$16)</f>
        <v>6612</v>
      </c>
      <c r="H161" s="3">
        <f t="shared" si="57"/>
        <v>26777.681569520137</v>
      </c>
      <c r="I161" s="35">
        <f t="shared" si="58"/>
        <v>944273.63096970133</v>
      </c>
      <c r="J161" s="3">
        <f>IF(I160&gt;0,IF(B161&lt;2,IF(C161&gt;5500*LookHere!B$11, 5500*LookHere!B$11, C161), IF(H161&gt;(M161+P160),-(H161-M161-P160),0)),0)</f>
        <v>-25441.273721919453</v>
      </c>
      <c r="K161" s="35">
        <f t="shared" si="59"/>
        <v>0</v>
      </c>
      <c r="L161" s="35">
        <f t="shared" si="60"/>
        <v>3.0056432114671211E-31</v>
      </c>
      <c r="M161" s="35">
        <f t="shared" si="61"/>
        <v>3.9662750217301686E-30</v>
      </c>
      <c r="N161" s="35">
        <f t="shared" si="62"/>
        <v>2.7763925152111178E-30</v>
      </c>
      <c r="O161" s="35">
        <f t="shared" si="63"/>
        <v>5571.3506758624862</v>
      </c>
      <c r="P161" s="3">
        <f t="shared" si="64"/>
        <v>1114.2701351724972</v>
      </c>
      <c r="Q161">
        <f t="shared" si="65"/>
        <v>0.2</v>
      </c>
      <c r="R161" s="3">
        <f>IF(B161&lt;2,K161*V$5+L161*0.4*V$6 - IF((C161-J161)&gt;0,IF((C161-J161)&gt;V$12,V$12,C161-J161)),P161+L161*($V$6)*0.4+K161*($V$5)+G161+F161+E161)/LookHere!B$11</f>
        <v>28726.270135172497</v>
      </c>
      <c r="S161" s="3">
        <f>(IF(G161&gt;0,IF(R161&gt;V$15,IF(0.15*(R161-V$15)&lt;G161,0.15*(R161-V$15),G161),0),0))*LookHere!B$11</f>
        <v>0</v>
      </c>
      <c r="T161" s="3">
        <f>(IF(R161&lt;V$16,W$16*R161,IF(R161&lt;V$17,Z$16+W$17*(R161-V$16),IF(R161&lt;V$18,W$18*(R161-V$18)+Z$17,(R161-V$18)*W$19+Z$18)))+S161 + IF(R161&lt;V$20,R161*W$20,IF(R161&lt;V$21,(R161-V$20)*W$21+Z$20,(R161-V$21)*W$22+Z$21)))*LookHere!B$11</f>
        <v>5745.2540270344998</v>
      </c>
      <c r="AI161" s="3">
        <f t="shared" si="55"/>
        <v>0</v>
      </c>
    </row>
    <row r="162" spans="1:36" x14ac:dyDescent="0.2">
      <c r="A162">
        <f t="shared" si="56"/>
        <v>105</v>
      </c>
      <c r="B162">
        <f>IF(A162&lt;LookHere!$B$9,1,2)</f>
        <v>2</v>
      </c>
      <c r="C162">
        <f>IF(B162&lt;2,LookHere!F$10 - T161,0)</f>
        <v>0</v>
      </c>
      <c r="D162" s="3">
        <f>IF(B162=2,LookHere!$B$12,0)</f>
        <v>48600</v>
      </c>
      <c r="E162" s="3">
        <f>IF(A162&lt;LookHere!B$13,0,IF(A162&lt;LookHere!B$14,LookHere!C$13,LookHere!C$14))</f>
        <v>12000</v>
      </c>
      <c r="F162" s="3">
        <f>IF('SC3'!A162&lt;LookHere!D$15,0,LookHere!B$15)</f>
        <v>9000</v>
      </c>
      <c r="G162" s="3">
        <f>IF('SC3'!A162&lt;LookHere!D$16,0,LookHere!B$16)</f>
        <v>6612</v>
      </c>
      <c r="H162" s="3">
        <f t="shared" si="57"/>
        <v>26733.254027034498</v>
      </c>
      <c r="I162" s="35">
        <f t="shared" si="58"/>
        <v>950552.21033199574</v>
      </c>
      <c r="J162" s="3">
        <f>IF(I161&gt;0,IF(B162&lt;2,IF(C162&gt;5500*LookHere!B$11, 5500*LookHere!B$11, C162), IF(H162&gt;(M162+P161),-(H162-M162-P161),0)),0)</f>
        <v>-25618.983891862001</v>
      </c>
      <c r="K162" s="35">
        <f t="shared" si="59"/>
        <v>0</v>
      </c>
      <c r="L162" s="35">
        <f t="shared" si="60"/>
        <v>2.2776764256497844E-32</v>
      </c>
      <c r="M162" s="35">
        <f t="shared" si="61"/>
        <v>3.0056432114671211E-31</v>
      </c>
      <c r="N162" s="35">
        <f t="shared" si="62"/>
        <v>2.1039502480269845E-31</v>
      </c>
      <c r="O162" s="35">
        <f t="shared" si="63"/>
        <v>4645.2807665206237</v>
      </c>
      <c r="P162" s="3">
        <f t="shared" si="64"/>
        <v>929.05615330412479</v>
      </c>
      <c r="Q162">
        <f t="shared" si="65"/>
        <v>0.2</v>
      </c>
      <c r="R162" s="3">
        <f>IF(B162&lt;2,K162*V$5+L162*0.4*V$6 - IF((C162-J162)&gt;0,IF((C162-J162)&gt;V$12,V$12,C162-J162)),P162+L162*($V$6)*0.4+K162*($V$5)+G162+F162+E162)/LookHere!B$11</f>
        <v>28541.056153304125</v>
      </c>
      <c r="S162" s="3">
        <f>(IF(G162&gt;0,IF(R162&gt;V$15,IF(0.15*(R162-V$15)&lt;G162,0.15*(R162-V$15),G162),0),0))*LookHere!B$11</f>
        <v>0</v>
      </c>
      <c r="T162" s="3">
        <f>(IF(R162&lt;V$16,W$16*R162,IF(R162&lt;V$17,Z$16+W$17*(R162-V$16),IF(R162&lt;V$18,W$18*(R162-V$18)+Z$17,(R162-V$18)*W$19+Z$18)))+S162 + IF(R162&lt;V$20,R162*W$20,IF(R162&lt;V$21,(R162-V$20)*W$21+Z$20,(R162-V$21)*W$22+Z$21)))*LookHere!B$11</f>
        <v>5708.2112306608251</v>
      </c>
      <c r="AI162" s="3">
        <f t="shared" si="55"/>
        <v>0</v>
      </c>
    </row>
    <row r="163" spans="1:36" x14ac:dyDescent="0.2">
      <c r="A163">
        <f t="shared" si="56"/>
        <v>106</v>
      </c>
      <c r="B163">
        <f>IF(A163&lt;LookHere!$B$9,1,2)</f>
        <v>2</v>
      </c>
      <c r="C163">
        <f>IF(B163&lt;2,LookHere!F$10 - T162,0)</f>
        <v>0</v>
      </c>
      <c r="D163" s="3">
        <f>IF(B163=2,LookHere!$B$12,0)</f>
        <v>48600</v>
      </c>
      <c r="E163" s="3">
        <f>IF(A163&lt;LookHere!B$13,0,IF(A163&lt;LookHere!B$14,LookHere!C$13,LookHere!C$14))</f>
        <v>12000</v>
      </c>
      <c r="F163" s="3">
        <f>IF('SC3'!A163&lt;LookHere!D$15,0,LookHere!B$15)</f>
        <v>9000</v>
      </c>
      <c r="G163" s="3">
        <f>IF('SC3'!A163&lt;LookHere!D$16,0,LookHere!B$16)</f>
        <v>6612</v>
      </c>
      <c r="H163" s="3">
        <f t="shared" si="57"/>
        <v>26696.211230660825</v>
      </c>
      <c r="I163" s="35">
        <f t="shared" si="58"/>
        <v>956894.70891965379</v>
      </c>
      <c r="J163" s="3">
        <f>IF(I162&gt;0,IF(B163&lt;2,IF(C163&gt;5500*LookHere!B$11, 5500*LookHere!B$11, C163), IF(H163&gt;(M163+P162),-(H163-M163-P162),0)),0)</f>
        <v>-25767.1550773567</v>
      </c>
      <c r="K163" s="35">
        <f t="shared" si="59"/>
        <v>0</v>
      </c>
      <c r="L163" s="35">
        <f t="shared" si="60"/>
        <v>1.7260231953574048E-33</v>
      </c>
      <c r="M163" s="35">
        <f t="shared" si="61"/>
        <v>2.2776764256497844E-32</v>
      </c>
      <c r="N163" s="35">
        <f t="shared" si="62"/>
        <v>1.594373497954849E-32</v>
      </c>
      <c r="O163" s="35">
        <f t="shared" si="63"/>
        <v>3873.1421975095654</v>
      </c>
      <c r="P163" s="3">
        <f t="shared" si="64"/>
        <v>774.62843950191314</v>
      </c>
      <c r="Q163">
        <f t="shared" si="65"/>
        <v>0.2</v>
      </c>
      <c r="R163" s="3">
        <f>IF(B163&lt;2,K163*V$5+L163*0.4*V$6 - IF((C163-J163)&gt;0,IF((C163-J163)&gt;V$12,V$12,C163-J163)),P163+L163*($V$6)*0.4+K163*($V$5)+G163+F163+E163)/LookHere!B$11</f>
        <v>28386.628439501914</v>
      </c>
      <c r="S163" s="3">
        <f>(IF(G163&gt;0,IF(R163&gt;V$15,IF(0.15*(R163-V$15)&lt;G163,0.15*(R163-V$15),G163),0),0))*LookHere!B$11</f>
        <v>0</v>
      </c>
      <c r="T163" s="3">
        <f>(IF(R163&lt;V$16,W$16*R163,IF(R163&lt;V$17,Z$16+W$17*(R163-V$16),IF(R163&lt;V$18,W$18*(R163-V$18)+Z$17,(R163-V$18)*W$19+Z$18)))+S163 + IF(R163&lt;V$20,R163*W$20,IF(R163&lt;V$21,(R163-V$20)*W$21+Z$20,(R163-V$21)*W$22+Z$21)))*LookHere!B$11</f>
        <v>5677.325687900382</v>
      </c>
      <c r="AI163" s="3">
        <f t="shared" si="55"/>
        <v>0</v>
      </c>
    </row>
    <row r="164" spans="1:36" x14ac:dyDescent="0.2">
      <c r="A164">
        <f t="shared" si="56"/>
        <v>107</v>
      </c>
      <c r="B164">
        <f>IF(A164&lt;LookHere!$B$9,1,2)</f>
        <v>2</v>
      </c>
      <c r="C164">
        <f>IF(B164&lt;2,LookHere!F$10 - T163,0)</f>
        <v>0</v>
      </c>
      <c r="D164" s="3">
        <f>IF(B164=2,LookHere!$B$12,0)</f>
        <v>48600</v>
      </c>
      <c r="E164" s="3">
        <f>IF(A164&lt;LookHere!B$13,0,IF(A164&lt;LookHere!B$14,LookHere!C$13,LookHere!C$14))</f>
        <v>12000</v>
      </c>
      <c r="F164" s="3">
        <f>IF('SC3'!A164&lt;LookHere!D$15,0,LookHere!B$15)</f>
        <v>9000</v>
      </c>
      <c r="G164" s="3">
        <f>IF('SC3'!A164&lt;LookHere!D$16,0,LookHere!B$16)</f>
        <v>6612</v>
      </c>
      <c r="H164" s="3">
        <f t="shared" si="57"/>
        <v>26665.325687900382</v>
      </c>
      <c r="I164" s="35">
        <f t="shared" si="58"/>
        <v>963327.91493856115</v>
      </c>
      <c r="J164" s="3">
        <f>IF(I163&gt;0,IF(B164&lt;2,IF(C164&gt;5500*LookHere!B$11, 5500*LookHere!B$11, C164), IF(H164&gt;(M164+P163),-(H164-M164-P163),0)),0)</f>
        <v>-25890.697248398468</v>
      </c>
      <c r="K164" s="35">
        <f t="shared" si="59"/>
        <v>0</v>
      </c>
      <c r="L164" s="35">
        <f t="shared" si="60"/>
        <v>1.3079803774418389E-34</v>
      </c>
      <c r="M164" s="35">
        <f t="shared" si="61"/>
        <v>1.7260231953574048E-33</v>
      </c>
      <c r="N164" s="35">
        <f t="shared" si="62"/>
        <v>1.2082162367501833E-33</v>
      </c>
      <c r="O164" s="35">
        <f t="shared" si="63"/>
        <v>3229.3485014395255</v>
      </c>
      <c r="P164" s="3">
        <f t="shared" si="64"/>
        <v>645.86970028790518</v>
      </c>
      <c r="Q164">
        <f t="shared" si="65"/>
        <v>0.2</v>
      </c>
      <c r="R164" s="3">
        <f>IF(B164&lt;2,K164*V$5+L164*0.4*V$6 - IF((C164-J164)&gt;0,IF((C164-J164)&gt;V$12,V$12,C164-J164)),P164+L164*($V$6)*0.4+K164*($V$5)+G164+F164+E164)/LookHere!B$11</f>
        <v>28257.869700287905</v>
      </c>
      <c r="S164" s="3">
        <f>(IF(G164&gt;0,IF(R164&gt;V$15,IF(0.15*(R164-V$15)&lt;G164,0.15*(R164-V$15),G164),0),0))*LookHere!B$11</f>
        <v>0</v>
      </c>
      <c r="T164" s="3">
        <f>(IF(R164&lt;V$16,W$16*R164,IF(R164&lt;V$17,Z$16+W$17*(R164-V$16),IF(R164&lt;V$18,W$18*(R164-V$18)+Z$17,(R164-V$18)*W$19+Z$18)))+S164 + IF(R164&lt;V$20,R164*W$20,IF(R164&lt;V$21,(R164-V$20)*W$21+Z$20,(R164-V$21)*W$22+Z$21)))*LookHere!B$11</f>
        <v>5651.5739400575803</v>
      </c>
      <c r="AI164" s="3">
        <f t="shared" ref="AI164:AI173" si="66">IF(((K164+L164+O164+I164)-H164)&lt;H164,1,0)</f>
        <v>0</v>
      </c>
    </row>
    <row r="165" spans="1:36" x14ac:dyDescent="0.2">
      <c r="A165">
        <f t="shared" si="56"/>
        <v>108</v>
      </c>
      <c r="B165">
        <f>IF(A165&lt;LookHere!$B$9,1,2)</f>
        <v>2</v>
      </c>
      <c r="C165">
        <f>IF(B165&lt;2,LookHere!F$10 - T164,0)</f>
        <v>0</v>
      </c>
      <c r="D165" s="3">
        <f>IF(B165=2,LookHere!$B$12,0)</f>
        <v>48600</v>
      </c>
      <c r="E165" s="3">
        <f>IF(A165&lt;LookHere!B$13,0,IF(A165&lt;LookHere!B$14,LookHere!C$13,LookHere!C$14))</f>
        <v>12000</v>
      </c>
      <c r="F165" s="3">
        <f>IF('SC3'!A165&lt;LookHere!D$15,0,LookHere!B$15)</f>
        <v>9000</v>
      </c>
      <c r="G165" s="3">
        <f>IF('SC3'!A165&lt;LookHere!D$16,0,LookHere!B$16)</f>
        <v>6612</v>
      </c>
      <c r="H165" s="3">
        <f t="shared" si="57"/>
        <v>26639.57394005758</v>
      </c>
      <c r="I165" s="35">
        <f t="shared" si="58"/>
        <v>969875.42766541592</v>
      </c>
      <c r="J165" s="3">
        <f>IF(I164&gt;0,IF(B165&lt;2,IF(C165&gt;5500*LookHere!B$11, 5500*LookHere!B$11, C165), IF(H165&gt;(M165+P164),-(H165-M165-P164),0)),0)</f>
        <v>-25993.704239769675</v>
      </c>
      <c r="K165" s="35">
        <f t="shared" si="59"/>
        <v>0</v>
      </c>
      <c r="L165" s="35">
        <f t="shared" si="60"/>
        <v>9.9118753002542333E-36</v>
      </c>
      <c r="M165" s="35">
        <f t="shared" si="61"/>
        <v>1.3079803774418389E-34</v>
      </c>
      <c r="N165" s="35">
        <f t="shared" si="62"/>
        <v>9.1558626420928723E-35</v>
      </c>
      <c r="O165" s="35">
        <f t="shared" si="63"/>
        <v>2692.5661935302473</v>
      </c>
      <c r="P165" s="3">
        <f t="shared" si="64"/>
        <v>538.51323870604949</v>
      </c>
      <c r="Q165">
        <f t="shared" si="65"/>
        <v>0.2</v>
      </c>
      <c r="R165" s="3">
        <f>IF(B165&lt;2,K165*V$5+L165*0.4*V$6 - IF((C165-J165)&gt;0,IF((C165-J165)&gt;V$12,V$12,C165-J165)),P165+L165*($V$6)*0.4+K165*($V$5)+G165+F165+E165)/LookHere!B$11</f>
        <v>28150.513238706051</v>
      </c>
      <c r="S165" s="3">
        <f>(IF(G165&gt;0,IF(R165&gt;V$15,IF(0.15*(R165-V$15)&lt;G165,0.15*(R165-V$15),G165),0),0))*LookHere!B$11</f>
        <v>0</v>
      </c>
      <c r="T165" s="3">
        <f>(IF(R165&lt;V$16,W$16*R165,IF(R165&lt;V$17,Z$16+W$17*(R165-V$16),IF(R165&lt;V$18,W$18*(R165-V$18)+Z$17,(R165-V$18)*W$19+Z$18)))+S165 + IF(R165&lt;V$20,R165*W$20,IF(R165&lt;V$21,(R165-V$20)*W$21+Z$20,(R165-V$21)*W$22+Z$21)))*LookHere!B$11</f>
        <v>5630.1026477412106</v>
      </c>
      <c r="AI165" s="3">
        <f t="shared" si="66"/>
        <v>0</v>
      </c>
    </row>
    <row r="166" spans="1:36" x14ac:dyDescent="0.2">
      <c r="A166">
        <f t="shared" si="56"/>
        <v>109</v>
      </c>
      <c r="B166">
        <f>IF(A166&lt;LookHere!$B$9,1,2)</f>
        <v>2</v>
      </c>
      <c r="C166">
        <f>IF(B166&lt;2,LookHere!F$10 - T165,0)</f>
        <v>0</v>
      </c>
      <c r="D166" s="3">
        <f>IF(B166=2,LookHere!$B$12,0)</f>
        <v>48600</v>
      </c>
      <c r="E166" s="3">
        <f>IF(A166&lt;LookHere!B$13,0,IF(A166&lt;LookHere!B$14,LookHere!C$13,LookHere!C$14))</f>
        <v>12000</v>
      </c>
      <c r="F166" s="3">
        <f>IF('SC3'!A166&lt;LookHere!D$15,0,LookHere!B$15)</f>
        <v>9000</v>
      </c>
      <c r="G166" s="3">
        <f>IF('SC3'!A166&lt;LookHere!D$16,0,LookHere!B$16)</f>
        <v>6612</v>
      </c>
      <c r="H166" s="3">
        <f t="shared" si="57"/>
        <v>26618.102647741209</v>
      </c>
      <c r="I166" s="35">
        <f t="shared" si="58"/>
        <v>976558.23020291841</v>
      </c>
      <c r="J166" s="3">
        <f>IF(I165&gt;0,IF(B166&lt;2,IF(C166&gt;5500*LookHere!B$11, 5500*LookHere!B$11, C166), IF(H166&gt;(M166+P165),-(H166-M166-P165),0)),0)</f>
        <v>-26079.589409035158</v>
      </c>
      <c r="K166" s="35">
        <f t="shared" si="59"/>
        <v>0</v>
      </c>
      <c r="L166" s="35">
        <f t="shared" si="60"/>
        <v>7.5112191025326727E-37</v>
      </c>
      <c r="M166" s="35">
        <f t="shared" si="61"/>
        <v>9.9118753002542333E-36</v>
      </c>
      <c r="N166" s="35">
        <f t="shared" si="62"/>
        <v>6.9383127101779622E-36</v>
      </c>
      <c r="O166" s="35">
        <f t="shared" si="63"/>
        <v>2245.0078408416493</v>
      </c>
      <c r="P166" s="3">
        <f t="shared" si="64"/>
        <v>449.00156816832987</v>
      </c>
      <c r="Q166">
        <f t="shared" si="65"/>
        <v>0.2</v>
      </c>
      <c r="R166" s="3">
        <f>IF(B166&lt;2,K166*V$5+L166*0.4*V$6 - IF((C166-J166)&gt;0,IF((C166-J166)&gt;V$12,V$12,C166-J166)),P166+L166*($V$6)*0.4+K166*($V$5)+G166+F166+E166)/LookHere!B$11</f>
        <v>28061.001568168329</v>
      </c>
      <c r="S166" s="3">
        <f>(IF(G166&gt;0,IF(R166&gt;V$15,IF(0.15*(R166-V$15)&lt;G166,0.15*(R166-V$15),G166),0),0))*LookHere!B$11</f>
        <v>0</v>
      </c>
      <c r="T166" s="3">
        <f>(IF(R166&lt;V$16,W$16*R166,IF(R166&lt;V$17,Z$16+W$17*(R166-V$16),IF(R166&lt;V$18,W$18*(R166-V$18)+Z$17,(R166-V$18)*W$19+Z$18)))+S166 + IF(R166&lt;V$20,R166*W$20,IF(R166&lt;V$21,(R166-V$20)*W$21+Z$20,(R166-V$21)*W$22+Z$21)))*LookHere!B$11</f>
        <v>5612.2003136336662</v>
      </c>
      <c r="AI166" s="3">
        <f t="shared" si="66"/>
        <v>0</v>
      </c>
    </row>
    <row r="167" spans="1:36" x14ac:dyDescent="0.2">
      <c r="A167">
        <f t="shared" si="56"/>
        <v>110</v>
      </c>
      <c r="B167">
        <f>IF(A167&lt;LookHere!$B$9,1,2)</f>
        <v>2</v>
      </c>
      <c r="C167">
        <f>IF(B167&lt;2,LookHere!F$10 - T166,0)</f>
        <v>0</v>
      </c>
      <c r="D167" s="3">
        <f>IF(B167=2,LookHere!$B$12,0)</f>
        <v>48600</v>
      </c>
      <c r="E167" s="3">
        <f>IF(A167&lt;LookHere!B$13,0,IF(A167&lt;LookHere!B$14,LookHere!C$13,LookHere!C$14))</f>
        <v>12000</v>
      </c>
      <c r="F167" s="3">
        <f>IF('SC3'!A167&lt;LookHere!D$15,0,LookHere!B$15)</f>
        <v>9000</v>
      </c>
      <c r="G167" s="3">
        <f>IF('SC3'!A167&lt;LookHere!D$16,0,LookHere!B$16)</f>
        <v>6612</v>
      </c>
      <c r="H167" s="3">
        <f t="shared" si="57"/>
        <v>26600.200313633664</v>
      </c>
      <c r="I167" s="35">
        <f t="shared" si="58"/>
        <v>983395.16847370751</v>
      </c>
      <c r="J167" s="3">
        <f>IF(I166&gt;0,IF(B167&lt;2,IF(C167&gt;5500*LookHere!B$11, 5500*LookHere!B$11, C167), IF(H167&gt;(M167+P166),-(H167-M167-P166),0)),0)</f>
        <v>-26151.198745465335</v>
      </c>
      <c r="K167" s="35">
        <f t="shared" si="59"/>
        <v>0</v>
      </c>
      <c r="L167" s="35">
        <f t="shared" si="60"/>
        <v>5.692001835899261E-38</v>
      </c>
      <c r="M167" s="35">
        <f t="shared" si="61"/>
        <v>7.5112191025326727E-37</v>
      </c>
      <c r="N167" s="35">
        <f t="shared" si="62"/>
        <v>5.2578533717728707E-37</v>
      </c>
      <c r="O167" s="35">
        <f t="shared" si="63"/>
        <v>1871.8426375369504</v>
      </c>
      <c r="P167" s="3">
        <f t="shared" si="64"/>
        <v>374.36852750739013</v>
      </c>
      <c r="Q167">
        <f t="shared" si="65"/>
        <v>0.2</v>
      </c>
      <c r="R167" s="3">
        <f>IF(B167&lt;2,K167*V$5+L167*0.4*V$6 - IF((C167-J167)&gt;0,IF((C167-J167)&gt;V$12,V$12,C167-J167)),P167+L167*($V$6)*0.4+K167*($V$5)+G167+F167+E167)/LookHere!B$11</f>
        <v>27986.368527507391</v>
      </c>
      <c r="S167" s="3">
        <f>(IF(G167&gt;0,IF(R167&gt;V$15,IF(0.15*(R167-V$15)&lt;G167,0.15*(R167-V$15),G167),0),0))*LookHere!B$11</f>
        <v>0</v>
      </c>
      <c r="T167" s="3">
        <f>(IF(R167&lt;V$16,W$16*R167,IF(R167&lt;V$17,Z$16+W$17*(R167-V$16),IF(R167&lt;V$18,W$18*(R167-V$18)+Z$17,(R167-V$18)*W$19+Z$18)))+S167 + IF(R167&lt;V$20,R167*W$20,IF(R167&lt;V$21,(R167-V$20)*W$21+Z$20,(R167-V$21)*W$22+Z$21)))*LookHere!B$11</f>
        <v>5597.2737055014786</v>
      </c>
      <c r="AI167" s="3">
        <f t="shared" si="66"/>
        <v>0</v>
      </c>
    </row>
    <row r="168" spans="1:36" x14ac:dyDescent="0.2">
      <c r="A168">
        <f t="shared" si="56"/>
        <v>111</v>
      </c>
      <c r="B168">
        <f>IF(A168&lt;LookHere!$B$9,1,2)</f>
        <v>2</v>
      </c>
      <c r="C168">
        <f>IF(B168&lt;2,LookHere!F$10 - T167,0)</f>
        <v>0</v>
      </c>
      <c r="D168" s="3">
        <f>IF(B168=2,LookHere!$B$12,0)</f>
        <v>48600</v>
      </c>
      <c r="E168" s="3">
        <f>IF(A168&lt;LookHere!B$13,0,IF(A168&lt;LookHere!B$14,LookHere!C$13,LookHere!C$14))</f>
        <v>12000</v>
      </c>
      <c r="F168" s="3">
        <f>IF('SC3'!A168&lt;LookHere!D$15,0,LookHere!B$15)</f>
        <v>9000</v>
      </c>
      <c r="G168" s="3">
        <f>IF('SC3'!A168&lt;LookHere!D$16,0,LookHere!B$16)</f>
        <v>6612</v>
      </c>
      <c r="H168" s="3">
        <f t="shared" si="57"/>
        <v>26585.27370550148</v>
      </c>
      <c r="I168" s="35">
        <f t="shared" si="58"/>
        <v>990403.35208675521</v>
      </c>
      <c r="J168" s="3">
        <f>IF(I167&gt;0,IF(B168&lt;2,IF(C168&gt;5500*LookHere!B$11, 5500*LookHere!B$11, C168), IF(H168&gt;(M168+P167),-(H168-M168-P167),0)),0)</f>
        <v>-26210.905177994089</v>
      </c>
      <c r="K168" s="35">
        <f t="shared" si="59"/>
        <v>0</v>
      </c>
      <c r="L168" s="35">
        <f t="shared" si="60"/>
        <v>4.313398991244456E-39</v>
      </c>
      <c r="M168" s="35">
        <f t="shared" si="61"/>
        <v>5.692001835899261E-38</v>
      </c>
      <c r="N168" s="35">
        <f t="shared" si="62"/>
        <v>3.9844012851294824E-38</v>
      </c>
      <c r="O168" s="35">
        <f t="shared" si="63"/>
        <v>1560.7049543255582</v>
      </c>
      <c r="P168" s="3">
        <f t="shared" si="64"/>
        <v>312.14099086511169</v>
      </c>
      <c r="Q168">
        <f t="shared" si="65"/>
        <v>0.2</v>
      </c>
      <c r="R168" s="3">
        <f>IF(B168&lt;2,K168*V$5+L168*0.4*V$6 - IF((C168-J168)&gt;0,IF((C168-J168)&gt;V$12,V$12,C168-J168)),P168+L168*($V$6)*0.4+K168*($V$5)+G168+F168+E168)/LookHere!B$11</f>
        <v>27924.140990865111</v>
      </c>
      <c r="S168" s="3">
        <f>(IF(G168&gt;0,IF(R168&gt;V$15,IF(0.15*(R168-V$15)&lt;G168,0.15*(R168-V$15),G168),0),0))*LookHere!B$11</f>
        <v>0</v>
      </c>
      <c r="T168" s="3">
        <f>(IF(R168&lt;V$16,W$16*R168,IF(R168&lt;V$17,Z$16+W$17*(R168-V$16),IF(R168&lt;V$18,W$18*(R168-V$18)+Z$17,(R168-V$18)*W$19+Z$18)))+S168 + IF(R168&lt;V$20,R168*W$20,IF(R168&lt;V$21,(R168-V$20)*W$21+Z$20,(R168-V$21)*W$22+Z$21)))*LookHere!B$11</f>
        <v>5584.8281981730215</v>
      </c>
      <c r="AI168" s="3">
        <f t="shared" si="66"/>
        <v>0</v>
      </c>
    </row>
    <row r="169" spans="1:36" x14ac:dyDescent="0.2">
      <c r="A169">
        <f t="shared" si="56"/>
        <v>112</v>
      </c>
      <c r="B169">
        <f>IF(A169&lt;LookHere!$B$9,1,2)</f>
        <v>2</v>
      </c>
      <c r="C169">
        <f>IF(B169&lt;2,LookHere!F$10 - T168,0)</f>
        <v>0</v>
      </c>
      <c r="D169" s="3">
        <f>IF(B169=2,LookHere!$B$12,0)</f>
        <v>48600</v>
      </c>
      <c r="E169" s="3">
        <f>IF(A169&lt;LookHere!B$13,0,IF(A169&lt;LookHere!B$14,LookHere!C$13,LookHere!C$14))</f>
        <v>12000</v>
      </c>
      <c r="F169" s="3">
        <f>IF('SC3'!A169&lt;LookHere!D$15,0,LookHere!B$15)</f>
        <v>9000</v>
      </c>
      <c r="G169" s="3">
        <f>IF('SC3'!A169&lt;LookHere!D$16,0,LookHere!B$16)</f>
        <v>6612</v>
      </c>
      <c r="H169" s="3">
        <f t="shared" si="57"/>
        <v>26572.828198173022</v>
      </c>
      <c r="I169" s="35">
        <f t="shared" si="58"/>
        <v>997598.49011293787</v>
      </c>
      <c r="J169" s="3">
        <f>IF(I168&gt;0,IF(B169&lt;2,IF(C169&gt;5500*LookHere!B$11, 5500*LookHere!B$11, C169), IF(H169&gt;(M169+P168),-(H169-M169-P168),0)),0)</f>
        <v>-26260.68720730791</v>
      </c>
      <c r="K169" s="35">
        <f t="shared" si="59"/>
        <v>0</v>
      </c>
      <c r="L169" s="35">
        <f t="shared" si="60"/>
        <v>3.2686937555650469E-40</v>
      </c>
      <c r="M169" s="35">
        <f t="shared" si="61"/>
        <v>4.313398991244456E-39</v>
      </c>
      <c r="N169" s="35">
        <f t="shared" si="62"/>
        <v>3.0193792938711189E-39</v>
      </c>
      <c r="O169" s="35">
        <f t="shared" si="63"/>
        <v>1301.2845768175637</v>
      </c>
      <c r="P169" s="3">
        <f t="shared" si="64"/>
        <v>260.25691536351275</v>
      </c>
      <c r="Q169">
        <f t="shared" si="65"/>
        <v>0.2</v>
      </c>
      <c r="R169" s="3">
        <f>IF(B169&lt;2,K169*V$5+L169*0.4*V$6 - IF((C169-J169)&gt;0,IF((C169-J169)&gt;V$12,V$12,C169-J169)),P169+L169*($V$6)*0.4+K169*($V$5)+G169+F169+E169)/LookHere!B$11</f>
        <v>27872.256915363512</v>
      </c>
      <c r="S169" s="3">
        <f>(IF(G169&gt;0,IF(R169&gt;V$15,IF(0.15*(R169-V$15)&lt;G169,0.15*(R169-V$15),G169),0),0))*LookHere!B$11</f>
        <v>0</v>
      </c>
      <c r="T169" s="3">
        <f>(IF(R169&lt;V$16,W$16*R169,IF(R169&lt;V$17,Z$16+W$17*(R169-V$16),IF(R169&lt;V$18,W$18*(R169-V$18)+Z$17,(R169-V$18)*W$19+Z$18)))+S169 + IF(R169&lt;V$20,R169*W$20,IF(R169&lt;V$21,(R169-V$20)*W$21+Z$20,(R169-V$21)*W$22+Z$21)))*LookHere!B$11</f>
        <v>5574.4513830727028</v>
      </c>
      <c r="AI169" s="3">
        <f t="shared" si="66"/>
        <v>0</v>
      </c>
    </row>
    <row r="170" spans="1:36" x14ac:dyDescent="0.2">
      <c r="A170">
        <f t="shared" si="56"/>
        <v>113</v>
      </c>
      <c r="B170">
        <f>IF(A170&lt;LookHere!$B$9,1,2)</f>
        <v>2</v>
      </c>
      <c r="C170">
        <f>IF(B170&lt;2,LookHere!F$10 - T169,0)</f>
        <v>0</v>
      </c>
      <c r="D170" s="3">
        <f>IF(B170=2,LookHere!$B$12,0)</f>
        <v>48600</v>
      </c>
      <c r="E170" s="3">
        <f>IF(A170&lt;LookHere!B$13,0,IF(A170&lt;LookHere!B$14,LookHere!C$13,LookHere!C$14))</f>
        <v>12000</v>
      </c>
      <c r="F170" s="3">
        <f>IF('SC3'!A170&lt;LookHere!D$15,0,LookHere!B$15)</f>
        <v>9000</v>
      </c>
      <c r="G170" s="3">
        <f>IF('SC3'!A170&lt;LookHere!D$16,0,LookHere!B$16)</f>
        <v>6612</v>
      </c>
      <c r="H170" s="3">
        <f t="shared" si="57"/>
        <v>26562.451383072701</v>
      </c>
      <c r="I170" s="35">
        <f t="shared" si="58"/>
        <v>1004995.1726412437</v>
      </c>
      <c r="J170" s="3">
        <f>IF(I169&gt;0,IF(B170&lt;2,IF(C170&gt;5500*LookHere!B$11, 5500*LookHere!B$11, C170), IF(H170&gt;(M170+P169),-(H170-M170-P169),0)),0)</f>
        <v>-26302.194467709189</v>
      </c>
      <c r="K170" s="35">
        <f t="shared" si="59"/>
        <v>0</v>
      </c>
      <c r="L170" s="35">
        <f t="shared" si="60"/>
        <v>2.4770161279671925E-41</v>
      </c>
      <c r="M170" s="35">
        <f t="shared" si="61"/>
        <v>3.2686937555650469E-40</v>
      </c>
      <c r="N170" s="35">
        <f t="shared" si="62"/>
        <v>2.2880856288955327E-40</v>
      </c>
      <c r="O170" s="35">
        <f t="shared" si="63"/>
        <v>1084.9850544589481</v>
      </c>
      <c r="P170" s="3">
        <f t="shared" si="64"/>
        <v>216.99701089178961</v>
      </c>
      <c r="Q170">
        <f t="shared" si="65"/>
        <v>0.2</v>
      </c>
      <c r="R170" s="3">
        <f>IF(B170&lt;2,K170*V$5+L170*0.4*V$6 - IF((C170-J170)&gt;0,IF((C170-J170)&gt;V$12,V$12,C170-J170)),P170+L170*($V$6)*0.4+K170*($V$5)+G170+F170+E170)/LookHere!B$11</f>
        <v>27828.997010891791</v>
      </c>
      <c r="S170" s="3">
        <f>(IF(G170&gt;0,IF(R170&gt;V$15,IF(0.15*(R170-V$15)&lt;G170,0.15*(R170-V$15),G170),0),0))*LookHere!B$11</f>
        <v>0</v>
      </c>
      <c r="T170" s="3">
        <f>(IF(R170&lt;V$16,W$16*R170,IF(R170&lt;V$17,Z$16+W$17*(R170-V$16),IF(R170&lt;V$18,W$18*(R170-V$18)+Z$17,(R170-V$18)*W$19+Z$18)))+S170 + IF(R170&lt;V$20,R170*W$20,IF(R170&lt;V$21,(R170-V$20)*W$21+Z$20,(R170-V$21)*W$22+Z$21)))*LookHere!B$11</f>
        <v>5565.7994021783588</v>
      </c>
      <c r="AI170" s="3">
        <f t="shared" si="66"/>
        <v>0</v>
      </c>
    </row>
    <row r="171" spans="1:36" x14ac:dyDescent="0.2">
      <c r="A171">
        <f t="shared" si="56"/>
        <v>114</v>
      </c>
      <c r="B171">
        <f>IF(A171&lt;LookHere!$B$9,1,2)</f>
        <v>2</v>
      </c>
      <c r="C171">
        <f>IF(B171&lt;2,LookHere!F$10 - T170,0)</f>
        <v>0</v>
      </c>
      <c r="D171" s="3">
        <f>IF(B171=2,LookHere!$B$12,0)</f>
        <v>48600</v>
      </c>
      <c r="E171" s="3">
        <f>IF(A171&lt;LookHere!B$13,0,IF(A171&lt;LookHere!B$14,LookHere!C$13,LookHere!C$14))</f>
        <v>12000</v>
      </c>
      <c r="F171" s="3">
        <f>IF('SC3'!A171&lt;LookHere!D$15,0,LookHere!B$15)</f>
        <v>9000</v>
      </c>
      <c r="G171" s="3">
        <f>IF('SC3'!A171&lt;LookHere!D$16,0,LookHere!B$16)</f>
        <v>6612</v>
      </c>
      <c r="H171" s="3">
        <f t="shared" si="57"/>
        <v>26553.79940217836</v>
      </c>
      <c r="I171" s="35">
        <f t="shared" si="58"/>
        <v>1012607.1071817782</v>
      </c>
      <c r="J171" s="3">
        <f>IF(I170&gt;0,IF(B171&lt;2,IF(C171&gt;5500*LookHere!B$11, 5500*LookHere!B$11, C171), IF(H171&gt;(M171+P170),-(H171-M171-P170),0)),0)</f>
        <v>-26336.802391286568</v>
      </c>
      <c r="K171" s="35">
        <f t="shared" si="59"/>
        <v>0</v>
      </c>
      <c r="L171" s="35">
        <f t="shared" si="60"/>
        <v>1.8770828217735375E-42</v>
      </c>
      <c r="M171" s="35">
        <f t="shared" si="61"/>
        <v>2.4770161279671925E-41</v>
      </c>
      <c r="N171" s="35">
        <f t="shared" si="62"/>
        <v>1.7339112895770346E-41</v>
      </c>
      <c r="O171" s="35">
        <f t="shared" si="63"/>
        <v>904.6388387067816</v>
      </c>
      <c r="P171" s="3">
        <f t="shared" si="64"/>
        <v>180.92776774135632</v>
      </c>
      <c r="Q171">
        <f t="shared" si="65"/>
        <v>0.2</v>
      </c>
      <c r="R171" s="3">
        <f>IF(B171&lt;2,K171*V$5+L171*0.4*V$6 - IF((C171-J171)&gt;0,IF((C171-J171)&gt;V$12,V$12,C171-J171)),P171+L171*($V$6)*0.4+K171*($V$5)+G171+F171+E171)/LookHere!B$11</f>
        <v>27792.927767741356</v>
      </c>
      <c r="S171" s="3">
        <f>(IF(G171&gt;0,IF(R171&gt;V$15,IF(0.15*(R171-V$15)&lt;G171,0.15*(R171-V$15),G171),0),0))*LookHere!B$11</f>
        <v>0</v>
      </c>
      <c r="T171" s="3">
        <f>(IF(R171&lt;V$16,W$16*R171,IF(R171&lt;V$17,Z$16+W$17*(R171-V$16),IF(R171&lt;V$18,W$18*(R171-V$18)+Z$17,(R171-V$18)*W$19+Z$18)))+S171 + IF(R171&lt;V$20,R171*W$20,IF(R171&lt;V$21,(R171-V$20)*W$21+Z$20,(R171-V$21)*W$22+Z$21)))*LookHere!B$11</f>
        <v>5558.5855535482715</v>
      </c>
      <c r="AI171" s="3">
        <f t="shared" si="66"/>
        <v>0</v>
      </c>
    </row>
    <row r="172" spans="1:36" x14ac:dyDescent="0.2">
      <c r="A172">
        <f t="shared" si="56"/>
        <v>115</v>
      </c>
      <c r="B172">
        <f>IF(A172&lt;LookHere!$B$9,1,2)</f>
        <v>2</v>
      </c>
      <c r="C172">
        <f>IF(B172&lt;2,LookHere!F$10 - T171,0)</f>
        <v>0</v>
      </c>
      <c r="D172" s="3">
        <f>IF(B172=2,LookHere!$B$12,0)</f>
        <v>48600</v>
      </c>
      <c r="E172" s="3">
        <f>IF(A172&lt;LookHere!B$13,0,IF(A172&lt;LookHere!B$14,LookHere!C$13,LookHere!C$14))</f>
        <v>12000</v>
      </c>
      <c r="F172" s="3">
        <f>IF('SC3'!A172&lt;LookHere!D$15,0,LookHere!B$15)</f>
        <v>9000</v>
      </c>
      <c r="G172" s="3">
        <f>IF('SC3'!A172&lt;LookHere!D$16,0,LookHere!B$16)</f>
        <v>6612</v>
      </c>
      <c r="H172" s="3">
        <f t="shared" si="57"/>
        <v>26546.58555354827</v>
      </c>
      <c r="I172" s="35">
        <f t="shared" si="58"/>
        <v>1020447.3174765717</v>
      </c>
      <c r="J172" s="3">
        <f>IF(I171&gt;0,IF(B172&lt;2,IF(C172&gt;5500*LookHere!B$11, 5500*LookHere!B$11, C172), IF(H172&gt;(M172+P171),-(H172-M172-P171),0)),0)</f>
        <v>-26365.657785806914</v>
      </c>
      <c r="K172" s="35">
        <f t="shared" si="59"/>
        <v>0</v>
      </c>
      <c r="L172" s="35">
        <f t="shared" si="60"/>
        <v>1.4224533623399868E-43</v>
      </c>
      <c r="M172" s="35">
        <f t="shared" si="61"/>
        <v>1.8770828217735375E-42</v>
      </c>
      <c r="N172" s="35">
        <f t="shared" si="62"/>
        <v>1.3139579752414761E-42</v>
      </c>
      <c r="O172" s="35">
        <f t="shared" si="63"/>
        <v>754.26977093694029</v>
      </c>
      <c r="P172" s="3">
        <f t="shared" si="64"/>
        <v>150.85395418738807</v>
      </c>
      <c r="Q172">
        <f t="shared" si="65"/>
        <v>0.2</v>
      </c>
      <c r="R172" s="3">
        <f>IF(B172&lt;2,K172*V$5+L172*0.4*V$6 - IF((C172-J172)&gt;0,IF((C172-J172)&gt;V$12,V$12,C172-J172)),P172+L172*($V$6)*0.4+K172*($V$5)+G172+F172+E172)/LookHere!B$11</f>
        <v>27762.853954187387</v>
      </c>
      <c r="S172" s="3">
        <f>(IF(G172&gt;0,IF(R172&gt;V$15,IF(0.15*(R172-V$15)&lt;G172,0.15*(R172-V$15),G172),0),0))*LookHere!B$11</f>
        <v>0</v>
      </c>
      <c r="T172" s="3">
        <f>(IF(R172&lt;V$16,W$16*R172,IF(R172&lt;V$17,Z$16+W$17*(R172-V$16),IF(R172&lt;V$18,W$18*(R172-V$18)+Z$17,(R172-V$18)*W$19+Z$18)))+S172 + IF(R172&lt;V$20,R172*W$20,IF(R172&lt;V$21,(R172-V$20)*W$21+Z$20,(R172-V$21)*W$22+Z$21)))*LookHere!B$11</f>
        <v>5552.5707908374779</v>
      </c>
      <c r="AI172" s="3">
        <f t="shared" si="66"/>
        <v>0</v>
      </c>
      <c r="AJ172" t="e">
        <f>MATCH(1,AI92:AI172,0)+3</f>
        <v>#N/A</v>
      </c>
    </row>
    <row r="173" spans="1:36" x14ac:dyDescent="0.2">
      <c r="AI173" s="3">
        <f t="shared" si="66"/>
        <v>0</v>
      </c>
      <c r="AJ173" t="e">
        <f>"A"&amp;AJ172</f>
        <v>#N/A</v>
      </c>
    </row>
    <row r="174" spans="1:36" x14ac:dyDescent="0.2">
      <c r="AJ174" t="str">
        <f ca="1">IF(AI172&gt;0,INDIRECT(AJ173),"past "&amp;A172)</f>
        <v>past 115</v>
      </c>
    </row>
    <row r="177" spans="1:35" x14ac:dyDescent="0.2">
      <c r="A177" s="66" t="s">
        <v>89</v>
      </c>
      <c r="B177" s="66"/>
      <c r="C177" s="66"/>
      <c r="D177" t="s">
        <v>0</v>
      </c>
    </row>
    <row r="178" spans="1:35" x14ac:dyDescent="0.2">
      <c r="A178" s="66"/>
      <c r="B178" s="66"/>
      <c r="C178" s="66"/>
      <c r="D178" s="1" t="s">
        <v>1</v>
      </c>
      <c r="E178" s="2" t="s">
        <v>2</v>
      </c>
      <c r="K178" t="s">
        <v>3</v>
      </c>
      <c r="L178" t="s">
        <v>3</v>
      </c>
      <c r="T178" t="s">
        <v>4</v>
      </c>
    </row>
    <row r="179" spans="1:35" x14ac:dyDescent="0.2">
      <c r="A179" s="2" t="s">
        <v>5</v>
      </c>
      <c r="B179" s="2" t="s">
        <v>59</v>
      </c>
      <c r="C179" s="2" t="s">
        <v>77</v>
      </c>
      <c r="D179" s="2" t="s">
        <v>6</v>
      </c>
      <c r="E179" t="s">
        <v>7</v>
      </c>
      <c r="F179" t="s">
        <v>8</v>
      </c>
      <c r="G179" t="s">
        <v>9</v>
      </c>
      <c r="H179" t="s">
        <v>10</v>
      </c>
      <c r="I179" t="s">
        <v>15</v>
      </c>
      <c r="J179" t="s">
        <v>76</v>
      </c>
      <c r="K179" t="s">
        <v>11</v>
      </c>
      <c r="L179" t="s">
        <v>12</v>
      </c>
      <c r="M179" t="s">
        <v>79</v>
      </c>
      <c r="N179" t="s">
        <v>81</v>
      </c>
      <c r="O179" t="s">
        <v>13</v>
      </c>
      <c r="P179" t="s">
        <v>14</v>
      </c>
      <c r="R179" t="s">
        <v>16</v>
      </c>
      <c r="S179" t="s">
        <v>60</v>
      </c>
      <c r="T179" t="s">
        <v>17</v>
      </c>
      <c r="W179" s="2" t="s">
        <v>18</v>
      </c>
      <c r="AG179" t="s">
        <v>19</v>
      </c>
      <c r="AI179" t="s">
        <v>25</v>
      </c>
    </row>
    <row r="180" spans="1:35" x14ac:dyDescent="0.2">
      <c r="A180">
        <f>LookHere!B$8</f>
        <v>35</v>
      </c>
      <c r="B180">
        <f>IF(A180&lt;LookHere!$B$9,1,2)</f>
        <v>1</v>
      </c>
      <c r="C180">
        <f>IF(B180&lt;2,LookHere!F$10,0)</f>
        <v>6000</v>
      </c>
      <c r="D180" s="3">
        <f>IF(B180=2,LookHere!$B$12,0)</f>
        <v>0</v>
      </c>
      <c r="E180" s="3">
        <f>IF(A180&lt;LookHere!B$13,0,IF(A180&lt;LookHere!B$14,LookHere!C$13,LookHere!C$14))</f>
        <v>0</v>
      </c>
      <c r="F180" s="3">
        <f>IF('SC3'!A180&lt;LookHere!D$15,0,LookHere!B$15)</f>
        <v>0</v>
      </c>
      <c r="G180" s="3">
        <f>IF('SC3'!A180&lt;LookHere!D$16,0,LookHere!B$16)</f>
        <v>0</v>
      </c>
      <c r="H180" s="3">
        <v>0</v>
      </c>
      <c r="I180" s="3">
        <f>LookHere!B27+J4</f>
        <v>55500</v>
      </c>
      <c r="J180" s="3">
        <f>IF(B180&lt;2,IF(C180&gt;5500*LookHere!B$11, 5500*LookHere!B$11, C180), IF(H180&gt;M180,-(H180-M180),0))</f>
        <v>5500</v>
      </c>
      <c r="K180" s="3">
        <f>LookHere!B$24*V183+IF($C180&gt;($J180+$V$12),$V$183*($C180-$J180-$V$12),0)</f>
        <v>12500</v>
      </c>
      <c r="L180" s="3">
        <f>LookHere!B$24*(1-V183)+IF($C180&gt;($J180+$V$12),(1-$V$183)*($C180-$J180-$V$12),0)</f>
        <v>37500</v>
      </c>
      <c r="M180" s="3"/>
      <c r="N180" s="3"/>
      <c r="O180" s="3">
        <f>LookHere!B$26+IF((C180-J180)&gt;0,IF((C180-J180)&gt;V$12,V$12,C180-J180),0)</f>
        <v>50500</v>
      </c>
      <c r="P180">
        <v>0</v>
      </c>
      <c r="Q180">
        <f>IF(B180&lt;2,0,VLOOKUP(A180,AG$5:AH$90,2))</f>
        <v>0</v>
      </c>
      <c r="R180" s="3">
        <f>IF(B180&lt;2,K180*V$5+L180*0.4*V$6 - IF((C180-J180)&gt;0,IF((C180-J180)&gt;V$12,V$12,C180-J180)),P180+L180*($V$6)*0.4+K180*($V$5)+G180+F180+E180)/LookHere!B$11</f>
        <v>1383.95</v>
      </c>
      <c r="S180" s="3">
        <f>(IF(G180&gt;0,IF(R180&gt;V$15,IF(0.15*(R180-V$15)&lt;G180,0.15*(R180-V$15),G180),0),0))*LookHere!B$11</f>
        <v>0</v>
      </c>
      <c r="T180" s="3">
        <f>(IF(R180&lt;V$16,W$16*R180,IF(R180&lt;V$17,Z$16+W$17*(R180-V$16),IF(R180&lt;V$18,W$18*(R180-V$18)+Z$17,(R180-V$18)*W$19+Z$18)))+S180 + IF(R180&lt;V$20,R180*W$20,IF(R180&lt;V$21,(R180-V$20)*W$21+Z$20,(R180-V$21)*W$22+Z$21)))*LookHere!B$11</f>
        <v>276.79000000000002</v>
      </c>
      <c r="V180" s="4">
        <f>LookHere!D$19</f>
        <v>0.02</v>
      </c>
      <c r="W180" t="s">
        <v>63</v>
      </c>
      <c r="AG180">
        <v>60</v>
      </c>
      <c r="AH180" s="37">
        <v>0.04</v>
      </c>
      <c r="AI180" s="3">
        <f>IF(((K180+L180+O180+I180)-H180)&lt;H180,1,0)</f>
        <v>0</v>
      </c>
    </row>
    <row r="181" spans="1:35" x14ac:dyDescent="0.2">
      <c r="A181">
        <f t="shared" ref="A181:A212" si="67">A180+1</f>
        <v>36</v>
      </c>
      <c r="B181">
        <f>IF(A181&lt;LookHere!$B$9,1,2)</f>
        <v>1</v>
      </c>
      <c r="C181">
        <f>IF(B181&lt;2,LookHere!F$10 - T180,0)</f>
        <v>5723.21</v>
      </c>
      <c r="D181" s="3">
        <f>IF(B181=2,LookHere!$B$12,0)</f>
        <v>0</v>
      </c>
      <c r="E181" s="3">
        <f>IF(A181&lt;LookHere!B$13,0,IF(A181&lt;LookHere!B$14,LookHere!C$13,LookHere!C$14))</f>
        <v>0</v>
      </c>
      <c r="F181" s="3">
        <f>IF('SC3'!A181&lt;LookHere!D$15,0,LookHere!B$15)</f>
        <v>0</v>
      </c>
      <c r="G181" s="3">
        <f>IF('SC3'!A181&lt;LookHere!D$16,0,LookHere!B$16)</f>
        <v>0</v>
      </c>
      <c r="H181" s="3">
        <f t="shared" ref="H181:H212" si="68">IF(B181&lt;2,0,D181-E181-F181-G181+T180)</f>
        <v>0</v>
      </c>
      <c r="I181" s="35">
        <f t="shared" ref="I181:I212" si="69">IF(I180&gt;0,IF(B181&lt;2,I180*(1+V$186),I180*(1+V$187)) + J181,0)</f>
        <v>64373.29</v>
      </c>
      <c r="J181" s="3">
        <f>IF(I180&gt;0,IF(B181&lt;2,IF(C181&gt;5500*LookHere!B$11, 5500*LookHere!B$11, C181), IF(H181&gt;(M181+P180),-(H181-M181-P180),0)),0)</f>
        <v>5500</v>
      </c>
      <c r="K181" s="35">
        <f t="shared" ref="K181:K212" si="70">IF(B181&lt;2,K180*(1+$V$5-$V$4)+IF(C181&gt;($J181+$V$12),$V$183*($C181-$J181-$V$12),0), K180*(1+$V$5-$V$4)-$M181*$V$184)+N181</f>
        <v>12697.249999999998</v>
      </c>
      <c r="L181" s="35">
        <f t="shared" ref="L181:L212" si="71">IF(B181&lt;2,L180*(1+$V$6-$V$4)+IF(C181&gt;($J181+$V$12),(1-$V$183)*($C180-$J181-$V$12),0), L180*(1+$V$6-$V$4)-$M181*(1-$V$184))-N181</f>
        <v>40341.75</v>
      </c>
      <c r="M181" s="35">
        <f t="shared" ref="M181:M212" si="72">MIN(H181-P180,(K180+L180))</f>
        <v>0</v>
      </c>
      <c r="N181" s="35">
        <f t="shared" ref="N181:N212" si="73">IF(B181&lt;2, IF(K180/(K180+L180)&lt;V$183, (V$183 - K180/(K180+L180))*(K180+L180),0),  IF(K180/(K180+L180)&lt;V$184, (V$184 - K180/(K180+L180))*(K180+L180),0))</f>
        <v>0</v>
      </c>
      <c r="O181" s="35">
        <f t="shared" ref="O181:O212" si="74">IF(B181&lt;2,O180*(1+V$186) + IF((C181-J181)&gt;0,IF((C181-J181)&gt;V$12,V$12,C181-J181),0), O180*(1+V$187)-P180 )</f>
        <v>53792.6</v>
      </c>
      <c r="P181" s="3">
        <f t="shared" ref="P181:P212" si="75">IF(B181&lt;2, 0, IF(H181&gt;(I181+K181+L181),H181-I181-K181-L181,  O181*Q181))</f>
        <v>0</v>
      </c>
      <c r="Q181">
        <f t="shared" ref="Q181:Q244" si="76">IF(B181&lt;2,0,VLOOKUP(A181,AG$5:AH$90,2))</f>
        <v>0</v>
      </c>
      <c r="R181" s="3">
        <f>IF(B181&lt;2,K181*V$5+L181*0.4*V$6 - IF((C181-J181)&gt;0,IF((C181-J181)&gt;V$12,V$12,C181-J181)),P181+L181*($V$6)*0.4+K181*($V$5)+G181+F181+E181)/LookHere!B$11</f>
        <v>1776.6707310000002</v>
      </c>
      <c r="S181" s="3">
        <f>(IF(G181&gt;0,IF(R181&gt;V$15,IF(0.15*(R181-V$15)&lt;G181,0.15*(R181-V$15),G181),0),0))*LookHere!B$11</f>
        <v>0</v>
      </c>
      <c r="T181" s="3">
        <f>(IF(R181&lt;V$16,W$16*R181,IF(R181&lt;V$17,Z$16+W$17*(R181-V$16),IF(R181&lt;V$18,W$18*(R181-V$18)+Z$17,(R181-V$18)*W$19+Z$18)))+S181 + IF(R181&lt;V$20,R181*W$20,IF(R181&lt;V$21,(R181-V$20)*W$21+Z$20,(R181-V$21)*W$22+Z$21)))*LookHere!B$11</f>
        <v>355.33414620000002</v>
      </c>
      <c r="V181" s="4">
        <f>LookHere!D$20-V185</f>
        <v>3.5779999999999999E-2</v>
      </c>
      <c r="W181" t="s">
        <v>21</v>
      </c>
      <c r="AG181">
        <f t="shared" ref="AG181:AG220" si="77">AG180+1</f>
        <v>61</v>
      </c>
      <c r="AH181" s="37">
        <v>0.04</v>
      </c>
      <c r="AI181" s="3">
        <f>IF(((K181+L181+O181+I181)-H181)&lt;H181,1,0)</f>
        <v>0</v>
      </c>
    </row>
    <row r="182" spans="1:35" x14ac:dyDescent="0.2">
      <c r="A182">
        <f t="shared" si="67"/>
        <v>37</v>
      </c>
      <c r="B182">
        <f>IF(A182&lt;LookHere!$B$9,1,2)</f>
        <v>1</v>
      </c>
      <c r="C182">
        <f>IF(B182&lt;2,LookHere!F$10 - T181,0)</f>
        <v>5644.6658538000001</v>
      </c>
      <c r="D182" s="3">
        <f>IF(B182=2,LookHere!$B$12,0)</f>
        <v>0</v>
      </c>
      <c r="E182" s="3">
        <f>IF(A182&lt;LookHere!B$13,0,IF(A182&lt;LookHere!B$14,LookHere!C$13,LookHere!C$14))</f>
        <v>0</v>
      </c>
      <c r="F182" s="3">
        <f>IF('SC3'!A182&lt;LookHere!D$15,0,LookHere!B$15)</f>
        <v>0</v>
      </c>
      <c r="G182" s="3">
        <f>IF('SC3'!A182&lt;LookHere!D$16,0,LookHere!B$16)</f>
        <v>0</v>
      </c>
      <c r="H182" s="3">
        <f t="shared" si="68"/>
        <v>0</v>
      </c>
      <c r="I182" s="35">
        <f t="shared" si="69"/>
        <v>73785.898566200005</v>
      </c>
      <c r="J182" s="3">
        <f>IF(I181&gt;0,IF(B182&lt;2,IF(C182&gt;5500*LookHere!B$11, 5500*LookHere!B$11, C182), IF(H182&gt;(M182+P181),-(H182-M182-P181),0)),0)</f>
        <v>5500</v>
      </c>
      <c r="K182" s="35">
        <f t="shared" si="70"/>
        <v>13460.112604999998</v>
      </c>
      <c r="L182" s="35">
        <f t="shared" si="71"/>
        <v>42836.347815000001</v>
      </c>
      <c r="M182" s="35">
        <f t="shared" si="72"/>
        <v>0</v>
      </c>
      <c r="N182" s="35">
        <f t="shared" si="73"/>
        <v>562.5000000000025</v>
      </c>
      <c r="O182" s="35">
        <f t="shared" si="74"/>
        <v>57206.780081799996</v>
      </c>
      <c r="P182" s="3">
        <f t="shared" si="75"/>
        <v>0</v>
      </c>
      <c r="Q182">
        <f t="shared" si="76"/>
        <v>0</v>
      </c>
      <c r="R182" s="3">
        <f>IF(B182&lt;2,K182*V$5+L182*0.4*V$6 - IF((C182-J182)&gt;0,IF((C182-J182)&gt;V$12,V$12,C182-J182)),P182+L182*($V$6)*0.4+K182*($V$5)+G182+F182+E182)/LookHere!B$11</f>
        <v>1978.0831326951798</v>
      </c>
      <c r="S182" s="3">
        <f>(IF(G182&gt;0,IF(R182&gt;V$15,IF(0.15*(R182-V$15)&lt;G182,0.15*(R182-V$15),G182),0),0))*LookHere!B$11</f>
        <v>0</v>
      </c>
      <c r="T182" s="3">
        <f>(IF(R182&lt;V$16,W$16*R182,IF(R182&lt;V$17,Z$16+W$17*(R182-V$16),IF(R182&lt;V$18,W$18*(R182-V$18)+Z$17,(R182-V$18)*W$19+Z$18)))+S182 + IF(R182&lt;V$20,R182*W$20,IF(R182&lt;V$21,(R182-V$20)*W$21+Z$20,(R182-V$21)*W$22+Z$21)))*LookHere!B$11</f>
        <v>395.61662653903591</v>
      </c>
      <c r="V182" s="4">
        <f>LookHere!D$21-V185</f>
        <v>9.5780000000000004E-2</v>
      </c>
      <c r="W182" t="s">
        <v>22</v>
      </c>
      <c r="AG182">
        <f t="shared" si="77"/>
        <v>62</v>
      </c>
      <c r="AH182" s="37">
        <v>0.04</v>
      </c>
      <c r="AI182" s="3">
        <f>IF(((K182+L182+O182+I182)-H182)&lt;H182,1,0)</f>
        <v>0</v>
      </c>
    </row>
    <row r="183" spans="1:35" x14ac:dyDescent="0.2">
      <c r="A183">
        <f t="shared" si="67"/>
        <v>38</v>
      </c>
      <c r="B183">
        <f>IF(A183&lt;LookHere!$B$9,1,2)</f>
        <v>1</v>
      </c>
      <c r="C183">
        <f>IF(B183&lt;2,LookHere!F$10 - T182,0)</f>
        <v>5604.3833734609643</v>
      </c>
      <c r="D183" s="3">
        <f>IF(B183=2,LookHere!$B$12,0)</f>
        <v>0</v>
      </c>
      <c r="E183" s="3">
        <f>IF(A183&lt;LookHere!B$13,0,IF(A183&lt;LookHere!B$14,LookHere!C$13,LookHere!C$14))</f>
        <v>0</v>
      </c>
      <c r="F183" s="3">
        <f>IF('SC3'!A183&lt;LookHere!D$15,0,LookHere!B$15)</f>
        <v>0</v>
      </c>
      <c r="G183" s="3">
        <f>IF('SC3'!A183&lt;LookHere!D$16,0,LookHere!B$16)</f>
        <v>0</v>
      </c>
      <c r="H183" s="3">
        <f t="shared" si="68"/>
        <v>0</v>
      </c>
      <c r="I183" s="35">
        <f t="shared" si="69"/>
        <v>83770.605481053644</v>
      </c>
      <c r="J183" s="3">
        <f>IF(I182&gt;0,IF(B183&lt;2,IF(C183&gt;5500*LookHere!B$11, 5500*LookHere!B$11, C183), IF(H183&gt;(M183+P182),-(H183-M183-P182),0)),0)</f>
        <v>5500</v>
      </c>
      <c r="K183" s="35">
        <f t="shared" si="70"/>
        <v>14286.5156819069</v>
      </c>
      <c r="L183" s="35">
        <f t="shared" si="71"/>
        <v>45468.483752420696</v>
      </c>
      <c r="M183" s="35">
        <f t="shared" si="72"/>
        <v>0</v>
      </c>
      <c r="N183" s="35">
        <f t="shared" si="73"/>
        <v>614.00250000000267</v>
      </c>
      <c r="O183" s="35">
        <f t="shared" si="74"/>
        <v>60788.191548632771</v>
      </c>
      <c r="P183" s="3">
        <f t="shared" si="75"/>
        <v>0</v>
      </c>
      <c r="Q183">
        <f t="shared" si="76"/>
        <v>0</v>
      </c>
      <c r="R183" s="3">
        <f>IF(B183&lt;2,K183*V$5+L183*0.4*V$6 - IF((C183-J183)&gt;0,IF((C183-J183)&gt;V$12,V$12,C183-J183)),P183+L183*($V$6)*0.4+K183*($V$5)+G183+F183+E183)/LookHere!B$11</f>
        <v>2148.7767071604062</v>
      </c>
      <c r="S183" s="3">
        <f>(IF(G183&gt;0,IF(R183&gt;V$15,IF(0.15*(R183-V$15)&lt;G183,0.15*(R183-V$15),G183),0),0))*LookHere!B$11</f>
        <v>0</v>
      </c>
      <c r="T183" s="3">
        <f>(IF(R183&lt;V$16,W$16*R183,IF(R183&lt;V$17,Z$16+W$17*(R183-V$16),IF(R183&lt;V$18,W$18*(R183-V$18)+Z$17,(R183-V$18)*W$19+Z$18)))+S183 + IF(R183&lt;V$20,R183*W$20,IF(R183&lt;V$21,(R183-V$20)*W$21+Z$20,(R183-V$21)*W$22+Z$21)))*LookHere!B$11</f>
        <v>429.7553414320812</v>
      </c>
      <c r="V183" s="4">
        <f>LookHere!F27</f>
        <v>0.25</v>
      </c>
      <c r="W183" t="s">
        <v>71</v>
      </c>
      <c r="AG183">
        <f t="shared" si="77"/>
        <v>63</v>
      </c>
      <c r="AH183" s="37">
        <v>0.04</v>
      </c>
      <c r="AI183" s="3">
        <f>IF(((K183+L183+O183+I183)-H183)&lt;H183,1,0)</f>
        <v>0</v>
      </c>
    </row>
    <row r="184" spans="1:35" x14ac:dyDescent="0.2">
      <c r="A184">
        <f t="shared" si="67"/>
        <v>39</v>
      </c>
      <c r="B184">
        <f>IF(A184&lt;LookHere!$B$9,1,2)</f>
        <v>1</v>
      </c>
      <c r="C184">
        <f>IF(B184&lt;2,LookHere!F$10 - T183,0)</f>
        <v>5570.244658567919</v>
      </c>
      <c r="D184" s="3">
        <f>IF(B184=2,LookHere!$B$12,0)</f>
        <v>0</v>
      </c>
      <c r="E184" s="3">
        <f>IF(A184&lt;LookHere!B$13,0,IF(A184&lt;LookHere!B$14,LookHere!C$13,LookHere!C$14))</f>
        <v>0</v>
      </c>
      <c r="F184" s="3">
        <f>IF('SC3'!A184&lt;LookHere!D$15,0,LookHere!B$15)</f>
        <v>0</v>
      </c>
      <c r="G184" s="3">
        <f>IF('SC3'!A184&lt;LookHere!D$16,0,LookHere!B$16)</f>
        <v>0</v>
      </c>
      <c r="H184" s="3">
        <f t="shared" si="68"/>
        <v>0</v>
      </c>
      <c r="I184" s="35">
        <f t="shared" si="69"/>
        <v>94362.182882192094</v>
      </c>
      <c r="J184" s="3">
        <f>IF(I183&gt;0,IF(B184&lt;2,IF(C184&gt;5500*LookHere!B$11, 5500*LookHere!B$11, C184), IF(H184&gt;(M184+P183),-(H184-M184-P183),0)),0)</f>
        <v>5500</v>
      </c>
      <c r="K184" s="35">
        <f t="shared" si="70"/>
        <v>15164.191076042389</v>
      </c>
      <c r="L184" s="35">
        <f t="shared" si="71"/>
        <v>48261.851274504137</v>
      </c>
      <c r="M184" s="35">
        <f t="shared" si="72"/>
        <v>0</v>
      </c>
      <c r="N184" s="35">
        <f t="shared" si="73"/>
        <v>652.23417667499962</v>
      </c>
      <c r="O184" s="35">
        <f t="shared" si="74"/>
        <v>64553.142489526595</v>
      </c>
      <c r="P184" s="3">
        <f t="shared" si="75"/>
        <v>0</v>
      </c>
      <c r="Q184">
        <f t="shared" si="76"/>
        <v>0</v>
      </c>
      <c r="R184" s="3">
        <f>IF(B184&lt;2,K184*V$5+L184*0.4*V$6 - IF((C184-J184)&gt;0,IF((C184-J184)&gt;V$12,V$12,C184-J184)),P184+L184*($V$6)*0.4+K184*($V$5)+G184+F184+E184)/LookHere!B$11</f>
        <v>2321.3381441616802</v>
      </c>
      <c r="S184" s="3">
        <f>(IF(G184&gt;0,IF(R184&gt;V$15,IF(0.15*(R184-V$15)&lt;G184,0.15*(R184-V$15),G184),0),0))*LookHere!B$11</f>
        <v>0</v>
      </c>
      <c r="T184" s="3">
        <f>(IF(R184&lt;V$16,W$16*R184,IF(R184&lt;V$17,Z$16+W$17*(R184-V$16),IF(R184&lt;V$18,W$18*(R184-V$18)+Z$17,(R184-V$18)*W$19+Z$18)))+S184 + IF(R184&lt;V$20,R184*W$20,IF(R184&lt;V$21,(R184-V$20)*W$21+Z$20,(R184-V$21)*W$22+Z$21)))*LookHere!B$11</f>
        <v>464.26762883233607</v>
      </c>
      <c r="V184" s="4">
        <f>LookHere!G27</f>
        <v>0.7</v>
      </c>
      <c r="W184" t="s">
        <v>72</v>
      </c>
      <c r="AG184">
        <f t="shared" si="77"/>
        <v>64</v>
      </c>
      <c r="AH184" s="37">
        <v>0.04</v>
      </c>
      <c r="AI184" s="3">
        <f>IF(((X207+Y207+O184+W207)-H184)&lt;H184,1,0)</f>
        <v>0</v>
      </c>
    </row>
    <row r="185" spans="1:35" x14ac:dyDescent="0.2">
      <c r="A185">
        <f t="shared" si="67"/>
        <v>40</v>
      </c>
      <c r="B185">
        <f>IF(A185&lt;LookHere!$B$9,1,2)</f>
        <v>1</v>
      </c>
      <c r="C185">
        <f>IF(B185&lt;2,LookHere!F$10 - T184,0)</f>
        <v>5535.7323711676636</v>
      </c>
      <c r="D185" s="3">
        <f>IF(B185=2,LookHere!$B$12,0)</f>
        <v>0</v>
      </c>
      <c r="E185" s="3">
        <f>IF(A185&lt;LookHere!B$13,0,IF(A185&lt;LookHere!B$14,LookHere!C$13,LookHere!C$14))</f>
        <v>0</v>
      </c>
      <c r="F185" s="3">
        <f>IF('SC3'!A185&lt;LookHere!D$15,0,LookHere!B$15)</f>
        <v>0</v>
      </c>
      <c r="G185" s="3">
        <f>IF('SC3'!A185&lt;LookHere!D$16,0,LookHere!B$16)</f>
        <v>0</v>
      </c>
      <c r="H185" s="3">
        <f t="shared" si="68"/>
        <v>0</v>
      </c>
      <c r="I185" s="35">
        <f t="shared" si="69"/>
        <v>105597.51635777173</v>
      </c>
      <c r="J185" s="3">
        <f>IF(I184&gt;0,IF(B185&lt;2,IF(C185&gt;5500*LookHere!B$11, 5500*LookHere!B$11, C185), IF(H185&gt;(M185+P184),-(H185-M185-P184),0)),0)</f>
        <v>5500</v>
      </c>
      <c r="K185" s="35">
        <f t="shared" si="70"/>
        <v>16095.80152281658</v>
      </c>
      <c r="L185" s="35">
        <f t="shared" si="71"/>
        <v>51226.814852491814</v>
      </c>
      <c r="M185" s="35">
        <f t="shared" si="72"/>
        <v>0</v>
      </c>
      <c r="N185" s="35">
        <f t="shared" si="73"/>
        <v>692.31951159424409</v>
      </c>
      <c r="O185" s="35">
        <f t="shared" si="74"/>
        <v>68512.414861207682</v>
      </c>
      <c r="P185" s="3">
        <f t="shared" si="75"/>
        <v>0</v>
      </c>
      <c r="Q185">
        <f t="shared" si="76"/>
        <v>0</v>
      </c>
      <c r="R185" s="3">
        <f>IF(B185&lt;2,K185*V$5+L185*0.4*V$6 - IF((C185-J185)&gt;0,IF((C185-J185)&gt;V$12,V$12,C185-J185)),P185+L185*($V$6)*0.4+K185*($V$5)+G185+F185+E185)/LookHere!B$11</f>
        <v>2502.7771379473802</v>
      </c>
      <c r="S185" s="3">
        <f>(IF(G185&gt;0,IF(R185&gt;V$15,IF(0.15*(R185-V$15)&lt;G185,0.15*(R185-V$15),G185),0),0))*LookHere!B$11</f>
        <v>0</v>
      </c>
      <c r="T185" s="3">
        <f>(IF(R185&lt;V$16,W$16*R185,IF(R185&lt;V$17,Z$16+W$17*(R185-V$16),IF(R185&lt;V$18,W$18*(R185-V$18)+Z$17,(R185-V$18)*W$19+Z$18)))+S185 + IF(R185&lt;V$20,R185*W$20,IF(R185&lt;V$21,(R185-V$20)*W$21+Z$20,(R185-V$21)*W$22+Z$21)))*LookHere!B$11</f>
        <v>500.55542758947604</v>
      </c>
      <c r="V185" s="38">
        <f>LookHere!B$28</f>
        <v>4.2199999999999998E-3</v>
      </c>
      <c r="W185" t="s">
        <v>73</v>
      </c>
      <c r="AG185">
        <f t="shared" si="77"/>
        <v>65</v>
      </c>
      <c r="AH185" s="37">
        <v>0.04</v>
      </c>
      <c r="AI185" s="3">
        <f>IF(((X208+Y208+O185+W208)-H185)&lt;H185,1,0)</f>
        <v>0</v>
      </c>
    </row>
    <row r="186" spans="1:35" x14ac:dyDescent="0.2">
      <c r="A186">
        <f t="shared" si="67"/>
        <v>41</v>
      </c>
      <c r="B186">
        <f>IF(A186&lt;LookHere!$B$9,1,2)</f>
        <v>1</v>
      </c>
      <c r="C186">
        <f>IF(B186&lt;2,LookHere!F$10 - T185,0)</f>
        <v>5499.4445724105244</v>
      </c>
      <c r="D186" s="3">
        <f>IF(B186=2,LookHere!$B$12,0)</f>
        <v>0</v>
      </c>
      <c r="E186" s="3">
        <f>IF(A186&lt;LookHere!B$13,0,IF(A186&lt;LookHere!B$14,LookHere!C$13,LookHere!C$14))</f>
        <v>0</v>
      </c>
      <c r="F186" s="3">
        <f>IF('SC3'!A186&lt;LookHere!D$15,0,LookHere!B$15)</f>
        <v>0</v>
      </c>
      <c r="G186" s="3">
        <f>IF('SC3'!A186&lt;LookHere!D$16,0,LookHere!B$16)</f>
        <v>0</v>
      </c>
      <c r="H186" s="3">
        <f t="shared" si="68"/>
        <v>0</v>
      </c>
      <c r="I186" s="35">
        <f t="shared" si="69"/>
        <v>117515.17797440762</v>
      </c>
      <c r="J186" s="3">
        <f>IF(I185&gt;0,IF(B186&lt;2,IF(C186&gt;5500*LookHere!B$11, 5500*LookHere!B$11, C186), IF(H186&gt;(M186+P185),-(H186-M186-P185),0)),0)</f>
        <v>5499.4445724105244</v>
      </c>
      <c r="K186" s="35">
        <f t="shared" si="70"/>
        <v>17084.645841857146</v>
      </c>
      <c r="L186" s="35">
        <f t="shared" si="71"/>
        <v>54373.930311003125</v>
      </c>
      <c r="M186" s="35">
        <f t="shared" si="72"/>
        <v>0</v>
      </c>
      <c r="N186" s="35">
        <f t="shared" si="73"/>
        <v>734.85257101051923</v>
      </c>
      <c r="O186" s="35">
        <f t="shared" si="74"/>
        <v>72676.599436471894</v>
      </c>
      <c r="P186" s="3">
        <f t="shared" si="75"/>
        <v>0</v>
      </c>
      <c r="Q186">
        <f t="shared" si="76"/>
        <v>0</v>
      </c>
      <c r="R186" s="3">
        <f>IF(B186&lt;2,K186*V$5+L186*0.4*V$6 - IF((C186-J186)&gt;0,IF((C186-J186)&gt;V$12,V$12,C186-J186)),P186+L186*($V$6)*0.4+K186*($V$5)+G186+F186+E186)/LookHere!B$11</f>
        <v>2694.4626462968008</v>
      </c>
      <c r="S186" s="3">
        <f>(IF(G186&gt;0,IF(R186&gt;V$15,IF(0.15*(R186-V$15)&lt;G186,0.15*(R186-V$15),G186),0),0))*LookHere!B$11</f>
        <v>0</v>
      </c>
      <c r="T186" s="3">
        <f>(IF(R186&lt;V$16,W$16*R186,IF(R186&lt;V$17,Z$16+W$17*(R186-V$16),IF(R186&lt;V$18,W$18*(R186-V$18)+Z$17,(R186-V$18)*W$19+Z$18)))+S186 + IF(R186&lt;V$20,R186*W$20,IF(R186&lt;V$21,(R186-V$20)*W$21+Z$20,(R186-V$21)*W$22+Z$21)))*LookHere!B$11</f>
        <v>538.89252925936012</v>
      </c>
      <c r="V186" s="39">
        <f>V183*(V181-V180)+(1-V183)*(V182-V180)</f>
        <v>6.0779999999999994E-2</v>
      </c>
      <c r="W186" t="s">
        <v>74</v>
      </c>
      <c r="AG186">
        <f t="shared" si="77"/>
        <v>66</v>
      </c>
      <c r="AH186" s="37">
        <v>4.2000000000000003E-2</v>
      </c>
      <c r="AI186" s="3">
        <f>IF(((X209+Y209+O186+W209)-H186)&lt;H186,1,0)</f>
        <v>0</v>
      </c>
    </row>
    <row r="187" spans="1:35" x14ac:dyDescent="0.2">
      <c r="A187">
        <f t="shared" si="67"/>
        <v>42</v>
      </c>
      <c r="B187">
        <f>IF(A187&lt;LookHere!$B$9,1,2)</f>
        <v>1</v>
      </c>
      <c r="C187">
        <f>IF(B187&lt;2,LookHere!F$10 - T186,0)</f>
        <v>5461.1074707406397</v>
      </c>
      <c r="D187" s="3">
        <f>IF(B187=2,LookHere!$B$12,0)</f>
        <v>0</v>
      </c>
      <c r="E187" s="3">
        <f>IF(A187&lt;LookHere!B$13,0,IF(A187&lt;LookHere!B$14,LookHere!C$13,LookHere!C$14))</f>
        <v>0</v>
      </c>
      <c r="F187" s="3">
        <f>IF('SC3'!A187&lt;LookHere!D$15,0,LookHere!B$15)</f>
        <v>0</v>
      </c>
      <c r="G187" s="3">
        <f>IF('SC3'!A187&lt;LookHere!D$16,0,LookHere!B$16)</f>
        <v>0</v>
      </c>
      <c r="H187" s="3">
        <f t="shared" si="68"/>
        <v>0</v>
      </c>
      <c r="I187" s="35">
        <f t="shared" si="69"/>
        <v>130118.85796243275</v>
      </c>
      <c r="J187" s="3">
        <f>IF(I186&gt;0,IF(B187&lt;2,IF(C187&gt;5500*LookHere!B$11, 5500*LookHere!B$11, C187), IF(H187&gt;(M187+P186),-(H187-M187-P186),0)),0)</f>
        <v>5461.1074707406397</v>
      </c>
      <c r="K187" s="35">
        <f t="shared" si="70"/>
        <v>18134.239749599572</v>
      </c>
      <c r="L187" s="35">
        <f t="shared" si="71"/>
        <v>57714.388553613018</v>
      </c>
      <c r="M187" s="35">
        <f t="shared" si="72"/>
        <v>0</v>
      </c>
      <c r="N187" s="35">
        <f t="shared" si="73"/>
        <v>779.99819635792255</v>
      </c>
      <c r="O187" s="35">
        <f t="shared" si="74"/>
        <v>77093.883150220659</v>
      </c>
      <c r="P187" s="3">
        <f t="shared" si="75"/>
        <v>0</v>
      </c>
      <c r="Q187">
        <f t="shared" si="76"/>
        <v>0</v>
      </c>
      <c r="R187" s="3">
        <f>IF(B187&lt;2,K187*V$5+L187*0.4*V$6 - IF((C187-J187)&gt;0,IF((C187-J187)&gt;V$12,V$12,C187-J187)),P187+L187*($V$6)*0.4+K187*($V$5)+G187+F187+E187)/LookHere!B$11</f>
        <v>2859.996752506695</v>
      </c>
      <c r="S187" s="3">
        <f>(IF(G187&gt;0,IF(R187&gt;V$15,IF(0.15*(R187-V$15)&lt;G187,0.15*(R187-V$15),G187),0),0))*LookHere!B$11</f>
        <v>0</v>
      </c>
      <c r="T187" s="3">
        <f>(IF(R187&lt;V$16,W$16*R187,IF(R187&lt;V$17,Z$16+W$17*(R187-V$16),IF(R187&lt;V$18,W$18*(R187-V$18)+Z$17,(R187-V$18)*W$19+Z$18)))+S187 + IF(R187&lt;V$20,R187*W$20,IF(R187&lt;V$21,(R187-V$20)*W$21+Z$20,(R187-V$21)*W$22+Z$21)))*LookHere!B$11</f>
        <v>571.99935050133899</v>
      </c>
      <c r="V187" s="39">
        <f>V184*(V181-V180)+(1-V184)*(V182-V180)</f>
        <v>3.3780000000000004E-2</v>
      </c>
      <c r="W187" t="s">
        <v>75</v>
      </c>
      <c r="AG187">
        <f t="shared" si="77"/>
        <v>67</v>
      </c>
      <c r="AH187" s="37">
        <v>4.3999999999999997E-2</v>
      </c>
      <c r="AI187" s="3">
        <f>IF(((X210+Y210+O187+W210)-H187)&lt;H187,1,0)</f>
        <v>0</v>
      </c>
    </row>
    <row r="188" spans="1:35" x14ac:dyDescent="0.2">
      <c r="A188">
        <f t="shared" si="67"/>
        <v>43</v>
      </c>
      <c r="B188">
        <f>IF(A188&lt;LookHere!$B$9,1,2)</f>
        <v>1</v>
      </c>
      <c r="C188">
        <f>IF(B188&lt;2,LookHere!F$10 - T187,0)</f>
        <v>5428.000649498661</v>
      </c>
      <c r="D188" s="3">
        <f>IF(B188=2,LookHere!$B$12,0)</f>
        <v>0</v>
      </c>
      <c r="E188" s="3">
        <f>IF(A188&lt;LookHere!B$13,0,IF(A188&lt;LookHere!B$14,LookHere!C$13,LookHere!C$14))</f>
        <v>0</v>
      </c>
      <c r="F188" s="3">
        <f>IF('SC3'!A188&lt;LookHere!D$15,0,LookHere!B$15)</f>
        <v>0</v>
      </c>
      <c r="G188" s="3">
        <f>IF('SC3'!A188&lt;LookHere!D$16,0,LookHere!B$16)</f>
        <v>0</v>
      </c>
      <c r="H188" s="3">
        <f t="shared" si="68"/>
        <v>0</v>
      </c>
      <c r="I188" s="35">
        <f t="shared" si="69"/>
        <v>143455.48279888809</v>
      </c>
      <c r="J188" s="3">
        <f>IF(I187&gt;0,IF(B188&lt;2,IF(C188&gt;5500*LookHere!B$11, 5500*LookHere!B$11, C188), IF(H188&gt;(M188+P187),-(H188-M188-P187),0)),0)</f>
        <v>5428.000649498661</v>
      </c>
      <c r="K188" s="35">
        <f t="shared" si="70"/>
        <v>19248.315379051826</v>
      </c>
      <c r="L188" s="35">
        <f t="shared" si="71"/>
        <v>61260.067592002233</v>
      </c>
      <c r="M188" s="35">
        <f t="shared" si="72"/>
        <v>0</v>
      </c>
      <c r="N188" s="35">
        <f t="shared" si="73"/>
        <v>827.91732620357629</v>
      </c>
      <c r="O188" s="35">
        <f t="shared" si="74"/>
        <v>81779.649368091079</v>
      </c>
      <c r="P188" s="3">
        <f t="shared" si="75"/>
        <v>0</v>
      </c>
      <c r="Q188">
        <f t="shared" si="76"/>
        <v>0</v>
      </c>
      <c r="R188" s="3">
        <f>IF(B188&lt;2,K188*V$5+L188*0.4*V$6 - IF((C188-J188)&gt;0,IF((C188-J188)&gt;V$12,V$12,C188-J188)),P188+L188*($V$6)*0.4+K188*($V$5)+G188+F188+E188)/LookHere!B$11</f>
        <v>3035.7004338472639</v>
      </c>
      <c r="S188" s="3">
        <f>(IF(G188&gt;0,IF(R188&gt;V$15,IF(0.15*(R188-V$15)&lt;G188,0.15*(R188-V$15),G188),0),0))*LookHere!B$11</f>
        <v>0</v>
      </c>
      <c r="T188" s="3">
        <f>(IF(R188&lt;V$16,W$16*R188,IF(R188&lt;V$17,Z$16+W$17*(R188-V$16),IF(R188&lt;V$18,W$18*(R188-V$18)+Z$17,(R188-V$18)*W$19+Z$18)))+S188 + IF(R188&lt;V$20,R188*W$20,IF(R188&lt;V$21,(R188-V$20)*W$21+Z$20,(R188-V$21)*W$22+Z$21)))*LookHere!B$11</f>
        <v>607.14008676945275</v>
      </c>
      <c r="V188" s="23">
        <f>LookHere!F$8*0.15</f>
        <v>9000</v>
      </c>
      <c r="W188" t="s">
        <v>78</v>
      </c>
      <c r="AG188">
        <f t="shared" si="77"/>
        <v>68</v>
      </c>
      <c r="AH188" s="37">
        <v>4.5999999999999999E-2</v>
      </c>
      <c r="AI188" s="3">
        <f t="shared" ref="AI188:AI219" si="78">IF(((K188+L188+O188+I188)-H188)&lt;H188,1,0)</f>
        <v>0</v>
      </c>
    </row>
    <row r="189" spans="1:35" x14ac:dyDescent="0.2">
      <c r="A189">
        <f t="shared" si="67"/>
        <v>44</v>
      </c>
      <c r="B189">
        <f>IF(A189&lt;LookHere!$B$9,1,2)</f>
        <v>1</v>
      </c>
      <c r="C189">
        <f>IF(B189&lt;2,LookHere!F$10 - T188,0)</f>
        <v>5392.8599132305471</v>
      </c>
      <c r="D189" s="3">
        <f>IF(B189=2,LookHere!$B$12,0)</f>
        <v>0</v>
      </c>
      <c r="E189" s="3">
        <f>IF(A189&lt;LookHere!B$13,0,IF(A189&lt;LookHere!B$14,LookHere!C$13,LookHere!C$14))</f>
        <v>0</v>
      </c>
      <c r="F189" s="3">
        <f>IF('SC3'!A189&lt;LookHere!D$15,0,LookHere!B$15)</f>
        <v>0</v>
      </c>
      <c r="G189" s="3">
        <f>IF('SC3'!A189&lt;LookHere!D$16,0,LookHere!B$16)</f>
        <v>0</v>
      </c>
      <c r="H189" s="3">
        <f t="shared" si="68"/>
        <v>0</v>
      </c>
      <c r="I189" s="35">
        <f t="shared" si="69"/>
        <v>157567.56695663507</v>
      </c>
      <c r="J189" s="3">
        <f>IF(I188&gt;0,IF(B189&lt;2,IF(C189&gt;5500*LookHere!B$11, 5500*LookHere!B$11, C189), IF(H189&gt;(M189+P188),-(H189-M189-P188),0)),0)</f>
        <v>5392.8599132305471</v>
      </c>
      <c r="K189" s="35">
        <f t="shared" si="70"/>
        <v>20430.834159444952</v>
      </c>
      <c r="L189" s="35">
        <f t="shared" si="71"/>
        <v>65023.575150412478</v>
      </c>
      <c r="M189" s="35">
        <f t="shared" si="72"/>
        <v>0</v>
      </c>
      <c r="N189" s="35">
        <f t="shared" si="73"/>
        <v>878.78036371168776</v>
      </c>
      <c r="O189" s="35">
        <f t="shared" si="74"/>
        <v>86750.216456683658</v>
      </c>
      <c r="P189" s="3">
        <f t="shared" si="75"/>
        <v>0</v>
      </c>
      <c r="Q189">
        <f t="shared" si="76"/>
        <v>0</v>
      </c>
      <c r="R189" s="3">
        <f>IF(B189&lt;2,K189*V$5+L189*0.4*V$6 - IF((C189-J189)&gt;0,IF((C189-J189)&gt;V$12,V$12,C189-J189)),P189+L189*($V$6)*0.4+K189*($V$5)+G189+F189+E189)/LookHere!B$11</f>
        <v>3222.1984573875434</v>
      </c>
      <c r="S189" s="3">
        <f>(IF(G189&gt;0,IF(R189&gt;V$15,IF(0.15*(R189-V$15)&lt;G189,0.15*(R189-V$15),G189),0),0))*LookHere!B$11</f>
        <v>0</v>
      </c>
      <c r="T189" s="3">
        <f>(IF(R189&lt;V$16,W$16*R189,IF(R189&lt;V$17,Z$16+W$17*(R189-V$16),IF(R189&lt;V$18,W$18*(R189-V$18)+Z$17,(R189-V$18)*W$19+Z$18)))+S189 + IF(R189&lt;V$20,R189*W$20,IF(R189&lt;V$21,(R189-V$20)*W$21+Z$20,(R189-V$21)*W$22+Z$21)))*LookHere!B$11</f>
        <v>644.43969147750863</v>
      </c>
      <c r="W189" t="s">
        <v>20</v>
      </c>
      <c r="AG189">
        <f t="shared" si="77"/>
        <v>69</v>
      </c>
      <c r="AH189" s="37">
        <v>4.8000000000000001E-2</v>
      </c>
      <c r="AI189" s="3">
        <f t="shared" si="78"/>
        <v>0</v>
      </c>
    </row>
    <row r="190" spans="1:35" x14ac:dyDescent="0.2">
      <c r="A190">
        <f t="shared" si="67"/>
        <v>45</v>
      </c>
      <c r="B190">
        <f>IF(A190&lt;LookHere!$B$9,1,2)</f>
        <v>1</v>
      </c>
      <c r="C190">
        <f>IF(B190&lt;2,LookHere!F$10 - T189,0)</f>
        <v>5355.5603085224911</v>
      </c>
      <c r="D190" s="3">
        <f>IF(B190=2,LookHere!$B$12,0)</f>
        <v>0</v>
      </c>
      <c r="E190" s="3">
        <f>IF(A190&lt;LookHere!B$13,0,IF(A190&lt;LookHere!B$14,LookHere!C$13,LookHere!C$14))</f>
        <v>0</v>
      </c>
      <c r="F190" s="3">
        <f>IF('SC3'!A190&lt;LookHere!D$15,0,LookHere!B$15)</f>
        <v>0</v>
      </c>
      <c r="G190" s="3">
        <f>IF('SC3'!A190&lt;LookHere!D$16,0,LookHere!B$16)</f>
        <v>0</v>
      </c>
      <c r="H190" s="3">
        <f t="shared" si="68"/>
        <v>0</v>
      </c>
      <c r="I190" s="35">
        <f t="shared" si="69"/>
        <v>172500.08398478184</v>
      </c>
      <c r="J190" s="3">
        <f>IF(I189&gt;0,IF(B190&lt;2,IF(C190&gt;5500*LookHere!B$11, 5500*LookHere!B$11, C190), IF(H190&gt;(M190+P189),-(H190-M190-P189),0)),0)</f>
        <v>5355.5603085224911</v>
      </c>
      <c r="K190" s="35">
        <f t="shared" si="70"/>
        <v>21686.0008905004</v>
      </c>
      <c r="L190" s="35">
        <f t="shared" si="71"/>
        <v>69018.293507291324</v>
      </c>
      <c r="M190" s="35">
        <f t="shared" si="72"/>
        <v>0</v>
      </c>
      <c r="N190" s="35">
        <f t="shared" si="73"/>
        <v>932.76816801940663</v>
      </c>
      <c r="O190" s="35">
        <f t="shared" si="74"/>
        <v>92022.894612920893</v>
      </c>
      <c r="P190" s="3">
        <f t="shared" si="75"/>
        <v>0</v>
      </c>
      <c r="Q190">
        <f t="shared" si="76"/>
        <v>0</v>
      </c>
      <c r="R190" s="3">
        <f>IF(B190&lt;2,K190*V$5+L190*0.4*V$6 - IF((C190-J190)&gt;0,IF((C190-J190)&gt;V$12,V$12,C190-J190)),P190+L190*($V$6)*0.4+K190*($V$5)+G190+F190+E190)/LookHere!B$11</f>
        <v>3420.1539727134495</v>
      </c>
      <c r="S190" s="3">
        <f>(IF(G190&gt;0,IF(R190&gt;V$15,IF(0.15*(R190-V$15)&lt;G190,0.15*(R190-V$15),G190),0),0))*LookHere!B$11</f>
        <v>0</v>
      </c>
      <c r="T190" s="3">
        <f>(IF(R190&lt;V$16,W$16*R190,IF(R190&lt;V$17,Z$16+W$17*(R190-V$16),IF(R190&lt;V$18,W$18*(R190-V$18)+Z$17,(R190-V$18)*W$19+Z$18)))+S190 + IF(R190&lt;V$20,R190*W$20,IF(R190&lt;V$21,(R190-V$20)*W$21+Z$20,(R190-V$21)*W$22+Z$21)))*LookHere!B$11</f>
        <v>684.03079454268982</v>
      </c>
      <c r="AG190">
        <f t="shared" si="77"/>
        <v>70</v>
      </c>
      <c r="AH190" s="37">
        <v>0.05</v>
      </c>
      <c r="AI190" s="3">
        <f t="shared" si="78"/>
        <v>0</v>
      </c>
    </row>
    <row r="191" spans="1:35" x14ac:dyDescent="0.2">
      <c r="A191">
        <f t="shared" si="67"/>
        <v>46</v>
      </c>
      <c r="B191">
        <f>IF(A191&lt;LookHere!$B$9,1,2)</f>
        <v>1</v>
      </c>
      <c r="C191">
        <f>IF(B191&lt;2,LookHere!F$10 - T190,0)</f>
        <v>5315.9692054573097</v>
      </c>
      <c r="D191" s="3">
        <f>IF(B191=2,LookHere!$B$12,0)</f>
        <v>0</v>
      </c>
      <c r="E191" s="3">
        <f>IF(A191&lt;LookHere!B$13,0,IF(A191&lt;LookHere!B$14,LookHere!C$13,LookHere!C$14))</f>
        <v>0</v>
      </c>
      <c r="F191" s="3">
        <f>IF('SC3'!A191&lt;LookHere!D$15,0,LookHere!B$15)</f>
        <v>0</v>
      </c>
      <c r="G191" s="3">
        <f>IF('SC3'!A191&lt;LookHere!D$16,0,LookHere!B$16)</f>
        <v>0</v>
      </c>
      <c r="H191" s="3">
        <f t="shared" si="68"/>
        <v>0</v>
      </c>
      <c r="I191" s="35">
        <f t="shared" si="69"/>
        <v>188300.60829483421</v>
      </c>
      <c r="J191" s="3">
        <f>IF(I190&gt;0,IF(B191&lt;2,IF(C191&gt;5500*LookHere!B$11, 5500*LookHere!B$11, C191), IF(H191&gt;(M191+P190),-(H191-M191-P190),0)),0)</f>
        <v>5315.9692054573097</v>
      </c>
      <c r="K191" s="35">
        <f t="shared" si="70"/>
        <v>23018.278693500026</v>
      </c>
      <c r="L191" s="35">
        <f t="shared" si="71"/>
        <v>73258.427080326335</v>
      </c>
      <c r="M191" s="35">
        <f t="shared" si="72"/>
        <v>0</v>
      </c>
      <c r="N191" s="35">
        <f t="shared" si="73"/>
        <v>990.07270894753219</v>
      </c>
      <c r="O191" s="35">
        <f t="shared" si="74"/>
        <v>97616.046147494228</v>
      </c>
      <c r="P191" s="3">
        <f t="shared" si="75"/>
        <v>0</v>
      </c>
      <c r="Q191">
        <f t="shared" si="76"/>
        <v>0</v>
      </c>
      <c r="R191" s="3">
        <f>IF(B191&lt;2,K191*V$5+L191*0.4*V$6 - IF((C191-J191)&gt;0,IF((C191-J191)&gt;V$12,V$12,C191-J191)),P191+L191*($V$6)*0.4+K191*($V$5)+G191+F191+E191)/LookHere!B$11</f>
        <v>3630.2708699548939</v>
      </c>
      <c r="S191" s="3">
        <f>(IF(G191&gt;0,IF(R191&gt;V$15,IF(0.15*(R191-V$15)&lt;G191,0.15*(R191-V$15),G191),0),0))*LookHere!B$11</f>
        <v>0</v>
      </c>
      <c r="T191" s="3">
        <f>(IF(R191&lt;V$16,W$16*R191,IF(R191&lt;V$17,Z$16+W$17*(R191-V$16),IF(R191&lt;V$18,W$18*(R191-V$18)+Z$17,(R191-V$18)*W$19+Z$18)))+S191 + IF(R191&lt;V$20,R191*W$20,IF(R191&lt;V$21,(R191-V$20)*W$21+Z$20,(R191-V$21)*W$22+Z$21)))*LookHere!B$11</f>
        <v>726.05417399097882</v>
      </c>
      <c r="V191" s="40">
        <v>71592</v>
      </c>
      <c r="W191" t="s">
        <v>61</v>
      </c>
      <c r="AG191">
        <f t="shared" si="77"/>
        <v>71</v>
      </c>
      <c r="AH191" s="37">
        <v>7.3999999999999996E-2</v>
      </c>
      <c r="AI191" s="3">
        <f t="shared" si="78"/>
        <v>0</v>
      </c>
    </row>
    <row r="192" spans="1:35" x14ac:dyDescent="0.2">
      <c r="A192">
        <f t="shared" si="67"/>
        <v>47</v>
      </c>
      <c r="B192">
        <f>IF(A192&lt;LookHere!$B$9,1,2)</f>
        <v>1</v>
      </c>
      <c r="C192">
        <f>IF(B192&lt;2,LookHere!F$10 - T191,0)</f>
        <v>5273.9458260090214</v>
      </c>
      <c r="D192" s="3">
        <f>IF(B192=2,LookHere!$B$12,0)</f>
        <v>0</v>
      </c>
      <c r="E192" s="3">
        <f>IF(A192&lt;LookHere!B$13,0,IF(A192&lt;LookHere!B$14,LookHere!C$13,LookHere!C$14))</f>
        <v>0</v>
      </c>
      <c r="F192" s="3">
        <f>IF('SC3'!A192&lt;LookHere!D$15,0,LookHere!B$15)</f>
        <v>0</v>
      </c>
      <c r="G192" s="3">
        <f>IF('SC3'!A192&lt;LookHere!D$16,0,LookHere!B$16)</f>
        <v>0</v>
      </c>
      <c r="H192" s="3">
        <f t="shared" si="68"/>
        <v>0</v>
      </c>
      <c r="I192" s="35">
        <f t="shared" si="69"/>
        <v>205019.46509300327</v>
      </c>
      <c r="J192" s="3">
        <f>IF(I191&gt;0,IF(B192&lt;2,IF(C192&gt;5500*LookHere!B$11, 5500*LookHere!B$11, C192), IF(H192&gt;(M192+P191),-(H192-M192-P191),0)),0)</f>
        <v>5273.9458260090214</v>
      </c>
      <c r="K192" s="35">
        <f t="shared" si="70"/>
        <v>24432.404881240021</v>
      </c>
      <c r="L192" s="35">
        <f t="shared" si="71"/>
        <v>77759.052934516891</v>
      </c>
      <c r="M192" s="35">
        <f t="shared" si="72"/>
        <v>0</v>
      </c>
      <c r="N192" s="35">
        <f t="shared" si="73"/>
        <v>1050.8977499565658</v>
      </c>
      <c r="O192" s="35">
        <f t="shared" si="74"/>
        <v>103549.14943233893</v>
      </c>
      <c r="P192" s="3">
        <f t="shared" si="75"/>
        <v>0</v>
      </c>
      <c r="Q192">
        <f t="shared" si="76"/>
        <v>0</v>
      </c>
      <c r="R192" s="3">
        <f>IF(B192&lt;2,K192*V$5+L192*0.4*V$6 - IF((C192-J192)&gt;0,IF((C192-J192)&gt;V$12,V$12,C192-J192)),P192+L192*($V$6)*0.4+K192*($V$5)+G192+F192+E192)/LookHere!B$11</f>
        <v>3853.2962826779794</v>
      </c>
      <c r="S192" s="3">
        <f>(IF(G192&gt;0,IF(R192&gt;V$15,IF(0.15*(R192-V$15)&lt;G192,0.15*(R192-V$15),G192),0),0))*LookHere!B$11</f>
        <v>0</v>
      </c>
      <c r="T192" s="3">
        <f>(IF(R192&lt;V$16,W$16*R192,IF(R192&lt;V$17,Z$16+W$17*(R192-V$16),IF(R192&lt;V$18,W$18*(R192-V$18)+Z$17,(R192-V$18)*W$19+Z$18)))+S192 + IF(R192&lt;V$20,R192*W$20,IF(R192&lt;V$21,(R192-V$20)*W$21+Z$20,(R192-V$21)*W$22+Z$21)))*LookHere!B$11</f>
        <v>770.65925653559589</v>
      </c>
      <c r="V192" s="40">
        <v>43953</v>
      </c>
      <c r="W192">
        <v>0.15</v>
      </c>
      <c r="X192" t="s">
        <v>64</v>
      </c>
      <c r="Z192" s="40">
        <f>V192*W192</f>
        <v>6592.95</v>
      </c>
      <c r="AG192">
        <f t="shared" si="77"/>
        <v>72</v>
      </c>
      <c r="AH192" s="37">
        <v>7.4999999999999997E-2</v>
      </c>
      <c r="AI192" s="3">
        <f t="shared" si="78"/>
        <v>0</v>
      </c>
    </row>
    <row r="193" spans="1:35" x14ac:dyDescent="0.2">
      <c r="A193">
        <f t="shared" si="67"/>
        <v>48</v>
      </c>
      <c r="B193">
        <f>IF(A193&lt;LookHere!$B$9,1,2)</f>
        <v>1</v>
      </c>
      <c r="C193">
        <f>IF(B193&lt;2,LookHere!F$10 - T192,0)</f>
        <v>5229.3407434644041</v>
      </c>
      <c r="D193" s="3">
        <f>IF(B193=2,LookHere!$B$12,0)</f>
        <v>0</v>
      </c>
      <c r="E193" s="3">
        <f>IF(A193&lt;LookHere!B$13,0,IF(A193&lt;LookHere!B$14,LookHere!C$13,LookHere!C$14))</f>
        <v>0</v>
      </c>
      <c r="F193" s="3">
        <f>IF('SC3'!A193&lt;LookHere!D$15,0,LookHere!B$15)</f>
        <v>0</v>
      </c>
      <c r="G193" s="3">
        <f>IF('SC3'!A193&lt;LookHere!D$16,0,LookHere!B$16)</f>
        <v>0</v>
      </c>
      <c r="H193" s="3">
        <f t="shared" si="68"/>
        <v>0</v>
      </c>
      <c r="I193" s="35">
        <f t="shared" si="69"/>
        <v>222709.88892482044</v>
      </c>
      <c r="J193" s="3">
        <f>IF(I192&gt;0,IF(B193&lt;2,IF(C193&gt;5500*LookHere!B$11, 5500*LookHere!B$11, C193), IF(H193&gt;(M193+P192),-(H193-M193-P192),0)),0)</f>
        <v>5229.3407434644041</v>
      </c>
      <c r="K193" s="35">
        <f t="shared" si="70"/>
        <v>25933.40780296519</v>
      </c>
      <c r="L193" s="35">
        <f t="shared" si="71"/>
        <v>82536.174393195368</v>
      </c>
      <c r="M193" s="35">
        <f t="shared" si="72"/>
        <v>0</v>
      </c>
      <c r="N193" s="35">
        <f t="shared" si="73"/>
        <v>1115.4595726992047</v>
      </c>
      <c r="O193" s="35">
        <f t="shared" si="74"/>
        <v>109842.8667348365</v>
      </c>
      <c r="P193" s="3">
        <f t="shared" si="75"/>
        <v>0</v>
      </c>
      <c r="Q193">
        <f t="shared" si="76"/>
        <v>0</v>
      </c>
      <c r="R193" s="3">
        <f>IF(B193&lt;2,K193*V$5+L193*0.4*V$6 - IF((C193-J193)&gt;0,IF((C193-J193)&gt;V$12,V$12,C193-J193)),P193+L193*($V$6)*0.4+K193*($V$5)+G193+F193+E193)/LookHere!B$11</f>
        <v>4090.0232445421962</v>
      </c>
      <c r="S193" s="3">
        <f>(IF(G193&gt;0,IF(R193&gt;V$15,IF(0.15*(R193-V$15)&lt;G193,0.15*(R193-V$15),G193),0),0))*LookHere!B$11</f>
        <v>0</v>
      </c>
      <c r="T193" s="3">
        <f>(IF(R193&lt;V$16,W$16*R193,IF(R193&lt;V$17,Z$16+W$17*(R193-V$16),IF(R193&lt;V$18,W$18*(R193-V$18)+Z$17,(R193-V$18)*W$19+Z$18)))+S193 + IF(R193&lt;V$20,R193*W$20,IF(R193&lt;V$21,(R193-V$20)*W$21+Z$20,(R193-V$21)*W$22+Z$21)))*LookHere!B$11</f>
        <v>818.00464890843921</v>
      </c>
      <c r="V193" s="40">
        <v>87907</v>
      </c>
      <c r="W193">
        <v>0.22</v>
      </c>
      <c r="X193" t="s">
        <v>65</v>
      </c>
      <c r="Z193" s="40">
        <f>(V193-V192)*W193+Z192</f>
        <v>16262.829999999998</v>
      </c>
      <c r="AG193">
        <f t="shared" si="77"/>
        <v>73</v>
      </c>
      <c r="AH193" s="37">
        <v>7.5999999999999998E-2</v>
      </c>
      <c r="AI193" s="3">
        <f t="shared" si="78"/>
        <v>0</v>
      </c>
    </row>
    <row r="194" spans="1:35" x14ac:dyDescent="0.2">
      <c r="A194">
        <f t="shared" si="67"/>
        <v>49</v>
      </c>
      <c r="B194">
        <f>IF(A194&lt;LookHere!$B$9,1,2)</f>
        <v>1</v>
      </c>
      <c r="C194">
        <f>IF(B194&lt;2,LookHere!F$10 - T193,0)</f>
        <v>5181.9953510915611</v>
      </c>
      <c r="D194" s="3">
        <f>IF(B194=2,LookHere!$B$12,0)</f>
        <v>0</v>
      </c>
      <c r="E194" s="3">
        <f>IF(A194&lt;LookHere!B$13,0,IF(A194&lt;LookHere!B$14,LookHere!C$13,LookHere!C$14))</f>
        <v>0</v>
      </c>
      <c r="F194" s="3">
        <f>IF('SC3'!A194&lt;LookHere!D$15,0,LookHere!B$15)</f>
        <v>0</v>
      </c>
      <c r="G194" s="3">
        <f>IF('SC3'!A194&lt;LookHere!D$16,0,LookHere!B$16)</f>
        <v>0</v>
      </c>
      <c r="H194" s="3">
        <f t="shared" si="68"/>
        <v>0</v>
      </c>
      <c r="I194" s="35">
        <f t="shared" si="69"/>
        <v>241428.19132476259</v>
      </c>
      <c r="J194" s="3">
        <f>IF(I193&gt;0,IF(B194&lt;2,IF(C194&gt;5500*LookHere!B$11, 5500*LookHere!B$11, C194), IF(H194&gt;(M194+P193),-(H194-M194-P193),0)),0)</f>
        <v>5181.9953510915611</v>
      </c>
      <c r="K194" s="35">
        <f t="shared" si="70"/>
        <v>27526.624724170928</v>
      </c>
      <c r="L194" s="35">
        <f t="shared" si="71"/>
        <v>87606.777942636763</v>
      </c>
      <c r="M194" s="35">
        <f t="shared" si="72"/>
        <v>0</v>
      </c>
      <c r="N194" s="35">
        <f t="shared" si="73"/>
        <v>1183.9877460749481</v>
      </c>
      <c r="O194" s="35">
        <f t="shared" si="74"/>
        <v>116519.11617497986</v>
      </c>
      <c r="P194" s="3">
        <f t="shared" si="75"/>
        <v>0</v>
      </c>
      <c r="Q194">
        <f t="shared" si="76"/>
        <v>0</v>
      </c>
      <c r="R194" s="3">
        <f>IF(B194&lt;2,K194*V$5+L194*0.4*V$6 - IF((C194-J194)&gt;0,IF((C194-J194)&gt;V$12,V$12,C194-J194)),P194+L194*($V$6)*0.4+K194*($V$5)+G194+F194+E194)/LookHere!B$11</f>
        <v>4341.2935091691361</v>
      </c>
      <c r="S194" s="3">
        <f>(IF(G194&gt;0,IF(R194&gt;V$15,IF(0.15*(R194-V$15)&lt;G194,0.15*(R194-V$15),G194),0),0))*LookHere!B$11</f>
        <v>0</v>
      </c>
      <c r="T194" s="3">
        <f>(IF(R194&lt;V$16,W$16*R194,IF(R194&lt;V$17,Z$16+W$17*(R194-V$16),IF(R194&lt;V$18,W$18*(R194-V$18)+Z$17,(R194-V$18)*W$19+Z$18)))+S194 + IF(R194&lt;V$20,R194*W$20,IF(R194&lt;V$21,(R194-V$20)*W$21+Z$20,(R194-V$21)*W$22+Z$21)))*LookHere!B$11</f>
        <v>868.25870183382722</v>
      </c>
      <c r="V194" s="40">
        <v>136270</v>
      </c>
      <c r="W194">
        <v>0.26</v>
      </c>
      <c r="X194" t="s">
        <v>66</v>
      </c>
      <c r="Z194" s="40">
        <f>(V194-V193)*W194+Z193</f>
        <v>28837.21</v>
      </c>
      <c r="AG194">
        <f t="shared" si="77"/>
        <v>74</v>
      </c>
      <c r="AH194" s="37">
        <v>7.6999999999999999E-2</v>
      </c>
      <c r="AI194" s="3">
        <f t="shared" si="78"/>
        <v>0</v>
      </c>
    </row>
    <row r="195" spans="1:35" x14ac:dyDescent="0.2">
      <c r="A195">
        <f t="shared" si="67"/>
        <v>50</v>
      </c>
      <c r="B195">
        <f>IF(A195&lt;LookHere!$B$9,1,2)</f>
        <v>1</v>
      </c>
      <c r="C195">
        <f>IF(B195&lt;2,LookHere!F$10 - T194,0)</f>
        <v>5131.7412981661728</v>
      </c>
      <c r="D195" s="3">
        <f>IF(B195=2,LookHere!$B$12,0)</f>
        <v>0</v>
      </c>
      <c r="E195" s="3">
        <f>IF(A195&lt;LookHere!B$13,0,IF(A195&lt;LookHere!B$14,LookHere!C$13,LookHere!C$14))</f>
        <v>0</v>
      </c>
      <c r="F195" s="3">
        <f>IF('SC3'!A195&lt;LookHere!D$15,0,LookHere!B$15)</f>
        <v>0</v>
      </c>
      <c r="G195" s="3">
        <f>IF('SC3'!A195&lt;LookHere!D$16,0,LookHere!B$16)</f>
        <v>0</v>
      </c>
      <c r="H195" s="3">
        <f t="shared" si="68"/>
        <v>0</v>
      </c>
      <c r="I195" s="35">
        <f t="shared" si="69"/>
        <v>261233.93809164784</v>
      </c>
      <c r="J195" s="3">
        <f>IF(I194&gt;0,IF(B195&lt;2,IF(C195&gt;5500*LookHere!B$11, 5500*LookHere!B$11, C195), IF(H195&gt;(M195+P194),-(H195-M195-P194),0)),0)</f>
        <v>5131.7412981661728</v>
      </c>
      <c r="K195" s="35">
        <f t="shared" si="70"/>
        <v>29217.720804849338</v>
      </c>
      <c r="L195" s="35">
        <f t="shared" si="71"/>
        <v>92988.893632598774</v>
      </c>
      <c r="M195" s="35">
        <f t="shared" si="72"/>
        <v>0</v>
      </c>
      <c r="N195" s="35">
        <f t="shared" si="73"/>
        <v>1256.7259425309976</v>
      </c>
      <c r="O195" s="35">
        <f t="shared" si="74"/>
        <v>123601.14805609515</v>
      </c>
      <c r="P195" s="3">
        <f t="shared" si="75"/>
        <v>0</v>
      </c>
      <c r="Q195">
        <f t="shared" si="76"/>
        <v>0</v>
      </c>
      <c r="R195" s="3">
        <f>IF(B195&lt;2,K195*V$5+L195*0.4*V$6 - IF((C195-J195)&gt;0,IF((C195-J195)&gt;V$12,V$12,C195-J195)),P195+L195*($V$6)*0.4+K195*($V$5)+G195+F195+E195)/LookHere!B$11</f>
        <v>4608.0005432496337</v>
      </c>
      <c r="S195" s="3">
        <f>(IF(G195&gt;0,IF(R195&gt;V$15,IF(0.15*(R195-V$15)&lt;G195,0.15*(R195-V$15),G195),0),0))*LookHere!B$11</f>
        <v>0</v>
      </c>
      <c r="T195" s="3">
        <f>(IF(R195&lt;V$16,W$16*R195,IF(R195&lt;V$17,Z$16+W$17*(R195-V$16),IF(R195&lt;V$18,W$18*(R195-V$18)+Z$17,(R195-V$18)*W$19+Z$18)))+S195 + IF(R195&lt;V$20,R195*W$20,IF(R195&lt;V$21,(R195-V$20)*W$21+Z$20,(R195-V$21)*W$22+Z$21)))*LookHere!B$11</f>
        <v>921.60010864992671</v>
      </c>
      <c r="V195" s="40"/>
      <c r="W195">
        <v>0.28999999999999998</v>
      </c>
      <c r="X195" t="s">
        <v>67</v>
      </c>
      <c r="Z195" s="40"/>
      <c r="AG195">
        <f t="shared" si="77"/>
        <v>75</v>
      </c>
      <c r="AH195" s="37">
        <v>7.9000000000000001E-2</v>
      </c>
      <c r="AI195" s="3">
        <f t="shared" si="78"/>
        <v>0</v>
      </c>
    </row>
    <row r="196" spans="1:35" x14ac:dyDescent="0.2">
      <c r="A196">
        <f t="shared" si="67"/>
        <v>51</v>
      </c>
      <c r="B196">
        <f>IF(A196&lt;LookHere!$B$9,1,2)</f>
        <v>1</v>
      </c>
      <c r="C196">
        <f>IF(B196&lt;2,LookHere!F$10 - T195,0)</f>
        <v>5078.3998913500736</v>
      </c>
      <c r="D196" s="3">
        <f>IF(B196=2,LookHere!$B$12,0)</f>
        <v>0</v>
      </c>
      <c r="E196" s="3">
        <f>IF(A196&lt;LookHere!B$13,0,IF(A196&lt;LookHere!B$14,LookHere!C$13,LookHere!C$14))</f>
        <v>0</v>
      </c>
      <c r="F196" s="3">
        <f>IF('SC3'!A196&lt;LookHere!D$15,0,LookHere!B$15)</f>
        <v>0</v>
      </c>
      <c r="G196" s="3">
        <f>IF('SC3'!A196&lt;LookHere!D$16,0,LookHere!B$16)</f>
        <v>0</v>
      </c>
      <c r="H196" s="3">
        <f t="shared" si="68"/>
        <v>0</v>
      </c>
      <c r="I196" s="35">
        <f t="shared" si="69"/>
        <v>282190.13674020825</v>
      </c>
      <c r="J196" s="3">
        <f>IF(I195&gt;0,IF(B196&lt;2,IF(C196&gt;5500*LookHere!B$11, 5500*LookHere!B$11, C196), IF(H196&gt;(M196+P195),-(H196-M196-P195),0)),0)</f>
        <v>5078.3998913500736</v>
      </c>
      <c r="K196" s="35">
        <f t="shared" si="70"/>
        <v>31012.709243662546</v>
      </c>
      <c r="L196" s="35">
        <f t="shared" si="71"/>
        <v>98701.659187564423</v>
      </c>
      <c r="M196" s="35">
        <f t="shared" si="72"/>
        <v>0</v>
      </c>
      <c r="N196" s="35">
        <f t="shared" si="73"/>
        <v>1333.9328045126883</v>
      </c>
      <c r="O196" s="35">
        <f t="shared" si="74"/>
        <v>131113.62583494463</v>
      </c>
      <c r="P196" s="3">
        <f t="shared" si="75"/>
        <v>0</v>
      </c>
      <c r="Q196">
        <f t="shared" si="76"/>
        <v>0</v>
      </c>
      <c r="R196" s="3">
        <f>IF(B196&lt;2,K196*V$5+L196*0.4*V$6 - IF((C196-J196)&gt;0,IF((C196-J196)&gt;V$12,V$12,C196-J196)),P196+L196*($V$6)*0.4+K196*($V$5)+G196+F196+E196)/LookHere!B$11</f>
        <v>4891.0927035322147</v>
      </c>
      <c r="S196" s="3">
        <f>(IF(G196&gt;0,IF(R196&gt;V$15,IF(0.15*(R196-V$15)&lt;G196,0.15*(R196-V$15),G196),0),0))*LookHere!B$11</f>
        <v>0</v>
      </c>
      <c r="T196" s="3">
        <f>(IF(R196&lt;V$16,W$16*R196,IF(R196&lt;V$17,Z$16+W$17*(R196-V$16),IF(R196&lt;V$18,W$18*(R196-V$18)+Z$17,(R196-V$18)*W$19+Z$18)))+S196 + IF(R196&lt;V$20,R196*W$20,IF(R196&lt;V$21,(R196-V$20)*W$21+Z$20,(R196-V$21)*W$22+Z$21)))*LookHere!B$11</f>
        <v>978.21854070644292</v>
      </c>
      <c r="V196" s="40">
        <v>40120</v>
      </c>
      <c r="W196">
        <v>0.05</v>
      </c>
      <c r="X196" t="s">
        <v>68</v>
      </c>
      <c r="Z196" s="40">
        <f>V196*W196</f>
        <v>2006</v>
      </c>
      <c r="AG196">
        <f t="shared" si="77"/>
        <v>76</v>
      </c>
      <c r="AH196" s="37">
        <v>0.08</v>
      </c>
      <c r="AI196" s="3">
        <f t="shared" si="78"/>
        <v>0</v>
      </c>
    </row>
    <row r="197" spans="1:35" x14ac:dyDescent="0.2">
      <c r="A197">
        <f t="shared" si="67"/>
        <v>52</v>
      </c>
      <c r="B197">
        <f>IF(A197&lt;LookHere!$B$9,1,2)</f>
        <v>1</v>
      </c>
      <c r="C197">
        <f>IF(B197&lt;2,LookHere!F$10 - T196,0)</f>
        <v>5021.7814592935574</v>
      </c>
      <c r="D197" s="3">
        <f>IF(B197=2,LookHere!$B$12,0)</f>
        <v>0</v>
      </c>
      <c r="E197" s="3">
        <f>IF(A197&lt;LookHere!B$13,0,IF(A197&lt;LookHere!B$14,LookHere!C$13,LookHere!C$14))</f>
        <v>0</v>
      </c>
      <c r="F197" s="3">
        <f>IF('SC3'!A197&lt;LookHere!D$15,0,LookHere!B$15)</f>
        <v>0</v>
      </c>
      <c r="G197" s="3">
        <f>IF('SC3'!A197&lt;LookHere!D$16,0,LookHere!B$16)</f>
        <v>0</v>
      </c>
      <c r="H197" s="3">
        <f t="shared" si="68"/>
        <v>0</v>
      </c>
      <c r="I197" s="35">
        <f t="shared" si="69"/>
        <v>304363.43471057172</v>
      </c>
      <c r="J197" s="3">
        <f>IF(I196&gt;0,IF(B197&lt;2,IF(C197&gt;5500*LookHere!B$11, 5500*LookHere!B$11, C197), IF(H197&gt;(M197+P196),-(H197-M197-P196),0)),0)</f>
        <v>5021.7814592935574</v>
      </c>
      <c r="K197" s="35">
        <f t="shared" si="70"/>
        <v>32917.97265967173</v>
      </c>
      <c r="L197" s="35">
        <f t="shared" si="71"/>
        <v>104765.38805665386</v>
      </c>
      <c r="M197" s="35">
        <f t="shared" si="72"/>
        <v>0</v>
      </c>
      <c r="N197" s="35">
        <f t="shared" si="73"/>
        <v>1415.8828641441933</v>
      </c>
      <c r="O197" s="35">
        <f t="shared" si="74"/>
        <v>139082.71201319256</v>
      </c>
      <c r="P197" s="3">
        <f t="shared" si="75"/>
        <v>0</v>
      </c>
      <c r="Q197">
        <f t="shared" si="76"/>
        <v>0</v>
      </c>
      <c r="R197" s="3">
        <f>IF(B197&lt;2,K197*V$5+L197*0.4*V$6 - IF((C197-J197)&gt;0,IF((C197-J197)&gt;V$12,V$12,C197-J197)),P197+L197*($V$6)*0.4+K197*($V$5)+G197+F197+E197)/LookHere!B$11</f>
        <v>5191.5766089895778</v>
      </c>
      <c r="S197" s="3">
        <f>(IF(G197&gt;0,IF(R197&gt;V$15,IF(0.15*(R197-V$15)&lt;G197,0.15*(R197-V$15),G197),0),0))*LookHere!B$11</f>
        <v>0</v>
      </c>
      <c r="T197" s="3">
        <f>(IF(R197&lt;V$16,W$16*R197,IF(R197&lt;V$17,Z$16+W$17*(R197-V$16),IF(R197&lt;V$18,W$18*(R197-V$18)+Z$17,(R197-V$18)*W$19+Z$18)))+S197 + IF(R197&lt;V$20,R197*W$20,IF(R197&lt;V$21,(R197-V$20)*W$21+Z$20,(R197-V$21)*W$22+Z$21)))*LookHere!B$11</f>
        <v>1038.3153217979157</v>
      </c>
      <c r="V197" s="40">
        <v>80242</v>
      </c>
      <c r="W197">
        <v>9.1499999999999998E-2</v>
      </c>
      <c r="X197" t="s">
        <v>69</v>
      </c>
      <c r="Z197" s="40">
        <f>(V197-V196)*W197+Z196</f>
        <v>5677.1630000000005</v>
      </c>
      <c r="AG197">
        <f t="shared" si="77"/>
        <v>77</v>
      </c>
      <c r="AH197" s="37">
        <v>8.2000000000000003E-2</v>
      </c>
      <c r="AI197" s="3">
        <f t="shared" si="78"/>
        <v>0</v>
      </c>
    </row>
    <row r="198" spans="1:35" x14ac:dyDescent="0.2">
      <c r="A198">
        <f t="shared" si="67"/>
        <v>53</v>
      </c>
      <c r="B198">
        <f>IF(A198&lt;LookHere!$B$9,1,2)</f>
        <v>1</v>
      </c>
      <c r="C198">
        <f>IF(B198&lt;2,LookHere!F$10 - T197,0)</f>
        <v>4961.6846782020839</v>
      </c>
      <c r="D198" s="3">
        <f>IF(B198=2,LookHere!$B$12,0)</f>
        <v>0</v>
      </c>
      <c r="E198" s="3">
        <f>IF(A198&lt;LookHere!B$13,0,IF(A198&lt;LookHere!B$14,LookHere!C$13,LookHere!C$14))</f>
        <v>0</v>
      </c>
      <c r="F198" s="3">
        <f>IF('SC3'!A198&lt;LookHere!D$15,0,LookHere!B$15)</f>
        <v>0</v>
      </c>
      <c r="G198" s="3">
        <f>IF('SC3'!A198&lt;LookHere!D$16,0,LookHere!B$16)</f>
        <v>0</v>
      </c>
      <c r="H198" s="3">
        <f t="shared" si="68"/>
        <v>0</v>
      </c>
      <c r="I198" s="35">
        <f t="shared" si="69"/>
        <v>327824.32895048236</v>
      </c>
      <c r="J198" s="3">
        <f>IF(I197&gt;0,IF(B198&lt;2,IF(C198&gt;5500*LookHere!B$11, 5500*LookHere!B$11, C198), IF(H198&gt;(M198+P197),-(H198-M198-P197),0)),0)</f>
        <v>4961.6846782020839</v>
      </c>
      <c r="K198" s="35">
        <f t="shared" si="70"/>
        <v>34940.28578765101</v>
      </c>
      <c r="L198" s="35">
        <f t="shared" si="71"/>
        <v>111201.64164417741</v>
      </c>
      <c r="M198" s="35">
        <f t="shared" si="72"/>
        <v>0</v>
      </c>
      <c r="N198" s="35">
        <f t="shared" si="73"/>
        <v>1502.8675194096668</v>
      </c>
      <c r="O198" s="35">
        <f t="shared" si="74"/>
        <v>147536.15924935442</v>
      </c>
      <c r="P198" s="3">
        <f t="shared" si="75"/>
        <v>0</v>
      </c>
      <c r="Q198">
        <f t="shared" si="76"/>
        <v>0</v>
      </c>
      <c r="R198" s="3">
        <f>IF(B198&lt;2,K198*V$5+L198*0.4*V$6 - IF((C198-J198)&gt;0,IF((C198-J198)&gt;V$12,V$12,C198-J198)),P198+L198*($V$6)*0.4+K198*($V$5)+G198+F198+E198)/LookHere!B$11</f>
        <v>5510.5207201538778</v>
      </c>
      <c r="S198" s="3">
        <f>(IF(G198&gt;0,IF(R198&gt;V$15,IF(0.15*(R198-V$15)&lt;G198,0.15*(R198-V$15),G198),0),0))*LookHere!B$11</f>
        <v>0</v>
      </c>
      <c r="T198" s="3">
        <f>(IF(R198&lt;V$16,W$16*R198,IF(R198&lt;V$17,Z$16+W$17*(R198-V$16),IF(R198&lt;V$18,W$18*(R198-V$18)+Z$17,(R198-V$18)*W$19+Z$18)))+S198 + IF(R198&lt;V$20,R198*W$20,IF(R198&lt;V$21,(R198-V$20)*W$21+Z$20,(R198-V$21)*W$22+Z$21)))*LookHere!B$11</f>
        <v>1102.1041440307756</v>
      </c>
      <c r="V198" s="40"/>
      <c r="W198">
        <v>0.1116</v>
      </c>
      <c r="X198" t="s">
        <v>70</v>
      </c>
      <c r="Z198" s="40"/>
      <c r="AG198">
        <f t="shared" si="77"/>
        <v>78</v>
      </c>
      <c r="AH198" s="37">
        <v>8.3000000000000004E-2</v>
      </c>
      <c r="AI198" s="3">
        <f t="shared" si="78"/>
        <v>0</v>
      </c>
    </row>
    <row r="199" spans="1:35" x14ac:dyDescent="0.2">
      <c r="A199">
        <f t="shared" si="67"/>
        <v>54</v>
      </c>
      <c r="B199">
        <f>IF(A199&lt;LookHere!$B$9,1,2)</f>
        <v>1</v>
      </c>
      <c r="C199">
        <f>IF(B199&lt;2,LookHere!F$10 - T198,0)</f>
        <v>4897.8958559692246</v>
      </c>
      <c r="D199" s="3">
        <f>IF(B199=2,LookHere!$B$12,0)</f>
        <v>0</v>
      </c>
      <c r="E199" s="3">
        <f>IF(A199&lt;LookHere!B$13,0,IF(A199&lt;LookHere!B$14,LookHere!C$13,LookHere!C$14))</f>
        <v>0</v>
      </c>
      <c r="F199" s="3">
        <f>IF('SC3'!A199&lt;LookHere!D$15,0,LookHere!B$15)</f>
        <v>0</v>
      </c>
      <c r="G199" s="3">
        <f>IF('SC3'!A199&lt;LookHere!D$16,0,LookHere!B$16)</f>
        <v>0</v>
      </c>
      <c r="H199" s="3">
        <f t="shared" si="68"/>
        <v>0</v>
      </c>
      <c r="I199" s="35">
        <f t="shared" si="69"/>
        <v>352647.38752006192</v>
      </c>
      <c r="J199" s="3">
        <f>IF(I198&gt;0,IF(B199&lt;2,IF(C199&gt;5500*LookHere!B$11, 5500*LookHere!B$11, C199), IF(H199&gt;(M199+P198),-(H199-M199-P198),0)),0)</f>
        <v>4897.8958559692246</v>
      </c>
      <c r="K199" s="35">
        <f t="shared" si="70"/>
        <v>37086.839567686227</v>
      </c>
      <c r="L199" s="35">
        <f t="shared" si="71"/>
        <v>118033.30597766707</v>
      </c>
      <c r="M199" s="35">
        <f t="shared" si="72"/>
        <v>0</v>
      </c>
      <c r="N199" s="35">
        <f t="shared" si="73"/>
        <v>1595.1960703060895</v>
      </c>
      <c r="O199" s="35">
        <f t="shared" si="74"/>
        <v>156503.40700853019</v>
      </c>
      <c r="P199" s="3">
        <f t="shared" si="75"/>
        <v>0</v>
      </c>
      <c r="Q199">
        <f t="shared" si="76"/>
        <v>0</v>
      </c>
      <c r="R199" s="3">
        <f>IF(B199&lt;2,K199*V$5+L199*0.4*V$6 - IF((C199-J199)&gt;0,IF((C199-J199)&gt;V$12,V$12,C199-J199)),P199+L199*($V$6)*0.4+K199*($V$5)+G199+F199+E199)/LookHere!B$11</f>
        <v>5849.0591383481942</v>
      </c>
      <c r="S199" s="3">
        <f>(IF(G199&gt;0,IF(R199&gt;V$15,IF(0.15*(R199-V$15)&lt;G199,0.15*(R199-V$15),G199),0),0))*LookHere!B$11</f>
        <v>0</v>
      </c>
      <c r="T199" s="3">
        <f>(IF(R199&lt;V$16,W$16*R199,IF(R199&lt;V$17,Z$16+W$17*(R199-V$16),IF(R199&lt;V$18,W$18*(R199-V$18)+Z$17,(R199-V$18)*W$19+Z$18)))+S199 + IF(R199&lt;V$20,R199*W$20,IF(R199&lt;V$21,(R199-V$20)*W$21+Z$20,(R199-V$21)*W$22+Z$21)))*LookHere!B$11</f>
        <v>1169.8118276696389</v>
      </c>
      <c r="V199" s="40"/>
      <c r="AG199">
        <f t="shared" si="77"/>
        <v>79</v>
      </c>
      <c r="AH199" s="37">
        <v>8.5000000000000006E-2</v>
      </c>
      <c r="AI199" s="3">
        <f t="shared" si="78"/>
        <v>0</v>
      </c>
    </row>
    <row r="200" spans="1:35" x14ac:dyDescent="0.2">
      <c r="A200">
        <f t="shared" si="67"/>
        <v>55</v>
      </c>
      <c r="B200">
        <f>IF(A200&lt;LookHere!$B$9,1,2)</f>
        <v>1</v>
      </c>
      <c r="C200">
        <f>IF(B200&lt;2,LookHere!F$10 - T199,0)</f>
        <v>4830.1881723303613</v>
      </c>
      <c r="D200" s="3">
        <f>IF(B200=2,LookHere!$B$12,0)</f>
        <v>0</v>
      </c>
      <c r="E200" s="3">
        <f>IF(A200&lt;LookHere!B$13,0,IF(A200&lt;LookHere!B$14,LookHere!C$13,LookHere!C$14))</f>
        <v>0</v>
      </c>
      <c r="F200" s="3">
        <f>IF('SC3'!A200&lt;LookHere!D$15,0,LookHere!B$15)</f>
        <v>0</v>
      </c>
      <c r="G200" s="3">
        <f>IF('SC3'!A200&lt;LookHere!D$16,0,LookHere!B$16)</f>
        <v>0</v>
      </c>
      <c r="H200" s="3">
        <f t="shared" si="68"/>
        <v>0</v>
      </c>
      <c r="I200" s="35">
        <f t="shared" si="69"/>
        <v>378911.48390586168</v>
      </c>
      <c r="J200" s="3">
        <f>IF(I199&gt;0,IF(B200&lt;2,IF(C200&gt;5500*LookHere!B$11, 5500*LookHere!B$11, C200), IF(H200&gt;(M200+P199),-(H200-M200-P199),0)),0)</f>
        <v>4830.1881723303613</v>
      </c>
      <c r="K200" s="35">
        <f t="shared" si="70"/>
        <v>39365.26671471641</v>
      </c>
      <c r="L200" s="35">
        <f t="shared" si="71"/>
        <v>125284.67308600259</v>
      </c>
      <c r="M200" s="35">
        <f t="shared" si="72"/>
        <v>0</v>
      </c>
      <c r="N200" s="35">
        <f t="shared" si="73"/>
        <v>1693.1968186520971</v>
      </c>
      <c r="O200" s="35">
        <f t="shared" si="74"/>
        <v>166015.68408650867</v>
      </c>
      <c r="P200" s="3">
        <f t="shared" si="75"/>
        <v>0</v>
      </c>
      <c r="Q200">
        <f t="shared" si="76"/>
        <v>0</v>
      </c>
      <c r="R200" s="3">
        <f>IF(B200&lt;2,K200*V$5+L200*0.4*V$6 - IF((C200-J200)&gt;0,IF((C200-J200)&gt;V$12,V$12,C200-J200)),P200+L200*($V$6)*0.4+K200*($V$5)+G200+F200+E200)/LookHere!B$11</f>
        <v>6208.3956383234845</v>
      </c>
      <c r="S200" s="3">
        <f>(IF(G200&gt;0,IF(R200&gt;V$15,IF(0.15*(R200-V$15)&lt;G200,0.15*(R200-V$15),G200),0),0))*LookHere!B$11</f>
        <v>0</v>
      </c>
      <c r="T200" s="3">
        <f>(IF(R200&lt;V$16,W$16*R200,IF(R200&lt;V$17,Z$16+W$17*(R200-V$16),IF(R200&lt;V$18,W$18*(R200-V$18)+Z$17,(R200-V$18)*W$19+Z$18)))+S200 + IF(R200&lt;V$20,R200*W$20,IF(R200&lt;V$21,(R200-V$20)*W$21+Z$20,(R200-V$21)*W$22+Z$21)))*LookHere!B$11</f>
        <v>1241.6791276646968</v>
      </c>
      <c r="AG200">
        <f t="shared" si="77"/>
        <v>80</v>
      </c>
      <c r="AH200" s="36">
        <v>8.7999999999999995E-2</v>
      </c>
      <c r="AI200" s="3">
        <f t="shared" si="78"/>
        <v>0</v>
      </c>
    </row>
    <row r="201" spans="1:35" x14ac:dyDescent="0.2">
      <c r="A201">
        <f t="shared" si="67"/>
        <v>56</v>
      </c>
      <c r="B201">
        <f>IF(A201&lt;LookHere!$B$9,1,2)</f>
        <v>1</v>
      </c>
      <c r="C201">
        <f>IF(B201&lt;2,LookHere!F$10 - T200,0)</f>
        <v>4758.3208723353036</v>
      </c>
      <c r="D201" s="3">
        <f>IF(B201=2,LookHere!$B$12,0)</f>
        <v>0</v>
      </c>
      <c r="E201" s="3">
        <f>IF(A201&lt;LookHere!B$13,0,IF(A201&lt;LookHere!B$14,LookHere!C$13,LookHere!C$14))</f>
        <v>0</v>
      </c>
      <c r="F201" s="3">
        <f>IF('SC3'!A201&lt;LookHere!D$15,0,LookHere!B$15)</f>
        <v>0</v>
      </c>
      <c r="G201" s="3">
        <f>IF('SC3'!A201&lt;LookHere!D$16,0,LookHere!B$16)</f>
        <v>0</v>
      </c>
      <c r="H201" s="3">
        <f t="shared" si="68"/>
        <v>0</v>
      </c>
      <c r="I201" s="35">
        <f t="shared" si="69"/>
        <v>406700.04476999526</v>
      </c>
      <c r="J201" s="3">
        <f>IF(I200&gt;0,IF(B201&lt;2,IF(C201&gt;5500*LookHere!B$11, 5500*LookHere!B$11, C201), IF(H201&gt;(M201+P200),-(H201-M201-P200),0)),0)</f>
        <v>4758.3208723353036</v>
      </c>
      <c r="K201" s="35">
        <f t="shared" si="70"/>
        <v>41783.66885893797</v>
      </c>
      <c r="L201" s="35">
        <f t="shared" si="71"/>
        <v>132981.52737699653</v>
      </c>
      <c r="M201" s="35">
        <f t="shared" si="72"/>
        <v>0</v>
      </c>
      <c r="N201" s="35">
        <f t="shared" si="73"/>
        <v>1797.2182354633424</v>
      </c>
      <c r="O201" s="35">
        <f t="shared" si="74"/>
        <v>176106.11736528669</v>
      </c>
      <c r="P201" s="3">
        <f t="shared" si="75"/>
        <v>0</v>
      </c>
      <c r="Q201">
        <f t="shared" si="76"/>
        <v>0</v>
      </c>
      <c r="R201" s="3">
        <f>IF(B201&lt;2,K201*V$5+L201*0.4*V$6 - IF((C201-J201)&gt;0,IF((C201-J201)&gt;V$12,V$12,C201-J201)),P201+L201*($V$6)*0.4+K201*($V$5)+G201+F201+E201)/LookHere!B$11</f>
        <v>6589.8079486402912</v>
      </c>
      <c r="S201" s="3">
        <f>(IF(G201&gt;0,IF(R201&gt;V$15,IF(0.15*(R201-V$15)&lt;G201,0.15*(R201-V$15),G201),0),0))*LookHere!B$11</f>
        <v>0</v>
      </c>
      <c r="T201" s="3">
        <f>(IF(R201&lt;V$16,W$16*R201,IF(R201&lt;V$17,Z$16+W$17*(R201-V$16),IF(R201&lt;V$18,W$18*(R201-V$18)+Z$17,(R201-V$18)*W$19+Z$18)))+S201 + IF(R201&lt;V$20,R201*W$20,IF(R201&lt;V$21,(R201-V$20)*W$21+Z$20,(R201-V$21)*W$22+Z$21)))*LookHere!B$11</f>
        <v>1317.9615897280582</v>
      </c>
      <c r="AG201">
        <f t="shared" si="77"/>
        <v>81</v>
      </c>
      <c r="AH201" s="36">
        <v>0.09</v>
      </c>
      <c r="AI201" s="3">
        <f t="shared" si="78"/>
        <v>0</v>
      </c>
    </row>
    <row r="202" spans="1:35" x14ac:dyDescent="0.2">
      <c r="A202">
        <f t="shared" si="67"/>
        <v>57</v>
      </c>
      <c r="B202">
        <f>IF(A202&lt;LookHere!$B$9,1,2)</f>
        <v>1</v>
      </c>
      <c r="C202">
        <f>IF(B202&lt;2,LookHere!F$10 - T201,0)</f>
        <v>4682.0384102719418</v>
      </c>
      <c r="D202" s="3">
        <f>IF(B202=2,LookHere!$B$12,0)</f>
        <v>0</v>
      </c>
      <c r="E202" s="3">
        <f>IF(A202&lt;LookHere!B$13,0,IF(A202&lt;LookHere!B$14,LookHere!C$13,LookHere!C$14))</f>
        <v>0</v>
      </c>
      <c r="F202" s="3">
        <f>IF('SC3'!A202&lt;LookHere!D$15,0,LookHere!B$15)</f>
        <v>0</v>
      </c>
      <c r="G202" s="3">
        <f>IF('SC3'!A202&lt;LookHere!D$16,0,LookHere!B$16)</f>
        <v>0</v>
      </c>
      <c r="H202" s="3">
        <f t="shared" si="68"/>
        <v>0</v>
      </c>
      <c r="I202" s="35">
        <f t="shared" si="69"/>
        <v>436101.31190138753</v>
      </c>
      <c r="J202" s="3">
        <f>IF(I201&gt;0,IF(B202&lt;2,IF(C202&gt;5500*LookHere!B$11, 5500*LookHere!B$11, C202), IF(H202&gt;(M202+P201),-(H202-M202-P201),0)),0)</f>
        <v>4682.0384102719418</v>
      </c>
      <c r="K202" s="35">
        <f t="shared" si="70"/>
        <v>44350.64535357766</v>
      </c>
      <c r="L202" s="35">
        <f t="shared" si="71"/>
        <v>141151.23732157968</v>
      </c>
      <c r="M202" s="35">
        <f t="shared" si="72"/>
        <v>0</v>
      </c>
      <c r="N202" s="35">
        <f t="shared" si="73"/>
        <v>1907.6302000456571</v>
      </c>
      <c r="O202" s="35">
        <f t="shared" si="74"/>
        <v>186809.84717874881</v>
      </c>
      <c r="P202" s="3">
        <f t="shared" si="75"/>
        <v>0</v>
      </c>
      <c r="Q202">
        <f t="shared" si="76"/>
        <v>0</v>
      </c>
      <c r="R202" s="3">
        <f>IF(B202&lt;2,K202*V$5+L202*0.4*V$6 - IF((C202-J202)&gt;0,IF((C202-J202)&gt;V$12,V$12,C202-J202)),P202+L202*($V$6)*0.4+K202*($V$5)+G202+F202+E202)/LookHere!B$11</f>
        <v>6994.6522950153694</v>
      </c>
      <c r="S202" s="3">
        <f>(IF(G202&gt;0,IF(R202&gt;V$15,IF(0.15*(R202-V$15)&lt;G202,0.15*(R202-V$15),G202),0),0))*LookHere!B$11</f>
        <v>0</v>
      </c>
      <c r="T202" s="3">
        <f>(IF(R202&lt;V$16,W$16*R202,IF(R202&lt;V$17,Z$16+W$17*(R202-V$16),IF(R202&lt;V$18,W$18*(R202-V$18)+Z$17,(R202-V$18)*W$19+Z$18)))+S202 + IF(R202&lt;V$20,R202*W$20,IF(R202&lt;V$21,(R202-V$20)*W$21+Z$20,(R202-V$21)*W$22+Z$21)))*LookHere!B$11</f>
        <v>1398.930459003074</v>
      </c>
      <c r="AG202">
        <f t="shared" si="77"/>
        <v>82</v>
      </c>
      <c r="AH202" s="36">
        <v>9.2999999999999999E-2</v>
      </c>
      <c r="AI202" s="3">
        <f t="shared" si="78"/>
        <v>0</v>
      </c>
    </row>
    <row r="203" spans="1:35" x14ac:dyDescent="0.2">
      <c r="A203">
        <f t="shared" si="67"/>
        <v>58</v>
      </c>
      <c r="B203">
        <f>IF(A203&lt;LookHere!$B$9,1,2)</f>
        <v>1</v>
      </c>
      <c r="C203">
        <f>IF(B203&lt;2,LookHere!F$10 - T202,0)</f>
        <v>4601.0695409969258</v>
      </c>
      <c r="D203" s="3">
        <f>IF(B203=2,LookHere!$B$12,0)</f>
        <v>0</v>
      </c>
      <c r="E203" s="3">
        <f>IF(A203&lt;LookHere!B$13,0,IF(A203&lt;LookHere!B$14,LookHere!C$13,LookHere!C$14))</f>
        <v>0</v>
      </c>
      <c r="F203" s="3">
        <f>IF('SC3'!A203&lt;LookHere!D$15,0,LookHere!B$15)</f>
        <v>0</v>
      </c>
      <c r="G203" s="3">
        <f>IF('SC3'!A203&lt;LookHere!D$16,0,LookHere!B$16)</f>
        <v>0</v>
      </c>
      <c r="H203" s="3">
        <f t="shared" si="68"/>
        <v>0</v>
      </c>
      <c r="I203" s="35">
        <f t="shared" si="69"/>
        <v>467208.61917975079</v>
      </c>
      <c r="J203" s="3">
        <f>IF(I202&gt;0,IF(B203&lt;2,IF(C203&gt;5500*LookHere!B$11, 5500*LookHere!B$11, C203), IF(H203&gt;(M203+P202),-(H203-M203-P202),0)),0)</f>
        <v>4601.0695409969258</v>
      </c>
      <c r="K203" s="35">
        <f t="shared" si="70"/>
        <v>47075.323852468784</v>
      </c>
      <c r="L203" s="35">
        <f t="shared" si="71"/>
        <v>149822.85277059732</v>
      </c>
      <c r="M203" s="35">
        <f t="shared" si="72"/>
        <v>0</v>
      </c>
      <c r="N203" s="35">
        <f t="shared" si="73"/>
        <v>2024.8253152116754</v>
      </c>
      <c r="O203" s="35">
        <f t="shared" si="74"/>
        <v>198164.14969027316</v>
      </c>
      <c r="P203" s="3">
        <f t="shared" si="75"/>
        <v>0</v>
      </c>
      <c r="Q203">
        <f t="shared" si="76"/>
        <v>0</v>
      </c>
      <c r="R203" s="3">
        <f>IF(B203&lt;2,K203*V$5+L203*0.4*V$6 - IF((C203-J203)&gt;0,IF((C203-J203)&gt;V$12,V$12,C203-J203)),P203+L203*($V$6)*0.4+K203*($V$5)+G203+F203+E203)/LookHere!B$11</f>
        <v>7424.3682227884583</v>
      </c>
      <c r="S203" s="3">
        <f>(IF(G203&gt;0,IF(R203&gt;V$15,IF(0.15*(R203-V$15)&lt;G203,0.15*(R203-V$15),G203),0),0))*LookHere!B$11</f>
        <v>0</v>
      </c>
      <c r="T203" s="3">
        <f>(IF(R203&lt;V$16,W$16*R203,IF(R203&lt;V$17,Z$16+W$17*(R203-V$16),IF(R203&lt;V$18,W$18*(R203-V$18)+Z$17,(R203-V$18)*W$19+Z$18)))+S203 + IF(R203&lt;V$20,R203*W$20,IF(R203&lt;V$21,(R203-V$20)*W$21+Z$20,(R203-V$21)*W$22+Z$21)))*LookHere!B$11</f>
        <v>1484.8736445576915</v>
      </c>
      <c r="AG203">
        <f t="shared" si="77"/>
        <v>83</v>
      </c>
      <c r="AH203" s="36">
        <v>9.6000000000000002E-2</v>
      </c>
      <c r="AI203" s="3">
        <f t="shared" si="78"/>
        <v>0</v>
      </c>
    </row>
    <row r="204" spans="1:35" x14ac:dyDescent="0.2">
      <c r="A204">
        <f t="shared" si="67"/>
        <v>59</v>
      </c>
      <c r="B204">
        <f>IF(A204&lt;LookHere!$B$9,1,2)</f>
        <v>1</v>
      </c>
      <c r="C204">
        <f>IF(B204&lt;2,LookHere!F$10 - T203,0)</f>
        <v>4515.1263554423085</v>
      </c>
      <c r="D204" s="3">
        <f>IF(B204=2,LookHere!$B$12,0)</f>
        <v>0</v>
      </c>
      <c r="E204" s="3">
        <f>IF(A204&lt;LookHere!B$13,0,IF(A204&lt;LookHere!B$14,LookHere!C$13,LookHere!C$14))</f>
        <v>0</v>
      </c>
      <c r="F204" s="3">
        <f>IF('SC3'!A204&lt;LookHere!D$15,0,LookHere!B$15)</f>
        <v>0</v>
      </c>
      <c r="G204" s="3">
        <f>IF('SC3'!A204&lt;LookHere!D$16,0,LookHere!B$16)</f>
        <v>0</v>
      </c>
      <c r="H204" s="3">
        <f t="shared" si="68"/>
        <v>0</v>
      </c>
      <c r="I204" s="35">
        <f t="shared" si="69"/>
        <v>500120.68540893839</v>
      </c>
      <c r="J204" s="3">
        <f>IF(I203&gt;0,IF(B204&lt;2,IF(C204&gt;5500*LookHere!B$11, 5500*LookHere!B$11, C204), IF(H204&gt;(M204+P203),-(H204-M204-P203),0)),0)</f>
        <v>4515.1263554423085</v>
      </c>
      <c r="K204" s="35">
        <f t="shared" si="70"/>
        <v>49967.392766158475</v>
      </c>
      <c r="L204" s="35">
        <f t="shared" si="71"/>
        <v>159027.20825025544</v>
      </c>
      <c r="M204" s="35">
        <f t="shared" si="72"/>
        <v>0</v>
      </c>
      <c r="N204" s="35">
        <f t="shared" si="73"/>
        <v>2149.2203032977427</v>
      </c>
      <c r="O204" s="35">
        <f t="shared" si="74"/>
        <v>210208.56670844796</v>
      </c>
      <c r="P204" s="3">
        <f t="shared" si="75"/>
        <v>0</v>
      </c>
      <c r="Q204">
        <f t="shared" si="76"/>
        <v>0</v>
      </c>
      <c r="R204" s="3">
        <f>IF(B204&lt;2,K204*V$5+L204*0.4*V$6 - IF((C204-J204)&gt;0,IF((C204-J204)&gt;V$12,V$12,C204-J204)),P204+L204*($V$6)*0.4+K204*($V$5)+G204+F204+E204)/LookHere!B$11</f>
        <v>7880.4837156569374</v>
      </c>
      <c r="S204" s="3">
        <f>(IF(G204&gt;0,IF(R204&gt;V$15,IF(0.15*(R204-V$15)&lt;G204,0.15*(R204-V$15),G204),0),0))*LookHere!B$11</f>
        <v>0</v>
      </c>
      <c r="T204" s="3">
        <f>(IF(R204&lt;V$16,W$16*R204,IF(R204&lt;V$17,Z$16+W$17*(R204-V$16),IF(R204&lt;V$18,W$18*(R204-V$18)+Z$17,(R204-V$18)*W$19+Z$18)))+S204 + IF(R204&lt;V$20,R204*W$20,IF(R204&lt;V$21,(R204-V$20)*W$21+Z$20,(R204-V$21)*W$22+Z$21)))*LookHere!B$11</f>
        <v>1576.0967431313875</v>
      </c>
      <c r="AG204">
        <f t="shared" si="77"/>
        <v>84</v>
      </c>
      <c r="AH204" s="36">
        <v>9.9000000000000005E-2</v>
      </c>
      <c r="AI204" s="3">
        <f t="shared" si="78"/>
        <v>0</v>
      </c>
    </row>
    <row r="205" spans="1:35" x14ac:dyDescent="0.2">
      <c r="A205">
        <f t="shared" si="67"/>
        <v>60</v>
      </c>
      <c r="B205">
        <f>IF(A205&lt;LookHere!$B$9,1,2)</f>
        <v>1</v>
      </c>
      <c r="C205">
        <f>IF(B205&lt;2,LookHere!F$10 - T204,0)</f>
        <v>4423.9032568686125</v>
      </c>
      <c r="D205" s="3">
        <f>IF(B205=2,LookHere!$B$12,0)</f>
        <v>0</v>
      </c>
      <c r="E205" s="3">
        <f>IF(A205&lt;LookHere!B$13,0,IF(A205&lt;LookHere!B$14,LookHere!C$13,LookHere!C$14))</f>
        <v>0</v>
      </c>
      <c r="F205" s="3">
        <f>IF('SC3'!A205&lt;LookHere!D$15,0,LookHere!B$15)</f>
        <v>0</v>
      </c>
      <c r="G205" s="3">
        <f>IF('SC3'!A205&lt;LookHere!D$16,0,LookHere!B$16)</f>
        <v>0</v>
      </c>
      <c r="H205" s="3">
        <f t="shared" si="68"/>
        <v>0</v>
      </c>
      <c r="I205" s="35">
        <f t="shared" si="69"/>
        <v>534941.92392496229</v>
      </c>
      <c r="J205" s="3">
        <f>IF(I204&gt;0,IF(B205&lt;2,IF(C205&gt;5500*LookHere!B$11, 5500*LookHere!B$11, C205), IF(H205&gt;(M205+P204),-(H205-M205-P204),0)),0)</f>
        <v>4423.9032568686125</v>
      </c>
      <c r="K205" s="35">
        <f t="shared" si="70"/>
        <v>53037.135711953451</v>
      </c>
      <c r="L205" s="35">
        <f t="shared" si="71"/>
        <v>168797.03260351479</v>
      </c>
      <c r="M205" s="35">
        <f t="shared" si="72"/>
        <v>0</v>
      </c>
      <c r="N205" s="35">
        <f t="shared" si="73"/>
        <v>2281.2574879450058</v>
      </c>
      <c r="O205" s="35">
        <f t="shared" si="74"/>
        <v>222985.04339298746</v>
      </c>
      <c r="P205" s="3">
        <f t="shared" si="75"/>
        <v>0</v>
      </c>
      <c r="Q205">
        <f t="shared" si="76"/>
        <v>0</v>
      </c>
      <c r="R205" s="3">
        <f>IF(B205&lt;2,K205*V$5+L205*0.4*V$6 - IF((C205-J205)&gt;0,IF((C205-J205)&gt;V$12,V$12,C205-J205)),P205+L205*($V$6)*0.4+K205*($V$5)+G205+F205+E205)/LookHere!B$11</f>
        <v>8364.6206288795529</v>
      </c>
      <c r="S205" s="3">
        <f>(IF(G205&gt;0,IF(R205&gt;V$15,IF(0.15*(R205-V$15)&lt;G205,0.15*(R205-V$15),G205),0),0))*LookHere!B$11</f>
        <v>0</v>
      </c>
      <c r="T205" s="3">
        <f>(IF(R205&lt;V$16,W$16*R205,IF(R205&lt;V$17,Z$16+W$17*(R205-V$16),IF(R205&lt;V$18,W$18*(R205-V$18)+Z$17,(R205-V$18)*W$19+Z$18)))+S205 + IF(R205&lt;V$20,R205*W$20,IF(R205&lt;V$21,(R205-V$20)*W$21+Z$20,(R205-V$21)*W$22+Z$21)))*LookHere!B$11</f>
        <v>1672.9241257759104</v>
      </c>
      <c r="AG205">
        <f t="shared" si="77"/>
        <v>85</v>
      </c>
      <c r="AH205" s="37">
        <v>0.10299999999999999</v>
      </c>
      <c r="AI205" s="3">
        <f t="shared" si="78"/>
        <v>0</v>
      </c>
    </row>
    <row r="206" spans="1:35" x14ac:dyDescent="0.2">
      <c r="A206">
        <f t="shared" si="67"/>
        <v>61</v>
      </c>
      <c r="B206">
        <f>IF(A206&lt;LookHere!$B$9,1,2)</f>
        <v>1</v>
      </c>
      <c r="C206">
        <f>IF(B206&lt;2,LookHere!F$10 - T205,0)</f>
        <v>4327.0758742240896</v>
      </c>
      <c r="D206" s="3">
        <f>IF(B206=2,LookHere!$B$12,0)</f>
        <v>0</v>
      </c>
      <c r="E206" s="3">
        <f>IF(A206&lt;LookHere!B$13,0,IF(A206&lt;LookHere!B$14,LookHere!C$13,LookHere!C$14))</f>
        <v>0</v>
      </c>
      <c r="F206" s="3">
        <f>IF('SC3'!A206&lt;LookHere!D$15,0,LookHere!B$15)</f>
        <v>0</v>
      </c>
      <c r="G206" s="3">
        <f>IF('SC3'!A206&lt;LookHere!D$16,0,LookHere!B$16)</f>
        <v>0</v>
      </c>
      <c r="H206" s="3">
        <f t="shared" si="68"/>
        <v>0</v>
      </c>
      <c r="I206" s="35">
        <f t="shared" si="69"/>
        <v>571782.76993534563</v>
      </c>
      <c r="J206" s="3">
        <f>IF(I205&gt;0,IF(B206&lt;2,IF(C206&gt;5500*LookHere!B$11, 5500*LookHere!B$11, C206), IF(H206&gt;(M206+P205),-(H206-M206-P205),0)),0)</f>
        <v>4327.0758742240896</v>
      </c>
      <c r="K206" s="35">
        <f t="shared" si="70"/>
        <v>56295.468080401683</v>
      </c>
      <c r="L206" s="35">
        <f t="shared" si="71"/>
        <v>179167.06536729552</v>
      </c>
      <c r="M206" s="35">
        <f t="shared" si="72"/>
        <v>0</v>
      </c>
      <c r="N206" s="35">
        <f t="shared" si="73"/>
        <v>2421.4063669136058</v>
      </c>
      <c r="O206" s="35">
        <f t="shared" si="74"/>
        <v>236538.07433041325</v>
      </c>
      <c r="P206" s="3">
        <f t="shared" si="75"/>
        <v>0</v>
      </c>
      <c r="Q206">
        <f t="shared" si="76"/>
        <v>0</v>
      </c>
      <c r="R206" s="3">
        <f>IF(B206&lt;2,K206*V$5+L206*0.4*V$6 - IF((C206-J206)&gt;0,IF((C206-J206)&gt;V$12,V$12,C206-J206)),P206+L206*($V$6)*0.4+K206*($V$5)+G206+F206+E206)/LookHere!B$11</f>
        <v>8878.500456268599</v>
      </c>
      <c r="S206" s="3">
        <f>(IF(G206&gt;0,IF(R206&gt;V$15,IF(0.15*(R206-V$15)&lt;G206,0.15*(R206-V$15),G206),0),0))*LookHere!B$11</f>
        <v>0</v>
      </c>
      <c r="T206" s="3">
        <f>(IF(R206&lt;V$16,W$16*R206,IF(R206&lt;V$17,Z$16+W$17*(R206-V$16),IF(R206&lt;V$18,W$18*(R206-V$18)+Z$17,(R206-V$18)*W$19+Z$18)))+S206 + IF(R206&lt;V$20,R206*W$20,IF(R206&lt;V$21,(R206-V$20)*W$21+Z$20,(R206-V$21)*W$22+Z$21)))*LookHere!B$11</f>
        <v>1775.7000912537196</v>
      </c>
      <c r="AG206">
        <f t="shared" si="77"/>
        <v>86</v>
      </c>
      <c r="AH206" s="37">
        <v>0.108</v>
      </c>
      <c r="AI206" s="3">
        <f t="shared" si="78"/>
        <v>0</v>
      </c>
    </row>
    <row r="207" spans="1:35" x14ac:dyDescent="0.2">
      <c r="A207">
        <f t="shared" si="67"/>
        <v>62</v>
      </c>
      <c r="B207">
        <f>IF(A207&lt;LookHere!$B$9,1,2)</f>
        <v>1</v>
      </c>
      <c r="C207">
        <f>IF(B207&lt;2,LookHere!F$10 - T206,0)</f>
        <v>4224.2999087462804</v>
      </c>
      <c r="D207" s="3">
        <f>IF(B207=2,LookHere!$B$12,0)</f>
        <v>0</v>
      </c>
      <c r="E207" s="3">
        <f>IF(A207&lt;LookHere!B$13,0,IF(A207&lt;LookHere!B$14,LookHere!C$13,LookHere!C$14))</f>
        <v>0</v>
      </c>
      <c r="F207" s="3">
        <f>IF('SC3'!A207&lt;LookHere!D$15,0,LookHere!B$15)</f>
        <v>0</v>
      </c>
      <c r="G207" s="3">
        <f>IF('SC3'!A207&lt;LookHere!D$16,0,LookHere!B$16)</f>
        <v>0</v>
      </c>
      <c r="H207" s="3">
        <f t="shared" si="68"/>
        <v>0</v>
      </c>
      <c r="I207" s="35">
        <f t="shared" si="69"/>
        <v>610760.02660076227</v>
      </c>
      <c r="J207" s="3">
        <f>IF(I206&gt;0,IF(B207&lt;2,IF(C207&gt;5500*LookHere!B$11, 5500*LookHere!B$11, C207), IF(H207&gt;(M207+P206),-(H207-M207-P206),0)),0)</f>
        <v>4224.2999087462804</v>
      </c>
      <c r="K207" s="35">
        <f t="shared" si="70"/>
        <v>59753.975848233036</v>
      </c>
      <c r="L207" s="35">
        <f t="shared" si="71"/>
        <v>190174.18029930655</v>
      </c>
      <c r="M207" s="35">
        <f t="shared" si="72"/>
        <v>0</v>
      </c>
      <c r="N207" s="35">
        <f t="shared" si="73"/>
        <v>2570.1652815226207</v>
      </c>
      <c r="O207" s="35">
        <f t="shared" si="74"/>
        <v>250914.85848821577</v>
      </c>
      <c r="P207" s="3">
        <f t="shared" si="75"/>
        <v>0</v>
      </c>
      <c r="Q207">
        <f t="shared" si="76"/>
        <v>0</v>
      </c>
      <c r="R207" s="3">
        <f>IF(B207&lt;2,K207*V$5+L207*0.4*V$6 - IF((C207-J207)&gt;0,IF((C207-J207)&gt;V$12,V$12,C207-J207)),P207+L207*($V$6)*0.4+K207*($V$5)+G207+F207+E207)/LookHere!B$11</f>
        <v>9423.9504514768123</v>
      </c>
      <c r="S207" s="3">
        <f>(IF(G207&gt;0,IF(R207&gt;V$15,IF(0.15*(R207-V$15)&lt;G207,0.15*(R207-V$15),G207),0),0))*LookHere!B$11</f>
        <v>0</v>
      </c>
      <c r="T207" s="3">
        <f>(IF(R207&lt;V$16,W$16*R207,IF(R207&lt;V$17,Z$16+W$17*(R207-V$16),IF(R207&lt;V$18,W$18*(R207-V$18)+Z$17,(R207-V$18)*W$19+Z$18)))+S207 + IF(R207&lt;V$20,R207*W$20,IF(R207&lt;V$21,(R207-V$20)*W$21+Z$20,(R207-V$21)*W$22+Z$21)))*LookHere!B$11</f>
        <v>1884.7900902953625</v>
      </c>
      <c r="W207" s="3"/>
      <c r="X207" s="3"/>
      <c r="Y207" s="3"/>
      <c r="AG207">
        <f t="shared" si="77"/>
        <v>87</v>
      </c>
      <c r="AH207" s="37">
        <v>0.113</v>
      </c>
      <c r="AI207" s="3">
        <f t="shared" si="78"/>
        <v>0</v>
      </c>
    </row>
    <row r="208" spans="1:35" x14ac:dyDescent="0.2">
      <c r="A208">
        <f t="shared" si="67"/>
        <v>63</v>
      </c>
      <c r="B208">
        <f>IF(A208&lt;LookHere!$B$9,1,2)</f>
        <v>1</v>
      </c>
      <c r="C208">
        <f>IF(B208&lt;2,LookHere!F$10 - T207,0)</f>
        <v>4115.2099097046375</v>
      </c>
      <c r="D208" s="3">
        <f>IF(B208=2,LookHere!$B$12,0)</f>
        <v>0</v>
      </c>
      <c r="E208" s="3">
        <f>IF(A208&lt;LookHere!B$13,0,IF(A208&lt;LookHere!B$14,LookHere!C$13,LookHere!C$14))</f>
        <v>0</v>
      </c>
      <c r="F208" s="3">
        <f>IF('SC3'!A208&lt;LookHere!D$15,0,LookHere!B$15)</f>
        <v>0</v>
      </c>
      <c r="G208" s="3">
        <f>IF('SC3'!A208&lt;LookHere!D$16,0,LookHere!B$16)</f>
        <v>0</v>
      </c>
      <c r="H208" s="3">
        <f t="shared" si="68"/>
        <v>0</v>
      </c>
      <c r="I208" s="35">
        <f t="shared" si="69"/>
        <v>651997.23092726129</v>
      </c>
      <c r="J208" s="3">
        <f>IF(I207&gt;0,IF(B208&lt;2,IF(C208&gt;5500*LookHere!B$11, 5500*LookHere!B$11, C208), IF(H208&gt;(M208+P207),-(H208-M208-P207),0)),0)</f>
        <v>4115.2099097046375</v>
      </c>
      <c r="K208" s="35">
        <f t="shared" si="70"/>
        <v>63424.956775770006</v>
      </c>
      <c r="L208" s="35">
        <f t="shared" si="71"/>
        <v>201857.51649373613</v>
      </c>
      <c r="M208" s="35">
        <f t="shared" si="72"/>
        <v>0</v>
      </c>
      <c r="N208" s="35">
        <f t="shared" si="73"/>
        <v>2728.0631886518622</v>
      </c>
      <c r="O208" s="35">
        <f t="shared" si="74"/>
        <v>266165.46358712955</v>
      </c>
      <c r="P208" s="3">
        <f t="shared" si="75"/>
        <v>0</v>
      </c>
      <c r="Q208">
        <f t="shared" si="76"/>
        <v>0</v>
      </c>
      <c r="R208" s="3">
        <f>IF(B208&lt;2,K208*V$5+L208*0.4*V$6 - IF((C208-J208)&gt;0,IF((C208-J208)&gt;V$12,V$12,C208-J208)),P208+L208*($V$6)*0.4+K208*($V$5)+G208+F208+E208)/LookHere!B$11</f>
        <v>10002.91012534507</v>
      </c>
      <c r="S208" s="3">
        <f>(IF(G208&gt;0,IF(R208&gt;V$15,IF(0.15*(R208-V$15)&lt;G208,0.15*(R208-V$15),G208),0),0))*LookHere!B$11</f>
        <v>0</v>
      </c>
      <c r="T208" s="3">
        <f>(IF(R208&lt;V$16,W$16*R208,IF(R208&lt;V$17,Z$16+W$17*(R208-V$16),IF(R208&lt;V$18,W$18*(R208-V$18)+Z$17,(R208-V$18)*W$19+Z$18)))+S208 + IF(R208&lt;V$20,R208*W$20,IF(R208&lt;V$21,(R208-V$20)*W$21+Z$20,(R208-V$21)*W$22+Z$21)))*LookHere!B$11</f>
        <v>2000.582025069014</v>
      </c>
      <c r="W208" s="3"/>
      <c r="X208" s="3"/>
      <c r="Y208" s="3"/>
      <c r="AG208">
        <f t="shared" si="77"/>
        <v>88</v>
      </c>
      <c r="AH208" s="37">
        <v>0.11899999999999999</v>
      </c>
      <c r="AI208" s="3">
        <f t="shared" si="78"/>
        <v>0</v>
      </c>
    </row>
    <row r="209" spans="1:35" x14ac:dyDescent="0.2">
      <c r="A209">
        <f t="shared" si="67"/>
        <v>64</v>
      </c>
      <c r="B209">
        <f>IF(A209&lt;LookHere!$B$9,1,2)</f>
        <v>1</v>
      </c>
      <c r="C209">
        <f>IF(B209&lt;2,LookHere!F$10 - T208,0)</f>
        <v>3999.417974930986</v>
      </c>
      <c r="D209" s="3">
        <f>IF(B209=2,LookHere!$B$12,0)</f>
        <v>0</v>
      </c>
      <c r="E209" s="3">
        <f>IF(A209&lt;LookHere!B$13,0,IF(A209&lt;LookHere!B$14,LookHere!C$13,LookHere!C$14))</f>
        <v>0</v>
      </c>
      <c r="F209" s="3">
        <f>IF('SC3'!A209&lt;LookHere!D$15,0,LookHere!B$15)</f>
        <v>0</v>
      </c>
      <c r="G209" s="3">
        <f>IF('SC3'!A209&lt;LookHere!D$16,0,LookHere!B$16)</f>
        <v>0</v>
      </c>
      <c r="H209" s="3">
        <f t="shared" si="68"/>
        <v>0</v>
      </c>
      <c r="I209" s="35">
        <f t="shared" si="69"/>
        <v>695625.04059795127</v>
      </c>
      <c r="J209" s="3">
        <f>IF(I208&gt;0,IF(B209&lt;2,IF(C209&gt;5500*LookHere!B$11, 5500*LookHere!B$11, C209), IF(H209&gt;(M209+P208),-(H209-M209-P208),0)),0)</f>
        <v>3999.417974930986</v>
      </c>
      <c r="K209" s="35">
        <f t="shared" si="70"/>
        <v>67321.464135298185</v>
      </c>
      <c r="L209" s="35">
        <f t="shared" si="71"/>
        <v>214258.61755202489</v>
      </c>
      <c r="M209" s="35">
        <f t="shared" si="72"/>
        <v>0</v>
      </c>
      <c r="N209" s="35">
        <f t="shared" si="73"/>
        <v>2895.6615416065274</v>
      </c>
      <c r="O209" s="35">
        <f t="shared" si="74"/>
        <v>282343.00046395528</v>
      </c>
      <c r="P209" s="3">
        <f t="shared" si="75"/>
        <v>0</v>
      </c>
      <c r="Q209">
        <f t="shared" si="76"/>
        <v>0</v>
      </c>
      <c r="R209" s="3">
        <f>IF(B209&lt;2,K209*V$5+L209*0.4*V$6 - IF((C209-J209)&gt;0,IF((C209-J209)&gt;V$12,V$12,C209-J209)),P209+L209*($V$6)*0.4+K209*($V$5)+G209+F209+E209)/LookHere!B$11</f>
        <v>10617.438142414147</v>
      </c>
      <c r="S209" s="3">
        <f>(IF(G209&gt;0,IF(R209&gt;V$15,IF(0.15*(R209-V$15)&lt;G209,0.15*(R209-V$15),G209),0),0))*LookHere!B$11</f>
        <v>0</v>
      </c>
      <c r="T209" s="3">
        <f>(IF(R209&lt;V$16,W$16*R209,IF(R209&lt;V$17,Z$16+W$17*(R209-V$16),IF(R209&lt;V$18,W$18*(R209-V$18)+Z$17,(R209-V$18)*W$19+Z$18)))+S209 + IF(R209&lt;V$20,R209*W$20,IF(R209&lt;V$21,(R209-V$20)*W$21+Z$20,(R209-V$21)*W$22+Z$21)))*LookHere!B$11</f>
        <v>2123.4876284828292</v>
      </c>
      <c r="W209" s="3"/>
      <c r="X209" s="3"/>
      <c r="Y209" s="3"/>
      <c r="AG209">
        <f t="shared" si="77"/>
        <v>89</v>
      </c>
      <c r="AH209" s="37">
        <v>0.127</v>
      </c>
      <c r="AI209" s="3">
        <f t="shared" si="78"/>
        <v>0</v>
      </c>
    </row>
    <row r="210" spans="1:35" x14ac:dyDescent="0.2">
      <c r="A210">
        <f t="shared" si="67"/>
        <v>65</v>
      </c>
      <c r="B210">
        <f>IF(A210&lt;LookHere!$B$9,1,2)</f>
        <v>2</v>
      </c>
      <c r="C210">
        <f>IF(B210&lt;2,LookHere!F$10 - T209,0)</f>
        <v>0</v>
      </c>
      <c r="D210" s="3">
        <f>IF(B210=2,LookHere!$B$12,0)</f>
        <v>48600</v>
      </c>
      <c r="E210" s="3">
        <f>IF(A210&lt;LookHere!B$13,0,IF(A210&lt;LookHere!B$14,LookHere!C$13,LookHere!C$14))</f>
        <v>12000</v>
      </c>
      <c r="F210" s="3">
        <f>IF('SC3'!A210&lt;LookHere!D$15,0,LookHere!B$15)</f>
        <v>0</v>
      </c>
      <c r="G210" s="3">
        <f>IF('SC3'!A210&lt;LookHere!D$16,0,LookHere!B$16)</f>
        <v>0</v>
      </c>
      <c r="H210" s="3">
        <f t="shared" si="68"/>
        <v>38723.487628482828</v>
      </c>
      <c r="I210" s="35">
        <f t="shared" si="69"/>
        <v>719123.25446934998</v>
      </c>
      <c r="J210" s="3">
        <f>IF(I209&gt;0,IF(B210&lt;2,IF(C210&gt;5500*LookHere!B$11, 5500*LookHere!B$11, C210), IF(H210&gt;(M210+P209),-(H210-M210-P209),0)),0)</f>
        <v>0</v>
      </c>
      <c r="K210" s="35">
        <f t="shared" si="70"/>
        <v>171061.94854524313</v>
      </c>
      <c r="L210" s="35">
        <f t="shared" si="71"/>
        <v>89093.49625574454</v>
      </c>
      <c r="M210" s="35">
        <f t="shared" si="72"/>
        <v>38723.487628482828</v>
      </c>
      <c r="N210" s="35">
        <f t="shared" si="73"/>
        <v>129784.59304582793</v>
      </c>
      <c r="O210" s="35">
        <f t="shared" si="74"/>
        <v>291880.54701962764</v>
      </c>
      <c r="P210" s="3">
        <f t="shared" si="75"/>
        <v>11675.221880785106</v>
      </c>
      <c r="Q210">
        <f t="shared" si="76"/>
        <v>0.04</v>
      </c>
      <c r="R210" s="3">
        <f>IF(B210&lt;2,K210*V$5+L210*0.4*V$6 - IF((C210-J210)&gt;0,IF((C210-J210)&gt;V$12,V$12,C210-J210)),P210+L210*($V$6)*0.4+K210*($V$5)+G210+F210+E210)/LookHere!B$11</f>
        <v>33209.168428283985</v>
      </c>
      <c r="S210" s="3">
        <f>(IF(G210&gt;0,IF(R210&gt;V$15,IF(0.15*(R210-V$15)&lt;G210,0.15*(R210-V$15),G210),0),0))*LookHere!B$11</f>
        <v>0</v>
      </c>
      <c r="T210" s="3">
        <f>(IF(R210&lt;V$16,W$16*R210,IF(R210&lt;V$17,Z$16+W$17*(R210-V$16),IF(R210&lt;V$18,W$18*(R210-V$18)+Z$17,(R210-V$18)*W$19+Z$18)))+S210 + IF(R210&lt;V$20,R210*W$20,IF(R210&lt;V$21,(R210-V$20)*W$21+Z$20,(R210-V$21)*W$22+Z$21)))*LookHere!B$11</f>
        <v>6641.8336856567976</v>
      </c>
      <c r="W210" s="3"/>
      <c r="X210" s="3"/>
      <c r="Y210" s="3"/>
      <c r="AG210">
        <f t="shared" si="77"/>
        <v>90</v>
      </c>
      <c r="AH210" s="37">
        <v>0.13600000000000001</v>
      </c>
      <c r="AI210" s="3">
        <f t="shared" si="78"/>
        <v>0</v>
      </c>
    </row>
    <row r="211" spans="1:35" x14ac:dyDescent="0.2">
      <c r="A211">
        <f t="shared" si="67"/>
        <v>66</v>
      </c>
      <c r="B211">
        <f>IF(A211&lt;LookHere!$B$9,1,2)</f>
        <v>2</v>
      </c>
      <c r="C211">
        <f>IF(B211&lt;2,LookHere!F$10 - T210,0)</f>
        <v>0</v>
      </c>
      <c r="D211" s="3">
        <f>IF(B211=2,LookHere!$B$12,0)</f>
        <v>48600</v>
      </c>
      <c r="E211" s="3">
        <f>IF(A211&lt;LookHere!B$13,0,IF(A211&lt;LookHere!B$14,LookHere!C$13,LookHere!C$14))</f>
        <v>12000</v>
      </c>
      <c r="F211" s="3">
        <f>IF('SC3'!A211&lt;LookHere!D$15,0,LookHere!B$15)</f>
        <v>0</v>
      </c>
      <c r="G211" s="3">
        <f>IF('SC3'!A211&lt;LookHere!D$16,0,LookHere!B$16)</f>
        <v>0</v>
      </c>
      <c r="H211" s="3">
        <f t="shared" si="68"/>
        <v>43241.833685656798</v>
      </c>
      <c r="I211" s="35">
        <f t="shared" si="69"/>
        <v>743415.23800532462</v>
      </c>
      <c r="J211" s="3">
        <f>IF(I210&gt;0,IF(B211&lt;2,IF(C211&gt;5500*LookHere!B$11, 5500*LookHere!B$11, C211), IF(H211&gt;(M211+P210),-(H211-M211-P210),0)),0)</f>
        <v>0</v>
      </c>
      <c r="K211" s="35">
        <f t="shared" si="70"/>
        <v>162711.54064532509</v>
      </c>
      <c r="L211" s="35">
        <f t="shared" si="71"/>
        <v>75328.155045095104</v>
      </c>
      <c r="M211" s="35">
        <f t="shared" si="72"/>
        <v>31566.611804871693</v>
      </c>
      <c r="N211" s="35">
        <f t="shared" si="73"/>
        <v>11046.862815448236</v>
      </c>
      <c r="O211" s="35">
        <f t="shared" si="74"/>
        <v>290065.05001716549</v>
      </c>
      <c r="P211" s="3">
        <f t="shared" si="75"/>
        <v>12182.73210072095</v>
      </c>
      <c r="Q211">
        <f t="shared" si="76"/>
        <v>4.2000000000000003E-2</v>
      </c>
      <c r="R211" s="3">
        <f>IF(B211&lt;2,K211*V$5+L211*0.4*V$6 - IF((C211-J211)&gt;0,IF((C211-J211)&gt;V$12,V$12,C211-J211)),P211+L211*($V$6)*0.4+K211*($V$5)+G211+F211+E211)/LookHere!B$11</f>
        <v>32890.523301098365</v>
      </c>
      <c r="S211" s="3">
        <f>(IF(G211&gt;0,IF(R211&gt;V$15,IF(0.15*(R211-V$15)&lt;G211,0.15*(R211-V$15),G211),0),0))*LookHere!B$11</f>
        <v>0</v>
      </c>
      <c r="T211" s="3">
        <f>(IF(R211&lt;V$16,W$16*R211,IF(R211&lt;V$17,Z$16+W$17*(R211-V$16),IF(R211&lt;V$18,W$18*(R211-V$18)+Z$17,(R211-V$18)*W$19+Z$18)))+S211 + IF(R211&lt;V$20,R211*W$20,IF(R211&lt;V$21,(R211-V$20)*W$21+Z$20,(R211-V$21)*W$22+Z$21)))*LookHere!B$11</f>
        <v>6578.104660219673</v>
      </c>
      <c r="AG211">
        <f t="shared" si="77"/>
        <v>91</v>
      </c>
      <c r="AH211" s="37">
        <v>0.14699999999999999</v>
      </c>
      <c r="AI211" s="3">
        <f t="shared" si="78"/>
        <v>0</v>
      </c>
    </row>
    <row r="212" spans="1:35" x14ac:dyDescent="0.2">
      <c r="A212">
        <f t="shared" si="67"/>
        <v>67</v>
      </c>
      <c r="B212">
        <f>IF(A212&lt;LookHere!$B$9,1,2)</f>
        <v>2</v>
      </c>
      <c r="C212">
        <f>IF(B212&lt;2,LookHere!F$10 - T211,0)</f>
        <v>0</v>
      </c>
      <c r="D212" s="3">
        <f>IF(B212=2,LookHere!$B$12,0)</f>
        <v>48600</v>
      </c>
      <c r="E212" s="3">
        <f>IF(A212&lt;LookHere!B$13,0,IF(A212&lt;LookHere!B$14,LookHere!C$13,LookHere!C$14))</f>
        <v>12000</v>
      </c>
      <c r="F212" s="3">
        <f>IF('SC3'!A212&lt;LookHere!D$15,0,LookHere!B$15)</f>
        <v>9000</v>
      </c>
      <c r="G212" s="3">
        <f>IF('SC3'!A212&lt;LookHere!D$16,0,LookHere!B$16)</f>
        <v>6612</v>
      </c>
      <c r="H212" s="3">
        <f t="shared" si="68"/>
        <v>27566.104660219673</v>
      </c>
      <c r="I212" s="35">
        <f t="shared" si="69"/>
        <v>768527.80474514444</v>
      </c>
      <c r="J212" s="3">
        <f>IF(I211&gt;0,IF(B212&lt;2,IF(C212&gt;5500*LookHere!B$11, 5500*LookHere!B$11, C212), IF(H212&gt;(M212+P211),-(H212-M212-P211),0)),0)</f>
        <v>0</v>
      </c>
      <c r="K212" s="35">
        <f t="shared" si="70"/>
        <v>158427.01430302821</v>
      </c>
      <c r="L212" s="35">
        <f t="shared" si="71"/>
        <v>72505.264528593761</v>
      </c>
      <c r="M212" s="35">
        <f t="shared" si="72"/>
        <v>15383.372559498723</v>
      </c>
      <c r="N212" s="35">
        <f t="shared" si="73"/>
        <v>3916.2463379690244</v>
      </c>
      <c r="O212" s="35">
        <f t="shared" si="74"/>
        <v>287680.71530602442</v>
      </c>
      <c r="P212" s="3">
        <f t="shared" si="75"/>
        <v>12657.951473465073</v>
      </c>
      <c r="Q212">
        <f t="shared" si="76"/>
        <v>4.3999999999999997E-2</v>
      </c>
      <c r="R212" s="3">
        <f>IF(B212&lt;2,K212*V$5+L212*0.4*V$6 - IF((C212-J212)&gt;0,IF((C212-J212)&gt;V$12,V$12,C212-J212)),P212+L212*($V$6)*0.4+K212*($V$5)+G212+F212+E212)/LookHere!B$11</f>
        <v>48716.291739846907</v>
      </c>
      <c r="S212" s="3">
        <f>(IF(G212&gt;0,IF(R212&gt;V$15,IF(0.15*(R212-V$15)&lt;G212,0.15*(R212-V$15),G212),0),0))*LookHere!B$11</f>
        <v>0</v>
      </c>
      <c r="T212" s="3">
        <f>(IF(R212&lt;V$16,W$16*R212,IF(R212&lt;V$17,Z$16+W$17*(R212-V$16),IF(R212&lt;V$18,W$18*(R212-V$18)+Z$17,(R212-V$18)*W$19+Z$18)))+S212 + IF(R212&lt;V$20,R212*W$20,IF(R212&lt;V$21,(R212-V$20)*W$21+Z$20,(R212-V$21)*W$22+Z$21)))*LookHere!B$11</f>
        <v>10433.434876962312</v>
      </c>
      <c r="AG212">
        <f t="shared" si="77"/>
        <v>92</v>
      </c>
      <c r="AH212" s="37">
        <v>0.161</v>
      </c>
      <c r="AI212" s="3">
        <f t="shared" si="78"/>
        <v>0</v>
      </c>
    </row>
    <row r="213" spans="1:35" x14ac:dyDescent="0.2">
      <c r="A213">
        <f t="shared" ref="A213:A244" si="79">A212+1</f>
        <v>68</v>
      </c>
      <c r="B213">
        <f>IF(A213&lt;LookHere!$B$9,1,2)</f>
        <v>2</v>
      </c>
      <c r="C213">
        <f>IF(B213&lt;2,LookHere!F$10 - T212,0)</f>
        <v>0</v>
      </c>
      <c r="D213" s="3">
        <f>IF(B213=2,LookHere!$B$12,0)</f>
        <v>48600</v>
      </c>
      <c r="E213" s="3">
        <f>IF(A213&lt;LookHere!B$13,0,IF(A213&lt;LookHere!B$14,LookHere!C$13,LookHere!C$14))</f>
        <v>12000</v>
      </c>
      <c r="F213" s="3">
        <f>IF('SC3'!A213&lt;LookHere!D$15,0,LookHere!B$15)</f>
        <v>9000</v>
      </c>
      <c r="G213" s="3">
        <f>IF('SC3'!A213&lt;LookHere!D$16,0,LookHere!B$16)</f>
        <v>6612</v>
      </c>
      <c r="H213" s="3">
        <f t="shared" ref="H213:H244" si="80">IF(B213&lt;2,0,D213-E213-F213-G213+T212)</f>
        <v>31421.43487696231</v>
      </c>
      <c r="I213" s="35">
        <f t="shared" ref="I213:I244" si="81">IF(I212&gt;0,IF(B213&lt;2,I212*(1+V$186),I212*(1+V$187)) + J213,0)</f>
        <v>794488.67398943531</v>
      </c>
      <c r="J213" s="3">
        <f>IF(I212&gt;0,IF(B213&lt;2,IF(C213&gt;5500*LookHere!B$11, 5500*LookHere!B$11, C213), IF(H213&gt;(M213+P212),-(H213-M213-P212),0)),0)</f>
        <v>0</v>
      </c>
      <c r="K213" s="35">
        <f t="shared" ref="K213:K244" si="82">IF(B213&lt;2,K212*(1+$V$5-$V$4)+IF(C213&gt;($J213+$V$12),$V$183*($C213-$J213-$V$12),0), K212*(1+$V$5-$V$4)-$M213*$V$184)+N213</f>
        <v>151018.13508538908</v>
      </c>
      <c r="L213" s="35">
        <f t="shared" ref="L213:L244" si="83">IF(B213&lt;2,L212*(1+$V$6-$V$4)+IF(C213&gt;($J213+$V$12),(1-$V$183)*($C212-$J213-$V$12),0), L212*(1+$V$6-$V$4)-$M213*(1-$V$184))-N213</f>
        <v>69145.087574414254</v>
      </c>
      <c r="M213" s="35">
        <f t="shared" ref="M213:M244" si="84">MIN(H213-P212,(K212+L212))</f>
        <v>18763.483403497237</v>
      </c>
      <c r="N213" s="35">
        <f t="shared" ref="N213:N244" si="85">IF(B213&lt;2, IF(K212/(K212+L212)&lt;V$183, (V$183 - K212/(K212+L212))*(K212+L212),0),  IF(K212/(K212+L212)&lt;V$184, (V$184 - K212/(K212+L212))*(K212+L212),0))</f>
        <v>3225.5808791071813</v>
      </c>
      <c r="O213" s="35">
        <f t="shared" ref="O213:O244" si="86">IF(B213&lt;2,O212*(1+V$186) + IF((C213-J213)&gt;0,IF((C213-J213)&gt;V$12,V$12,C213-J213),0), O212*(1+V$187)-P212 )</f>
        <v>284740.6183955968</v>
      </c>
      <c r="P213" s="3">
        <f t="shared" ref="P213:P244" si="87">IF(B213&lt;2, 0, IF(H213&gt;(I213+K213+L213),H213-I213-K213-L213,  O213*Q213))</f>
        <v>13098.068446197452</v>
      </c>
      <c r="Q213">
        <f t="shared" si="76"/>
        <v>4.5999999999999999E-2</v>
      </c>
      <c r="R213" s="3">
        <f>IF(B213&lt;2,K213*V$5+L213*0.4*V$6 - IF((C213-J213)&gt;0,IF((C213-J213)&gt;V$12,V$12,C213-J213)),P213+L213*($V$6)*0.4+K213*($V$5)+G213+F213+E213)/LookHere!B$11</f>
        <v>48762.583914703631</v>
      </c>
      <c r="S213" s="3">
        <f>(IF(G213&gt;0,IF(R213&gt;V$15,IF(0.15*(R213-V$15)&lt;G213,0.15*(R213-V$15),G213),0),0))*LookHere!B$11</f>
        <v>0</v>
      </c>
      <c r="T213" s="3">
        <f>(IF(R213&lt;V$16,W$16*R213,IF(R213&lt;V$17,Z$16+W$17*(R213-V$16),IF(R213&lt;V$18,W$18*(R213-V$18)+Z$17,(R213-V$18)*W$19+Z$18)))+S213 + IF(R213&lt;V$20,R213*W$20,IF(R213&lt;V$21,(R213-V$20)*W$21+Z$20,(R213-V$21)*W$22+Z$21)))*LookHere!B$11</f>
        <v>10447.85488943018</v>
      </c>
      <c r="AG213">
        <f t="shared" si="77"/>
        <v>93</v>
      </c>
      <c r="AH213" s="37">
        <v>0.18</v>
      </c>
      <c r="AI213" s="3">
        <f t="shared" si="78"/>
        <v>0</v>
      </c>
    </row>
    <row r="214" spans="1:35" x14ac:dyDescent="0.2">
      <c r="A214">
        <f t="shared" si="79"/>
        <v>69</v>
      </c>
      <c r="B214">
        <f>IF(A214&lt;LookHere!$B$9,1,2)</f>
        <v>2</v>
      </c>
      <c r="C214">
        <f>IF(B214&lt;2,LookHere!F$10 - T213,0)</f>
        <v>0</v>
      </c>
      <c r="D214" s="3">
        <f>IF(B214=2,LookHere!$B$12,0)</f>
        <v>48600</v>
      </c>
      <c r="E214" s="3">
        <f>IF(A214&lt;LookHere!B$13,0,IF(A214&lt;LookHere!B$14,LookHere!C$13,LookHere!C$14))</f>
        <v>12000</v>
      </c>
      <c r="F214" s="3">
        <f>IF('SC3'!A214&lt;LookHere!D$15,0,LookHere!B$15)</f>
        <v>9000</v>
      </c>
      <c r="G214" s="3">
        <f>IF('SC3'!A214&lt;LookHere!D$16,0,LookHere!B$16)</f>
        <v>6612</v>
      </c>
      <c r="H214" s="3">
        <f t="shared" si="80"/>
        <v>31435.854889430178</v>
      </c>
      <c r="I214" s="35">
        <f t="shared" si="81"/>
        <v>821326.50139679841</v>
      </c>
      <c r="J214" s="3">
        <f>IF(I213&gt;0,IF(B214&lt;2,IF(C214&gt;5500*LookHere!B$11, 5500*LookHere!B$11, C214), IF(H214&gt;(M214+P213),-(H214-M214-P213),0)),0)</f>
        <v>0</v>
      </c>
      <c r="K214" s="35">
        <f t="shared" si="82"/>
        <v>143660.87152324684</v>
      </c>
      <c r="L214" s="35">
        <f t="shared" si="83"/>
        <v>65787.44560136029</v>
      </c>
      <c r="M214" s="35">
        <f t="shared" si="84"/>
        <v>18337.786443232726</v>
      </c>
      <c r="N214" s="35">
        <f t="shared" si="85"/>
        <v>3096.1207764732603</v>
      </c>
      <c r="O214" s="35">
        <f t="shared" si="86"/>
        <v>281261.08803880261</v>
      </c>
      <c r="P214" s="3">
        <f t="shared" si="87"/>
        <v>13500.532225862526</v>
      </c>
      <c r="Q214">
        <f t="shared" si="76"/>
        <v>4.8000000000000001E-2</v>
      </c>
      <c r="R214" s="3">
        <f>IF(B214&lt;2,K214*V$5+L214*0.4*V$6 - IF((C214-J214)&gt;0,IF((C214-J214)&gt;V$12,V$12,C214-J214)),P214+L214*($V$6)*0.4+K214*($V$5)+G214+F214+E214)/LookHere!B$11</f>
        <v>48773.166824843611</v>
      </c>
      <c r="S214" s="3">
        <f>(IF(G214&gt;0,IF(R214&gt;V$15,IF(0.15*(R214-V$15)&lt;G214,0.15*(R214-V$15),G214),0),0))*LookHere!B$11</f>
        <v>0</v>
      </c>
      <c r="T214" s="3">
        <f>(IF(R214&lt;V$16,W$16*R214,IF(R214&lt;V$17,Z$16+W$17*(R214-V$16),IF(R214&lt;V$18,W$18*(R214-V$18)+Z$17,(R214-V$18)*W$19+Z$18)))+S214 + IF(R214&lt;V$20,R214*W$20,IF(R214&lt;V$21,(R214-V$20)*W$21+Z$20,(R214-V$21)*W$22+Z$21)))*LookHere!B$11</f>
        <v>10451.151465938785</v>
      </c>
      <c r="AG214">
        <f t="shared" si="77"/>
        <v>94</v>
      </c>
      <c r="AH214" s="37">
        <v>0.2</v>
      </c>
      <c r="AI214" s="3">
        <f t="shared" si="78"/>
        <v>0</v>
      </c>
    </row>
    <row r="215" spans="1:35" x14ac:dyDescent="0.2">
      <c r="A215">
        <f t="shared" si="79"/>
        <v>70</v>
      </c>
      <c r="B215">
        <f>IF(A215&lt;LookHere!$B$9,1,2)</f>
        <v>2</v>
      </c>
      <c r="C215">
        <f>IF(B215&lt;2,LookHere!F$10 - T214,0)</f>
        <v>0</v>
      </c>
      <c r="D215" s="3">
        <f>IF(B215=2,LookHere!$B$12,0)</f>
        <v>48600</v>
      </c>
      <c r="E215" s="3">
        <f>IF(A215&lt;LookHere!B$13,0,IF(A215&lt;LookHere!B$14,LookHere!C$13,LookHere!C$14))</f>
        <v>12000</v>
      </c>
      <c r="F215" s="3">
        <f>IF('SC3'!A215&lt;LookHere!D$15,0,LookHere!B$15)</f>
        <v>9000</v>
      </c>
      <c r="G215" s="3">
        <f>IF('SC3'!A215&lt;LookHere!D$16,0,LookHere!B$16)</f>
        <v>6612</v>
      </c>
      <c r="H215" s="3">
        <f t="shared" si="80"/>
        <v>31439.151465938783</v>
      </c>
      <c r="I215" s="35">
        <f t="shared" si="81"/>
        <v>849070.91061398224</v>
      </c>
      <c r="J215" s="3">
        <f>IF(I214&gt;0,IF(B215&lt;2,IF(C215&gt;5500*LookHere!B$11, 5500*LookHere!B$11, C215), IF(H215&gt;(M215+P214),-(H215-M215-P214),0)),0)</f>
        <v>0</v>
      </c>
      <c r="K215" s="35">
        <f t="shared" si="82"/>
        <v>136323.75707180842</v>
      </c>
      <c r="L215" s="35">
        <f t="shared" si="83"/>
        <v>62438.281993030338</v>
      </c>
      <c r="M215" s="35">
        <f t="shared" si="84"/>
        <v>17938.619240076259</v>
      </c>
      <c r="N215" s="35">
        <f t="shared" si="85"/>
        <v>2952.9504639781494</v>
      </c>
      <c r="O215" s="35">
        <f t="shared" si="86"/>
        <v>277261.5553668908</v>
      </c>
      <c r="P215" s="3">
        <f t="shared" si="87"/>
        <v>13863.077768344541</v>
      </c>
      <c r="Q215">
        <f t="shared" si="76"/>
        <v>0.05</v>
      </c>
      <c r="R215" s="3">
        <f>IF(B215&lt;2,K215*V$5+L215*0.4*V$6 - IF((C215-J215)&gt;0,IF((C215-J215)&gt;V$12,V$12,C215-J215)),P215+L215*($V$6)*0.4+K215*($V$5)+G215+F215+E215)/LookHere!B$11</f>
        <v>48744.877256090826</v>
      </c>
      <c r="S215" s="3">
        <f>(IF(G215&gt;0,IF(R215&gt;V$15,IF(0.15*(R215-V$15)&lt;G215,0.15*(R215-V$15),G215),0),0))*LookHere!B$11</f>
        <v>0</v>
      </c>
      <c r="T215" s="3">
        <f>(IF(R215&lt;V$16,W$16*R215,IF(R215&lt;V$17,Z$16+W$17*(R215-V$16),IF(R215&lt;V$18,W$18*(R215-V$18)+Z$17,(R215-V$18)*W$19+Z$18)))+S215 + IF(R215&lt;V$20,R215*W$20,IF(R215&lt;V$21,(R215-V$20)*W$21+Z$20,(R215-V$21)*W$22+Z$21)))*LookHere!B$11</f>
        <v>10442.339265272291</v>
      </c>
      <c r="AG215">
        <f t="shared" si="77"/>
        <v>95</v>
      </c>
      <c r="AH215" s="37">
        <v>0.2</v>
      </c>
      <c r="AI215" s="3">
        <f t="shared" si="78"/>
        <v>0</v>
      </c>
    </row>
    <row r="216" spans="1:35" x14ac:dyDescent="0.2">
      <c r="A216">
        <f t="shared" si="79"/>
        <v>71</v>
      </c>
      <c r="B216">
        <f>IF(A216&lt;LookHere!$B$9,1,2)</f>
        <v>2</v>
      </c>
      <c r="C216">
        <f>IF(B216&lt;2,LookHere!F$10 - T215,0)</f>
        <v>0</v>
      </c>
      <c r="D216" s="3">
        <f>IF(B216=2,LookHere!$B$12,0)</f>
        <v>48600</v>
      </c>
      <c r="E216" s="3">
        <f>IF(A216&lt;LookHere!B$13,0,IF(A216&lt;LookHere!B$14,LookHere!C$13,LookHere!C$14))</f>
        <v>12000</v>
      </c>
      <c r="F216" s="3">
        <f>IF('SC3'!A216&lt;LookHere!D$15,0,LookHere!B$15)</f>
        <v>9000</v>
      </c>
      <c r="G216" s="3">
        <f>IF('SC3'!A216&lt;LookHere!D$16,0,LookHere!B$16)</f>
        <v>6612</v>
      </c>
      <c r="H216" s="3">
        <f t="shared" si="80"/>
        <v>31430.339265272291</v>
      </c>
      <c r="I216" s="35">
        <f t="shared" si="81"/>
        <v>877752.52597452246</v>
      </c>
      <c r="J216" s="3">
        <f>IF(I215&gt;0,IF(B216&lt;2,IF(C216&gt;5500*LookHere!B$11, 5500*LookHere!B$11, C216), IF(H216&gt;(M216+P215),-(H216-M216-P215),0)),0)</f>
        <v>0</v>
      </c>
      <c r="K216" s="35">
        <f t="shared" si="82"/>
        <v>128987.53318413084</v>
      </c>
      <c r="L216" s="35">
        <f t="shared" si="83"/>
        <v>59090.006279805144</v>
      </c>
      <c r="M216" s="35">
        <f t="shared" si="84"/>
        <v>17567.261496927749</v>
      </c>
      <c r="N216" s="35">
        <f t="shared" si="85"/>
        <v>2809.670273578713</v>
      </c>
      <c r="O216" s="35">
        <f t="shared" si="86"/>
        <v>272764.37293883978</v>
      </c>
      <c r="P216" s="3">
        <f t="shared" si="87"/>
        <v>20184.563597474142</v>
      </c>
      <c r="Q216">
        <f t="shared" si="76"/>
        <v>7.3999999999999996E-2</v>
      </c>
      <c r="R216" s="3">
        <f>IF(B216&lt;2,K216*V$5+L216*0.4*V$6 - IF((C216-J216)&gt;0,IF((C216-J216)&gt;V$12,V$12,C216-J216)),P216+L216*($V$6)*0.4+K216*($V$5)+G216+F216+E216)/LookHere!B$11</f>
        <v>54675.59385539424</v>
      </c>
      <c r="S216" s="3">
        <f>(IF(G216&gt;0,IF(R216&gt;V$15,IF(0.15*(R216-V$15)&lt;G216,0.15*(R216-V$15),G216),0),0))*LookHere!B$11</f>
        <v>0</v>
      </c>
      <c r="T216" s="3">
        <f>(IF(R216&lt;V$16,W$16*R216,IF(R216&lt;V$17,Z$16+W$17*(R216-V$16),IF(R216&lt;V$18,W$18*(R216-V$18)+Z$17,(R216-V$18)*W$19+Z$18)))+S216 + IF(R216&lt;V$20,R216*W$20,IF(R216&lt;V$21,(R216-V$20)*W$21+Z$20,(R216-V$21)*W$22+Z$21)))*LookHere!B$11</f>
        <v>12289.757485955306</v>
      </c>
      <c r="AG216">
        <f t="shared" si="77"/>
        <v>96</v>
      </c>
      <c r="AH216" s="37">
        <v>0.2</v>
      </c>
      <c r="AI216" s="3">
        <f t="shared" si="78"/>
        <v>0</v>
      </c>
    </row>
    <row r="217" spans="1:35" x14ac:dyDescent="0.2">
      <c r="A217">
        <f t="shared" si="79"/>
        <v>72</v>
      </c>
      <c r="B217">
        <f>IF(A217&lt;LookHere!$B$9,1,2)</f>
        <v>2</v>
      </c>
      <c r="C217">
        <f>IF(B217&lt;2,LookHere!F$10 - T216,0)</f>
        <v>0</v>
      </c>
      <c r="D217" s="3">
        <f>IF(B217=2,LookHere!$B$12,0)</f>
        <v>48600</v>
      </c>
      <c r="E217" s="3">
        <f>IF(A217&lt;LookHere!B$13,0,IF(A217&lt;LookHere!B$14,LookHere!C$13,LookHere!C$14))</f>
        <v>12000</v>
      </c>
      <c r="F217" s="3">
        <f>IF('SC3'!A217&lt;LookHere!D$15,0,LookHere!B$15)</f>
        <v>9000</v>
      </c>
      <c r="G217" s="3">
        <f>IF('SC3'!A217&lt;LookHere!D$16,0,LookHere!B$16)</f>
        <v>6612</v>
      </c>
      <c r="H217" s="3">
        <f t="shared" si="80"/>
        <v>33277.757485955306</v>
      </c>
      <c r="I217" s="35">
        <f t="shared" si="81"/>
        <v>907403.00630194182</v>
      </c>
      <c r="J217" s="3">
        <f>IF(I216&gt;0,IF(B217&lt;2,IF(C217&gt;5500*LookHere!B$11, 5500*LookHere!B$11, C217), IF(H217&gt;(M217+P216),-(H217-M217-P216),0)),0)</f>
        <v>0</v>
      </c>
      <c r="K217" s="35">
        <f t="shared" si="82"/>
        <v>124524.46517646394</v>
      </c>
      <c r="L217" s="35">
        <f t="shared" si="83"/>
        <v>56973.14434852008</v>
      </c>
      <c r="M217" s="35">
        <f t="shared" si="84"/>
        <v>13093.193888481164</v>
      </c>
      <c r="N217" s="35">
        <f t="shared" si="85"/>
        <v>2666.7444406243417</v>
      </c>
      <c r="O217" s="35">
        <f t="shared" si="86"/>
        <v>261793.78985923965</v>
      </c>
      <c r="P217" s="3">
        <f t="shared" si="87"/>
        <v>19634.534239442972</v>
      </c>
      <c r="Q217">
        <f t="shared" si="76"/>
        <v>7.4999999999999997E-2</v>
      </c>
      <c r="R217" s="3">
        <f>IF(B217&lt;2,K217*V$5+L217*0.4*V$6 - IF((C217-J217)&gt;0,IF((C217-J217)&gt;V$12,V$12,C217-J217)),P217+L217*($V$6)*0.4+K217*($V$5)+G217+F217+E217)/LookHere!B$11</f>
        <v>53884.77470973735</v>
      </c>
      <c r="S217" s="3">
        <f>(IF(G217&gt;0,IF(R217&gt;V$15,IF(0.15*(R217-V$15)&lt;G217,0.15*(R217-V$15),G217),0),0))*LookHere!B$11</f>
        <v>0</v>
      </c>
      <c r="T217" s="3">
        <f>(IF(R217&lt;V$16,W$16*R217,IF(R217&lt;V$17,Z$16+W$17*(R217-V$16),IF(R217&lt;V$18,W$18*(R217-V$18)+Z$17,(R217-V$18)*W$19+Z$18)))+S217 + IF(R217&lt;V$20,R217*W$20,IF(R217&lt;V$21,(R217-V$20)*W$21+Z$20,(R217-V$21)*W$22+Z$21)))*LookHere!B$11</f>
        <v>12043.417322083184</v>
      </c>
      <c r="AG217">
        <f t="shared" si="77"/>
        <v>97</v>
      </c>
      <c r="AH217" s="37">
        <v>0.2</v>
      </c>
      <c r="AI217" s="3">
        <f t="shared" si="78"/>
        <v>0</v>
      </c>
    </row>
    <row r="218" spans="1:35" x14ac:dyDescent="0.2">
      <c r="A218">
        <f t="shared" si="79"/>
        <v>73</v>
      </c>
      <c r="B218">
        <f>IF(A218&lt;LookHere!$B$9,1,2)</f>
        <v>2</v>
      </c>
      <c r="C218">
        <f>IF(B218&lt;2,LookHere!F$10 - T217,0)</f>
        <v>0</v>
      </c>
      <c r="D218" s="3">
        <f>IF(B218=2,LookHere!$B$12,0)</f>
        <v>48600</v>
      </c>
      <c r="E218" s="3">
        <f>IF(A218&lt;LookHere!B$13,0,IF(A218&lt;LookHere!B$14,LookHere!C$13,LookHere!C$14))</f>
        <v>12000</v>
      </c>
      <c r="F218" s="3">
        <f>IF('SC3'!A218&lt;LookHere!D$15,0,LookHere!B$15)</f>
        <v>9000</v>
      </c>
      <c r="G218" s="3">
        <f>IF('SC3'!A218&lt;LookHere!D$16,0,LookHere!B$16)</f>
        <v>6612</v>
      </c>
      <c r="H218" s="3">
        <f t="shared" si="80"/>
        <v>33031.417322083187</v>
      </c>
      <c r="I218" s="35">
        <f t="shared" si="81"/>
        <v>938055.07985482132</v>
      </c>
      <c r="J218" s="3">
        <f>IF(I217&gt;0,IF(B218&lt;2,IF(C218&gt;5500*LookHere!B$11, 5500*LookHere!B$11, C218), IF(H218&gt;(M218+P217),-(H218-M218-P217),0)),0)</f>
        <v>0</v>
      </c>
      <c r="K218" s="35">
        <f t="shared" si="82"/>
        <v>119635.50457012525</v>
      </c>
      <c r="L218" s="35">
        <f t="shared" si="83"/>
        <v>54747.642811433987</v>
      </c>
      <c r="M218" s="35">
        <f t="shared" si="84"/>
        <v>13396.883082640215</v>
      </c>
      <c r="N218" s="35">
        <f t="shared" si="85"/>
        <v>2523.8614910248752</v>
      </c>
      <c r="O218" s="35">
        <f t="shared" si="86"/>
        <v>251002.64984124177</v>
      </c>
      <c r="P218" s="3">
        <f t="shared" si="87"/>
        <v>19076.201387934376</v>
      </c>
      <c r="Q218">
        <f t="shared" si="76"/>
        <v>7.5999999999999998E-2</v>
      </c>
      <c r="R218" s="3">
        <f>IF(B218&lt;2,K218*V$5+L218*0.4*V$6 - IF((C218-J218)&gt;0,IF((C218-J218)&gt;V$12,V$12,C218-J218)),P218+L218*($V$6)*0.4+K218*($V$5)+G218+F218+E218)/LookHere!B$11</f>
        <v>53066.251432845122</v>
      </c>
      <c r="S218" s="3">
        <f>(IF(G218&gt;0,IF(R218&gt;V$15,IF(0.15*(R218-V$15)&lt;G218,0.15*(R218-V$15),G218),0),0))*LookHere!B$11</f>
        <v>0</v>
      </c>
      <c r="T218" s="3">
        <f>(IF(R218&lt;V$16,W$16*R218,IF(R218&lt;V$17,Z$16+W$17*(R218-V$16),IF(R218&lt;V$18,W$18*(R218-V$18)+Z$17,(R218-V$18)*W$19+Z$18)))+S218 + IF(R218&lt;V$20,R218*W$20,IF(R218&lt;V$21,(R218-V$20)*W$21+Z$20,(R218-V$21)*W$22+Z$21)))*LookHere!B$11</f>
        <v>11788.447321331256</v>
      </c>
      <c r="AG218">
        <f t="shared" si="77"/>
        <v>98</v>
      </c>
      <c r="AH218" s="37">
        <v>0.2</v>
      </c>
      <c r="AI218" s="3">
        <f t="shared" si="78"/>
        <v>0</v>
      </c>
    </row>
    <row r="219" spans="1:35" x14ac:dyDescent="0.2">
      <c r="A219">
        <f t="shared" si="79"/>
        <v>74</v>
      </c>
      <c r="B219">
        <f>IF(A219&lt;LookHere!$B$9,1,2)</f>
        <v>2</v>
      </c>
      <c r="C219">
        <f>IF(B219&lt;2,LookHere!F$10 - T218,0)</f>
        <v>0</v>
      </c>
      <c r="D219" s="3">
        <f>IF(B219=2,LookHere!$B$12,0)</f>
        <v>48600</v>
      </c>
      <c r="E219" s="3">
        <f>IF(A219&lt;LookHere!B$13,0,IF(A219&lt;LookHere!B$14,LookHere!C$13,LookHere!C$14))</f>
        <v>12000</v>
      </c>
      <c r="F219" s="3">
        <f>IF('SC3'!A219&lt;LookHere!D$15,0,LookHere!B$15)</f>
        <v>9000</v>
      </c>
      <c r="G219" s="3">
        <f>IF('SC3'!A219&lt;LookHere!D$16,0,LookHere!B$16)</f>
        <v>6612</v>
      </c>
      <c r="H219" s="3">
        <f t="shared" si="80"/>
        <v>32776.447321331259</v>
      </c>
      <c r="I219" s="35">
        <f t="shared" si="81"/>
        <v>969742.58045231714</v>
      </c>
      <c r="J219" s="3">
        <f>IF(I218&gt;0,IF(B219&lt;2,IF(C219&gt;5500*LookHere!B$11, 5500*LookHere!B$11, C219), IF(H219&gt;(M219+P218),-(H219-M219-P218),0)),0)</f>
        <v>0</v>
      </c>
      <c r="K219" s="35">
        <f t="shared" si="82"/>
        <v>114365.87927583022</v>
      </c>
      <c r="L219" s="35">
        <f t="shared" si="83"/>
        <v>52353.646806699166</v>
      </c>
      <c r="M219" s="35">
        <f t="shared" si="84"/>
        <v>13700.245933396884</v>
      </c>
      <c r="N219" s="35">
        <f t="shared" si="85"/>
        <v>2432.6985969662201</v>
      </c>
      <c r="O219" s="35">
        <f t="shared" si="86"/>
        <v>240405.31796494452</v>
      </c>
      <c r="P219" s="3">
        <f t="shared" si="87"/>
        <v>18511.209483300729</v>
      </c>
      <c r="Q219">
        <f t="shared" si="76"/>
        <v>7.6999999999999999E-2</v>
      </c>
      <c r="R219" s="3">
        <f>IF(B219&lt;2,K219*V$5+L219*0.4*V$6 - IF((C219-J219)&gt;0,IF((C219-J219)&gt;V$12,V$12,C219-J219)),P219+L219*($V$6)*0.4+K219*($V$5)+G219+F219+E219)/LookHere!B$11</f>
        <v>52220.993560248193</v>
      </c>
      <c r="S219" s="3">
        <f>(IF(G219&gt;0,IF(R219&gt;V$15,IF(0.15*(R219-V$15)&lt;G219,0.15*(R219-V$15),G219),0),0))*LookHere!B$11</f>
        <v>0</v>
      </c>
      <c r="T219" s="3">
        <f>(IF(R219&lt;V$16,W$16*R219,IF(R219&lt;V$17,Z$16+W$17*(R219-V$16),IF(R219&lt;V$18,W$18*(R219-V$18)+Z$17,(R219-V$18)*W$19+Z$18)))+S219 + IF(R219&lt;V$20,R219*W$20,IF(R219&lt;V$21,(R219-V$20)*W$21+Z$20,(R219-V$21)*W$22+Z$21)))*LookHere!B$11</f>
        <v>11525.149494017312</v>
      </c>
      <c r="AG219">
        <f t="shared" si="77"/>
        <v>99</v>
      </c>
      <c r="AH219" s="37">
        <v>0.2</v>
      </c>
      <c r="AI219" s="3">
        <f t="shared" si="78"/>
        <v>0</v>
      </c>
    </row>
    <row r="220" spans="1:35" x14ac:dyDescent="0.2">
      <c r="A220">
        <f t="shared" si="79"/>
        <v>75</v>
      </c>
      <c r="B220">
        <f>IF(A220&lt;LookHere!$B$9,1,2)</f>
        <v>2</v>
      </c>
      <c r="C220">
        <f>IF(B220&lt;2,LookHere!F$10 - T219,0)</f>
        <v>0</v>
      </c>
      <c r="D220" s="3">
        <f>IF(B220=2,LookHere!$B$12,0)</f>
        <v>48600</v>
      </c>
      <c r="E220" s="3">
        <f>IF(A220&lt;LookHere!B$13,0,IF(A220&lt;LookHere!B$14,LookHere!C$13,LookHere!C$14))</f>
        <v>12000</v>
      </c>
      <c r="F220" s="3">
        <f>IF('SC3'!A220&lt;LookHere!D$15,0,LookHere!B$15)</f>
        <v>9000</v>
      </c>
      <c r="G220" s="3">
        <f>IF('SC3'!A220&lt;LookHere!D$16,0,LookHere!B$16)</f>
        <v>6612</v>
      </c>
      <c r="H220" s="3">
        <f t="shared" si="80"/>
        <v>32513.149494017314</v>
      </c>
      <c r="I220" s="35">
        <f t="shared" si="81"/>
        <v>1002500.4848199963</v>
      </c>
      <c r="J220" s="3">
        <f>IF(I219&gt;0,IF(B220&lt;2,IF(C220&gt;5500*LookHere!B$11, 5500*LookHere!B$11, C220), IF(H220&gt;(M220+P219),-(H220-M220-P219),0)),0)</f>
        <v>0</v>
      </c>
      <c r="K220" s="35">
        <f t="shared" si="82"/>
        <v>108707.00382524157</v>
      </c>
      <c r="L220" s="35">
        <f t="shared" si="83"/>
        <v>49782.635176555486</v>
      </c>
      <c r="M220" s="35">
        <f t="shared" si="84"/>
        <v>14001.940010716586</v>
      </c>
      <c r="N220" s="35">
        <f t="shared" si="85"/>
        <v>2337.7889819403617</v>
      </c>
      <c r="O220" s="35">
        <f t="shared" si="86"/>
        <v>230015.00012249959</v>
      </c>
      <c r="P220" s="3">
        <f t="shared" si="87"/>
        <v>18171.185009677469</v>
      </c>
      <c r="Q220">
        <f t="shared" si="76"/>
        <v>7.9000000000000001E-2</v>
      </c>
      <c r="R220" s="3">
        <f>IF(B220&lt;2,K220*V$5+L220*0.4*V$6 - IF((C220-J220)&gt;0,IF((C220-J220)&gt;V$12,V$12,C220-J220)),P220+L220*($V$6)*0.4+K220*($V$5)+G220+F220+E220)/LookHere!B$11</f>
        <v>51579.993925428804</v>
      </c>
      <c r="S220" s="3">
        <f>(IF(G220&gt;0,IF(R220&gt;V$15,IF(0.15*(R220-V$15)&lt;G220,0.15*(R220-V$15),G220),0),0))*LookHere!B$11</f>
        <v>0</v>
      </c>
      <c r="T220" s="3">
        <f>(IF(R220&lt;V$16,W$16*R220,IF(R220&lt;V$17,Z$16+W$17*(R220-V$16),IF(R220&lt;V$18,W$18*(R220-V$18)+Z$17,(R220-V$18)*W$19+Z$18)))+S220 + IF(R220&lt;V$20,R220*W$20,IF(R220&lt;V$21,(R220-V$20)*W$21+Z$20,(R220-V$21)*W$22+Z$21)))*LookHere!B$11</f>
        <v>11325.478107771072</v>
      </c>
      <c r="AG220">
        <f t="shared" si="77"/>
        <v>100</v>
      </c>
      <c r="AH220" s="37">
        <v>0.2</v>
      </c>
      <c r="AI220" s="3">
        <f t="shared" ref="AI220:AI251" si="88">IF(((K220+L220+O220+I220)-H220)&lt;H220,1,0)</f>
        <v>0</v>
      </c>
    </row>
    <row r="221" spans="1:35" x14ac:dyDescent="0.2">
      <c r="A221">
        <f t="shared" si="79"/>
        <v>76</v>
      </c>
      <c r="B221">
        <f>IF(A221&lt;LookHere!$B$9,1,2)</f>
        <v>2</v>
      </c>
      <c r="C221">
        <f>IF(B221&lt;2,LookHere!F$10 - T220,0)</f>
        <v>0</v>
      </c>
      <c r="D221" s="3">
        <f>IF(B221=2,LookHere!$B$12,0)</f>
        <v>48600</v>
      </c>
      <c r="E221" s="3">
        <f>IF(A221&lt;LookHere!B$13,0,IF(A221&lt;LookHere!B$14,LookHere!C$13,LookHere!C$14))</f>
        <v>12000</v>
      </c>
      <c r="F221" s="3">
        <f>IF('SC3'!A221&lt;LookHere!D$15,0,LookHere!B$15)</f>
        <v>9000</v>
      </c>
      <c r="G221" s="3">
        <f>IF('SC3'!A221&lt;LookHere!D$16,0,LookHere!B$16)</f>
        <v>6612</v>
      </c>
      <c r="H221" s="3">
        <f t="shared" si="80"/>
        <v>32313.478107771072</v>
      </c>
      <c r="I221" s="35">
        <f t="shared" si="81"/>
        <v>1036364.9511972157</v>
      </c>
      <c r="J221" s="3">
        <f>IF(I220&gt;0,IF(B221&lt;2,IF(C221&gt;5500*LookHere!B$11, 5500*LookHere!B$11, C221), IF(H221&gt;(M221+P220),-(H221-M221-P220),0)),0)</f>
        <v>0</v>
      </c>
      <c r="K221" s="35">
        <f t="shared" si="82"/>
        <v>102758.53865295472</v>
      </c>
      <c r="L221" s="35">
        <f t="shared" si="83"/>
        <v>47076.73186479041</v>
      </c>
      <c r="M221" s="35">
        <f t="shared" si="84"/>
        <v>14142.293098093603</v>
      </c>
      <c r="N221" s="35">
        <f t="shared" si="85"/>
        <v>2235.7434760163692</v>
      </c>
      <c r="O221" s="35">
        <f t="shared" si="86"/>
        <v>219613.72181696014</v>
      </c>
      <c r="P221" s="3">
        <f t="shared" si="87"/>
        <v>17569.097745356812</v>
      </c>
      <c r="Q221">
        <f t="shared" si="76"/>
        <v>0.08</v>
      </c>
      <c r="R221" s="3">
        <f>IF(B221&lt;2,K221*V$5+L221*0.4*V$6 - IF((C221-J221)&gt;0,IF((C221-J221)&gt;V$12,V$12,C221-J221)),P221+L221*($V$6)*0.4+K221*($V$5)+G221+F221+E221)/LookHere!B$11</f>
        <v>50661.402009563382</v>
      </c>
      <c r="S221" s="3">
        <f>(IF(G221&gt;0,IF(R221&gt;V$15,IF(0.15*(R221-V$15)&lt;G221,0.15*(R221-V$15),G221),0),0))*LookHere!B$11</f>
        <v>0</v>
      </c>
      <c r="T221" s="3">
        <f>(IF(R221&lt;V$16,W$16*R221,IF(R221&lt;V$17,Z$16+W$17*(R221-V$16),IF(R221&lt;V$18,W$18*(R221-V$18)+Z$17,(R221-V$18)*W$19+Z$18)))+S221 + IF(R221&lt;V$20,R221*W$20,IF(R221&lt;V$21,(R221-V$20)*W$21+Z$20,(R221-V$21)*W$22+Z$21)))*LookHere!B$11</f>
        <v>11039.336725978992</v>
      </c>
      <c r="AI221" s="3">
        <f t="shared" si="88"/>
        <v>0</v>
      </c>
    </row>
    <row r="222" spans="1:35" x14ac:dyDescent="0.2">
      <c r="A222">
        <f t="shared" si="79"/>
        <v>77</v>
      </c>
      <c r="B222">
        <f>IF(A222&lt;LookHere!$B$9,1,2)</f>
        <v>2</v>
      </c>
      <c r="C222">
        <f>IF(B222&lt;2,LookHere!F$10 - T221,0)</f>
        <v>0</v>
      </c>
      <c r="D222" s="3">
        <f>IF(B222=2,LookHere!$B$12,0)</f>
        <v>48600</v>
      </c>
      <c r="E222" s="3">
        <f>IF(A222&lt;LookHere!B$13,0,IF(A222&lt;LookHere!B$14,LookHere!C$13,LookHere!C$14))</f>
        <v>12000</v>
      </c>
      <c r="F222" s="3">
        <f>IF('SC3'!A222&lt;LookHere!D$15,0,LookHere!B$15)</f>
        <v>9000</v>
      </c>
      <c r="G222" s="3">
        <f>IF('SC3'!A222&lt;LookHere!D$16,0,LookHere!B$16)</f>
        <v>6612</v>
      </c>
      <c r="H222" s="3">
        <f t="shared" si="80"/>
        <v>32027.336725978992</v>
      </c>
      <c r="I222" s="35">
        <f t="shared" si="81"/>
        <v>1071373.3592486575</v>
      </c>
      <c r="J222" s="3">
        <f>IF(I221&gt;0,IF(B222&lt;2,IF(C222&gt;5500*LookHere!B$11, 5500*LookHere!B$11, C222), IF(H222&gt;(M222+P221),-(H222-M222-P221),0)),0)</f>
        <v>0</v>
      </c>
      <c r="K222" s="35">
        <f t="shared" si="82"/>
        <v>96385.451815929671</v>
      </c>
      <c r="L222" s="35">
        <f t="shared" si="83"/>
        <v>44180.584201850703</v>
      </c>
      <c r="M222" s="35">
        <f t="shared" si="84"/>
        <v>14458.23898062218</v>
      </c>
      <c r="N222" s="35">
        <f t="shared" si="85"/>
        <v>2126.1507094668632</v>
      </c>
      <c r="O222" s="35">
        <f t="shared" si="86"/>
        <v>209463.17559458021</v>
      </c>
      <c r="P222" s="3">
        <f t="shared" si="87"/>
        <v>17175.980398755579</v>
      </c>
      <c r="Q222">
        <f t="shared" si="76"/>
        <v>8.2000000000000003E-2</v>
      </c>
      <c r="R222" s="3">
        <f>IF(B222&lt;2,K222*V$5+L222*0.4*V$6 - IF((C222-J222)&gt;0,IF((C222-J222)&gt;V$12,V$12,C222-J222)),P222+L222*($V$6)*0.4+K222*($V$5)+G222+F222+E222)/LookHere!B$11</f>
        <v>49929.298406670845</v>
      </c>
      <c r="S222" s="3">
        <f>(IF(G222&gt;0,IF(R222&gt;V$15,IF(0.15*(R222-V$15)&lt;G222,0.15*(R222-V$15),G222),0),0))*LookHere!B$11</f>
        <v>0</v>
      </c>
      <c r="T222" s="3">
        <f>(IF(R222&lt;V$16,W$16*R222,IF(R222&lt;V$17,Z$16+W$17*(R222-V$16),IF(R222&lt;V$18,W$18*(R222-V$18)+Z$17,(R222-V$18)*W$19+Z$18)))+S222 + IF(R222&lt;V$20,R222*W$20,IF(R222&lt;V$21,(R222-V$20)*W$21+Z$20,(R222-V$21)*W$22+Z$21)))*LookHere!B$11</f>
        <v>10811.286453677969</v>
      </c>
      <c r="AI222" s="3">
        <f t="shared" si="88"/>
        <v>0</v>
      </c>
    </row>
    <row r="223" spans="1:35" x14ac:dyDescent="0.2">
      <c r="A223">
        <f t="shared" si="79"/>
        <v>78</v>
      </c>
      <c r="B223">
        <f>IF(A223&lt;LookHere!$B$9,1,2)</f>
        <v>2</v>
      </c>
      <c r="C223">
        <f>IF(B223&lt;2,LookHere!F$10 - T222,0)</f>
        <v>0</v>
      </c>
      <c r="D223" s="3">
        <f>IF(B223=2,LookHere!$B$12,0)</f>
        <v>48600</v>
      </c>
      <c r="E223" s="3">
        <f>IF(A223&lt;LookHere!B$13,0,IF(A223&lt;LookHere!B$14,LookHere!C$13,LookHere!C$14))</f>
        <v>12000</v>
      </c>
      <c r="F223" s="3">
        <f>IF('SC3'!A223&lt;LookHere!D$15,0,LookHere!B$15)</f>
        <v>9000</v>
      </c>
      <c r="G223" s="3">
        <f>IF('SC3'!A223&lt;LookHere!D$16,0,LookHere!B$16)</f>
        <v>6612</v>
      </c>
      <c r="H223" s="3">
        <f t="shared" si="80"/>
        <v>31799.286453677967</v>
      </c>
      <c r="I223" s="35">
        <f t="shared" si="81"/>
        <v>1107564.351324077</v>
      </c>
      <c r="J223" s="3">
        <f>IF(I222&gt;0,IF(B223&lt;2,IF(C223&gt;5500*LookHere!B$11, 5500*LookHere!B$11, C223), IF(H223&gt;(M223+P222),-(H223-M223-P222),0)),0)</f>
        <v>0</v>
      </c>
      <c r="K223" s="35">
        <f t="shared" si="82"/>
        <v>89680.873403655947</v>
      </c>
      <c r="L223" s="35">
        <f t="shared" si="83"/>
        <v>41130.823659673653</v>
      </c>
      <c r="M223" s="35">
        <f t="shared" si="84"/>
        <v>14623.306054922388</v>
      </c>
      <c r="N223" s="35">
        <f t="shared" si="85"/>
        <v>2010.7733965165771</v>
      </c>
      <c r="O223" s="35">
        <f t="shared" si="86"/>
        <v>199362.86126740955</v>
      </c>
      <c r="P223" s="3">
        <f t="shared" si="87"/>
        <v>16547.117485194995</v>
      </c>
      <c r="Q223">
        <f t="shared" si="76"/>
        <v>8.3000000000000004E-2</v>
      </c>
      <c r="R223" s="3">
        <f>IF(B223&lt;2,K223*V$5+L223*0.4*V$6 - IF((C223-J223)&gt;0,IF((C223-J223)&gt;V$12,V$12,C223-J223)),P223+L223*($V$6)*0.4+K223*($V$5)+G223+F223+E223)/LookHere!B$11</f>
        <v>48943.703251627223</v>
      </c>
      <c r="S223" s="3">
        <f>(IF(G223&gt;0,IF(R223&gt;V$15,IF(0.15*(R223-V$15)&lt;G223,0.15*(R223-V$15),G223),0),0))*LookHere!B$11</f>
        <v>0</v>
      </c>
      <c r="T223" s="3">
        <f>(IF(R223&lt;V$16,W$16*R223,IF(R223&lt;V$17,Z$16+W$17*(R223-V$16),IF(R223&lt;V$18,W$18*(R223-V$18)+Z$17,(R223-V$18)*W$19+Z$18)))+S223 + IF(R223&lt;V$20,R223*W$20,IF(R223&lt;V$21,(R223-V$20)*W$21+Z$20,(R223-V$21)*W$22+Z$21)))*LookHere!B$11</f>
        <v>10504.273562881879</v>
      </c>
      <c r="AI223" s="3">
        <f t="shared" si="88"/>
        <v>0</v>
      </c>
    </row>
    <row r="224" spans="1:35" x14ac:dyDescent="0.2">
      <c r="A224">
        <f t="shared" si="79"/>
        <v>79</v>
      </c>
      <c r="B224">
        <f>IF(A224&lt;LookHere!$B$9,1,2)</f>
        <v>2</v>
      </c>
      <c r="C224">
        <f>IF(B224&lt;2,LookHere!F$10 - T223,0)</f>
        <v>0</v>
      </c>
      <c r="D224" s="3">
        <f>IF(B224=2,LookHere!$B$12,0)</f>
        <v>48600</v>
      </c>
      <c r="E224" s="3">
        <f>IF(A224&lt;LookHere!B$13,0,IF(A224&lt;LookHere!B$14,LookHere!C$13,LookHere!C$14))</f>
        <v>12000</v>
      </c>
      <c r="F224" s="3">
        <f>IF('SC3'!A224&lt;LookHere!D$15,0,LookHere!B$15)</f>
        <v>9000</v>
      </c>
      <c r="G224" s="3">
        <f>IF('SC3'!A224&lt;LookHere!D$16,0,LookHere!B$16)</f>
        <v>6612</v>
      </c>
      <c r="H224" s="3">
        <f t="shared" si="80"/>
        <v>31492.273562881877</v>
      </c>
      <c r="I224" s="35">
        <f t="shared" si="81"/>
        <v>1144977.8751118043</v>
      </c>
      <c r="J224" s="3">
        <f>IF(I223&gt;0,IF(B224&lt;2,IF(C224&gt;5500*LookHere!B$11, 5500*LookHere!B$11, C224), IF(H224&gt;(M224+P223),-(H224-M224-P223),0)),0)</f>
        <v>0</v>
      </c>
      <c r="K224" s="35">
        <f t="shared" si="82"/>
        <v>82521.74287225958</v>
      </c>
      <c r="L224" s="35">
        <f t="shared" si="83"/>
        <v>37876.856112622889</v>
      </c>
      <c r="M224" s="35">
        <f t="shared" si="84"/>
        <v>14945.156077686883</v>
      </c>
      <c r="N224" s="35">
        <f t="shared" si="85"/>
        <v>1887.3145406747649</v>
      </c>
      <c r="O224" s="35">
        <f t="shared" si="86"/>
        <v>189550.22123582763</v>
      </c>
      <c r="P224" s="3">
        <f t="shared" si="87"/>
        <v>16111.768805045349</v>
      </c>
      <c r="Q224">
        <f t="shared" si="76"/>
        <v>8.5000000000000006E-2</v>
      </c>
      <c r="R224" s="3">
        <f>IF(B224&lt;2,K224*V$5+L224*0.4*V$6 - IF((C224-J224)&gt;0,IF((C224-J224)&gt;V$12,V$12,C224-J224)),P224+L224*($V$6)*0.4+K224*($V$5)+G224+F224+E224)/LookHere!B$11</f>
        <v>48127.534876401602</v>
      </c>
      <c r="S224" s="3">
        <f>(IF(G224&gt;0,IF(R224&gt;V$15,IF(0.15*(R224-V$15)&lt;G224,0.15*(R224-V$15),G224),0),0))*LookHere!B$11</f>
        <v>0</v>
      </c>
      <c r="T224" s="3">
        <f>(IF(R224&lt;V$16,W$16*R224,IF(R224&lt;V$17,Z$16+W$17*(R224-V$16),IF(R224&lt;V$18,W$18*(R224-V$18)+Z$17,(R224-V$18)*W$19+Z$18)))+S224 + IF(R224&lt;V$20,R224*W$20,IF(R224&lt;V$21,(R224-V$20)*W$21+Z$20,(R224-V$21)*W$22+Z$21)))*LookHere!B$11</f>
        <v>10250.037113999098</v>
      </c>
      <c r="AI224" s="3">
        <f t="shared" si="88"/>
        <v>0</v>
      </c>
    </row>
    <row r="225" spans="1:35" x14ac:dyDescent="0.2">
      <c r="A225">
        <f t="shared" si="79"/>
        <v>80</v>
      </c>
      <c r="B225">
        <f>IF(A225&lt;LookHere!$B$9,1,2)</f>
        <v>2</v>
      </c>
      <c r="C225">
        <f>IF(B225&lt;2,LookHere!F$10 - T224,0)</f>
        <v>0</v>
      </c>
      <c r="D225" s="3">
        <f>IF(B225=2,LookHere!$B$12,0)</f>
        <v>48600</v>
      </c>
      <c r="E225" s="3">
        <f>IF(A225&lt;LookHere!B$13,0,IF(A225&lt;LookHere!B$14,LookHere!C$13,LookHere!C$14))</f>
        <v>12000</v>
      </c>
      <c r="F225" s="3">
        <f>IF('SC3'!A225&lt;LookHere!D$15,0,LookHere!B$15)</f>
        <v>9000</v>
      </c>
      <c r="G225" s="3">
        <f>IF('SC3'!A225&lt;LookHere!D$16,0,LookHere!B$16)</f>
        <v>6612</v>
      </c>
      <c r="H225" s="3">
        <f t="shared" si="80"/>
        <v>31238.037113999097</v>
      </c>
      <c r="I225" s="35">
        <f t="shared" si="81"/>
        <v>1183655.227733081</v>
      </c>
      <c r="J225" s="3">
        <f>IF(I224&gt;0,IF(B225&lt;2,IF(C225&gt;5500*LookHere!B$11, 5500*LookHere!B$11, C225), IF(H225&gt;(M225+P224),-(H225-M225-P224),0)),0)</f>
        <v>0</v>
      </c>
      <c r="K225" s="35">
        <f t="shared" si="82"/>
        <v>74992.824575674342</v>
      </c>
      <c r="L225" s="35">
        <f t="shared" si="83"/>
        <v>34452.007358993185</v>
      </c>
      <c r="M225" s="35">
        <f t="shared" si="84"/>
        <v>15126.268308953748</v>
      </c>
      <c r="N225" s="35">
        <f t="shared" si="85"/>
        <v>1757.2764171581393</v>
      </c>
      <c r="O225" s="35">
        <f t="shared" si="86"/>
        <v>179841.45890412852</v>
      </c>
      <c r="P225" s="3">
        <f t="shared" si="87"/>
        <v>15826.048383563309</v>
      </c>
      <c r="Q225">
        <f t="shared" si="76"/>
        <v>8.7999999999999995E-2</v>
      </c>
      <c r="R225" s="3">
        <f>IF(B225&lt;2,K225*V$5+L225*0.4*V$6 - IF((C225-J225)&gt;0,IF((C225-J225)&gt;V$12,V$12,C225-J225)),P225+L225*($V$6)*0.4+K225*($V$5)+G225+F225+E225)/LookHere!B$11</f>
        <v>47441.216952818686</v>
      </c>
      <c r="S225" s="3">
        <f>(IF(G225&gt;0,IF(R225&gt;V$15,IF(0.15*(R225-V$15)&lt;G225,0.15*(R225-V$15),G225),0),0))*LookHere!B$11</f>
        <v>0</v>
      </c>
      <c r="T225" s="3">
        <f>(IF(R225&lt;V$16,W$16*R225,IF(R225&lt;V$17,Z$16+W$17*(R225-V$16),IF(R225&lt;V$18,W$18*(R225-V$18)+Z$17,(R225-V$18)*W$19+Z$18)))+S225 + IF(R225&lt;V$20,R225*W$20,IF(R225&lt;V$21,(R225-V$20)*W$21+Z$20,(R225-V$21)*W$22+Z$21)))*LookHere!B$11</f>
        <v>10036.24908080302</v>
      </c>
      <c r="AI225" s="3">
        <f t="shared" si="88"/>
        <v>0</v>
      </c>
    </row>
    <row r="226" spans="1:35" x14ac:dyDescent="0.2">
      <c r="A226">
        <f t="shared" si="79"/>
        <v>81</v>
      </c>
      <c r="B226">
        <f>IF(A226&lt;LookHere!$B$9,1,2)</f>
        <v>2</v>
      </c>
      <c r="C226">
        <f>IF(B226&lt;2,LookHere!F$10 - T225,0)</f>
        <v>0</v>
      </c>
      <c r="D226" s="3">
        <f>IF(B226=2,LookHere!$B$12,0)</f>
        <v>48600</v>
      </c>
      <c r="E226" s="3">
        <f>IF(A226&lt;LookHere!B$13,0,IF(A226&lt;LookHere!B$14,LookHere!C$13,LookHere!C$14))</f>
        <v>12000</v>
      </c>
      <c r="F226" s="3">
        <f>IF('SC3'!A226&lt;LookHere!D$15,0,LookHere!B$15)</f>
        <v>9000</v>
      </c>
      <c r="G226" s="3">
        <f>IF('SC3'!A226&lt;LookHere!D$16,0,LookHere!B$16)</f>
        <v>6612</v>
      </c>
      <c r="H226" s="3">
        <f t="shared" si="80"/>
        <v>31024.24908080302</v>
      </c>
      <c r="I226" s="35">
        <f t="shared" si="81"/>
        <v>1223639.1013259043</v>
      </c>
      <c r="J226" s="3">
        <f>IF(I225&gt;0,IF(B226&lt;2,IF(C226&gt;5500*LookHere!B$11, 5500*LookHere!B$11, C226), IF(H226&gt;(M226+P225),-(H226-M226-P225),0)),0)</f>
        <v>0</v>
      </c>
      <c r="K226" s="35">
        <f t="shared" si="82"/>
        <v>67156.028638003598</v>
      </c>
      <c r="L226" s="35">
        <f t="shared" si="83"/>
        <v>30884.762488892855</v>
      </c>
      <c r="M226" s="35">
        <f t="shared" si="84"/>
        <v>15198.20069723971</v>
      </c>
      <c r="N226" s="35">
        <f t="shared" si="85"/>
        <v>1618.5577785929192</v>
      </c>
      <c r="O226" s="35">
        <f t="shared" si="86"/>
        <v>170090.45500234666</v>
      </c>
      <c r="P226" s="3">
        <f t="shared" si="87"/>
        <v>15308.140950211198</v>
      </c>
      <c r="Q226">
        <f t="shared" si="76"/>
        <v>0.09</v>
      </c>
      <c r="R226" s="3">
        <f>IF(B226&lt;2,K226*V$5+L226*0.4*V$6 - IF((C226-J226)&gt;0,IF((C226-J226)&gt;V$12,V$12,C226-J226)),P226+L226*($V$6)*0.4+K226*($V$5)+G226+F226+E226)/LookHere!B$11</f>
        <v>46506.240675353431</v>
      </c>
      <c r="S226" s="3">
        <f>(IF(G226&gt;0,IF(R226&gt;V$15,IF(0.15*(R226-V$15)&lt;G226,0.15*(R226-V$15),G226),0),0))*LookHere!B$11</f>
        <v>0</v>
      </c>
      <c r="T226" s="3">
        <f>(IF(R226&lt;V$16,W$16*R226,IF(R226&lt;V$17,Z$16+W$17*(R226-V$16),IF(R226&lt;V$18,W$18*(R226-V$18)+Z$17,(R226-V$18)*W$19+Z$18)))+S226 + IF(R226&lt;V$20,R226*W$20,IF(R226&lt;V$21,(R226-V$20)*W$21+Z$20,(R226-V$21)*W$22+Z$21)))*LookHere!B$11</f>
        <v>9745.0039703725943</v>
      </c>
      <c r="AI226" s="3">
        <f t="shared" si="88"/>
        <v>0</v>
      </c>
    </row>
    <row r="227" spans="1:35" x14ac:dyDescent="0.2">
      <c r="A227">
        <f t="shared" si="79"/>
        <v>82</v>
      </c>
      <c r="B227">
        <f>IF(A227&lt;LookHere!$B$9,1,2)</f>
        <v>2</v>
      </c>
      <c r="C227">
        <f>IF(B227&lt;2,LookHere!F$10 - T226,0)</f>
        <v>0</v>
      </c>
      <c r="D227" s="3">
        <f>IF(B227=2,LookHere!$B$12,0)</f>
        <v>48600</v>
      </c>
      <c r="E227" s="3">
        <f>IF(A227&lt;LookHere!B$13,0,IF(A227&lt;LookHere!B$14,LookHere!C$13,LookHere!C$14))</f>
        <v>12000</v>
      </c>
      <c r="F227" s="3">
        <f>IF('SC3'!A227&lt;LookHere!D$15,0,LookHere!B$15)</f>
        <v>9000</v>
      </c>
      <c r="G227" s="3">
        <f>IF('SC3'!A227&lt;LookHere!D$16,0,LookHere!B$16)</f>
        <v>6612</v>
      </c>
      <c r="H227" s="3">
        <f t="shared" si="80"/>
        <v>30733.003970372592</v>
      </c>
      <c r="I227" s="35">
        <f t="shared" si="81"/>
        <v>1264973.6301686931</v>
      </c>
      <c r="J227" s="3">
        <f>IF(I226&gt;0,IF(B227&lt;2,IF(C227&gt;5500*LookHere!B$11, 5500*LookHere!B$11, C227), IF(H227&gt;(M227+P226),-(H227-M227-P226),0)),0)</f>
        <v>0</v>
      </c>
      <c r="K227" s="35">
        <f t="shared" si="82"/>
        <v>58890.871806622235</v>
      </c>
      <c r="L227" s="35">
        <f t="shared" si="83"/>
        <v>27125.225733428822</v>
      </c>
      <c r="M227" s="35">
        <f t="shared" si="84"/>
        <v>15424.863020161394</v>
      </c>
      <c r="N227" s="35">
        <f t="shared" si="85"/>
        <v>1472.525150823913</v>
      </c>
      <c r="O227" s="35">
        <f t="shared" si="86"/>
        <v>160527.9696221147</v>
      </c>
      <c r="P227" s="3">
        <f t="shared" si="87"/>
        <v>14929.101174856667</v>
      </c>
      <c r="Q227">
        <f t="shared" si="76"/>
        <v>9.2999999999999999E-2</v>
      </c>
      <c r="R227" s="3">
        <f>IF(B227&lt;2,K227*V$5+L227*0.4*V$6 - IF((C227-J227)&gt;0,IF((C227-J227)&gt;V$12,V$12,C227-J227)),P227+L227*($V$6)*0.4+K227*($V$5)+G227+F227+E227)/LookHere!B$11</f>
        <v>45687.438216396738</v>
      </c>
      <c r="S227" s="3">
        <f>(IF(G227&gt;0,IF(R227&gt;V$15,IF(0.15*(R227-V$15)&lt;G227,0.15*(R227-V$15),G227),0),0))*LookHere!B$11</f>
        <v>0</v>
      </c>
      <c r="T227" s="3">
        <f>(IF(R227&lt;V$16,W$16*R227,IF(R227&lt;V$17,Z$16+W$17*(R227-V$16),IF(R227&lt;V$18,W$18*(R227-V$18)+Z$17,(R227-V$18)*W$19+Z$18)))+S227 + IF(R227&lt;V$20,R227*W$20,IF(R227&lt;V$21,(R227-V$20)*W$21+Z$20,(R227-V$21)*W$22+Z$21)))*LookHere!B$11</f>
        <v>9489.9470044075842</v>
      </c>
      <c r="AI227" s="3">
        <f t="shared" si="88"/>
        <v>0</v>
      </c>
    </row>
    <row r="228" spans="1:35" x14ac:dyDescent="0.2">
      <c r="A228">
        <f t="shared" si="79"/>
        <v>83</v>
      </c>
      <c r="B228">
        <f>IF(A228&lt;LookHere!$B$9,1,2)</f>
        <v>2</v>
      </c>
      <c r="C228">
        <f>IF(B228&lt;2,LookHere!F$10 - T227,0)</f>
        <v>0</v>
      </c>
      <c r="D228" s="3">
        <f>IF(B228=2,LookHere!$B$12,0)</f>
        <v>48600</v>
      </c>
      <c r="E228" s="3">
        <f>IF(A228&lt;LookHere!B$13,0,IF(A228&lt;LookHere!B$14,LookHere!C$13,LookHere!C$14))</f>
        <v>12000</v>
      </c>
      <c r="F228" s="3">
        <f>IF('SC3'!A228&lt;LookHere!D$15,0,LookHere!B$15)</f>
        <v>9000</v>
      </c>
      <c r="G228" s="3">
        <f>IF('SC3'!A228&lt;LookHere!D$16,0,LookHere!B$16)</f>
        <v>6612</v>
      </c>
      <c r="H228" s="3">
        <f t="shared" si="80"/>
        <v>30477.947004407586</v>
      </c>
      <c r="I228" s="35">
        <f t="shared" si="81"/>
        <v>1307704.4393957914</v>
      </c>
      <c r="J228" s="3">
        <f>IF(I227&gt;0,IF(B228&lt;2,IF(C228&gt;5500*LookHere!B$11, 5500*LookHere!B$11, C228), IF(H228&gt;(M228+P227),-(H228-M228-P227),0)),0)</f>
        <v>0</v>
      </c>
      <c r="K228" s="35">
        <f t="shared" si="82"/>
        <v>50256.374154458594</v>
      </c>
      <c r="L228" s="35">
        <f t="shared" si="83"/>
        <v>23195.725119229275</v>
      </c>
      <c r="M228" s="35">
        <f t="shared" si="84"/>
        <v>15548.845829550919</v>
      </c>
      <c r="N228" s="35">
        <f t="shared" si="85"/>
        <v>1320.3964714135091</v>
      </c>
      <c r="O228" s="35">
        <f t="shared" si="86"/>
        <v>151021.50326109305</v>
      </c>
      <c r="P228" s="3">
        <f t="shared" si="87"/>
        <v>14498.064313064933</v>
      </c>
      <c r="Q228">
        <f t="shared" si="76"/>
        <v>9.6000000000000002E-2</v>
      </c>
      <c r="R228" s="3">
        <f>IF(B228&lt;2,K228*V$5+L228*0.4*V$6 - IF((C228-J228)&gt;0,IF((C228-J228)&gt;V$12,V$12,C228-J228)),P228+L228*($V$6)*0.4+K228*($V$5)+G228+F228+E228)/LookHere!B$11</f>
        <v>44796.91200107937</v>
      </c>
      <c r="S228" s="3">
        <f>(IF(G228&gt;0,IF(R228&gt;V$15,IF(0.15*(R228-V$15)&lt;G228,0.15*(R228-V$15),G228),0),0))*LookHere!B$11</f>
        <v>0</v>
      </c>
      <c r="T228" s="3">
        <f>(IF(R228&lt;V$16,W$16*R228,IF(R228&lt;V$17,Z$16+W$17*(R228-V$16),IF(R228&lt;V$18,W$18*(R228-V$18)+Z$17,(R228-V$18)*W$19+Z$18)))+S228 + IF(R228&lt;V$20,R228*W$20,IF(R228&lt;V$21,(R228-V$20)*W$21+Z$20,(R228-V$21)*W$22+Z$21)))*LookHere!B$11</f>
        <v>9212.5480883362252</v>
      </c>
      <c r="AI228" s="3">
        <f t="shared" si="88"/>
        <v>0</v>
      </c>
    </row>
    <row r="229" spans="1:35" x14ac:dyDescent="0.2">
      <c r="A229">
        <f t="shared" si="79"/>
        <v>84</v>
      </c>
      <c r="B229">
        <f>IF(A229&lt;LookHere!$B$9,1,2)</f>
        <v>2</v>
      </c>
      <c r="C229">
        <f>IF(B229&lt;2,LookHere!F$10 - T228,0)</f>
        <v>0</v>
      </c>
      <c r="D229" s="3">
        <f>IF(B229=2,LookHere!$B$12,0)</f>
        <v>48600</v>
      </c>
      <c r="E229" s="3">
        <f>IF(A229&lt;LookHere!B$13,0,IF(A229&lt;LookHere!B$14,LookHere!C$13,LookHere!C$14))</f>
        <v>12000</v>
      </c>
      <c r="F229" s="3">
        <f>IF('SC3'!A229&lt;LookHere!D$15,0,LookHere!B$15)</f>
        <v>9000</v>
      </c>
      <c r="G229" s="3">
        <f>IF('SC3'!A229&lt;LookHere!D$16,0,LookHere!B$16)</f>
        <v>6612</v>
      </c>
      <c r="H229" s="3">
        <f t="shared" si="80"/>
        <v>30200.548088336225</v>
      </c>
      <c r="I229" s="35">
        <f t="shared" si="81"/>
        <v>1351878.6953585811</v>
      </c>
      <c r="J229" s="3">
        <f>IF(I228&gt;0,IF(B229&lt;2,IF(C229&gt;5500*LookHere!B$11, 5500*LookHere!B$11, C229), IF(H229&gt;(M229+P228),-(H229-M229-P228),0)),0)</f>
        <v>0</v>
      </c>
      <c r="K229" s="35">
        <f t="shared" si="82"/>
        <v>41217.776433048952</v>
      </c>
      <c r="L229" s="35">
        <f t="shared" si="83"/>
        <v>19082.656699060171</v>
      </c>
      <c r="M229" s="35">
        <f t="shared" si="84"/>
        <v>15702.483775271292</v>
      </c>
      <c r="N229" s="35">
        <f t="shared" si="85"/>
        <v>1160.0953371229095</v>
      </c>
      <c r="O229" s="35">
        <f t="shared" si="86"/>
        <v>141624.94532818781</v>
      </c>
      <c r="P229" s="3">
        <f t="shared" si="87"/>
        <v>14020.869587490593</v>
      </c>
      <c r="Q229">
        <f t="shared" si="76"/>
        <v>9.9000000000000005E-2</v>
      </c>
      <c r="R229" s="3">
        <f>IF(B229&lt;2,K229*V$5+L229*0.4*V$6 - IF((C229-J229)&gt;0,IF((C229-J229)&gt;V$12,V$12,C229-J229)),P229+L229*($V$6)*0.4+K229*($V$5)+G229+F229+E229)/LookHere!B$11</f>
        <v>43838.736371719482</v>
      </c>
      <c r="S229" s="3">
        <f>(IF(G229&gt;0,IF(R229&gt;V$15,IF(0.15*(R229-V$15)&lt;G229,0.15*(R229-V$15),G229),0),0))*LookHere!B$11</f>
        <v>0</v>
      </c>
      <c r="T229" s="3">
        <f>(IF(R229&lt;V$16,W$16*R229,IF(R229&lt;V$17,Z$16+W$17*(R229-V$16),IF(R229&lt;V$18,W$18*(R229-V$18)+Z$17,(R229-V$18)*W$19+Z$18)))+S229 + IF(R229&lt;V$20,R229*W$20,IF(R229&lt;V$21,(R229-V$20)*W$21+Z$20,(R229-V$21)*W$22+Z$21)))*LookHere!B$11</f>
        <v>8922.0748337702535</v>
      </c>
      <c r="AI229" s="3">
        <f t="shared" si="88"/>
        <v>0</v>
      </c>
    </row>
    <row r="230" spans="1:35" x14ac:dyDescent="0.2">
      <c r="A230">
        <f t="shared" si="79"/>
        <v>85</v>
      </c>
      <c r="B230">
        <f>IF(A230&lt;LookHere!$B$9,1,2)</f>
        <v>2</v>
      </c>
      <c r="C230">
        <f>IF(B230&lt;2,LookHere!F$10 - T229,0)</f>
        <v>0</v>
      </c>
      <c r="D230" s="3">
        <f>IF(B230=2,LookHere!$B$12,0)</f>
        <v>48600</v>
      </c>
      <c r="E230" s="3">
        <f>IF(A230&lt;LookHere!B$13,0,IF(A230&lt;LookHere!B$14,LookHere!C$13,LookHere!C$14))</f>
        <v>12000</v>
      </c>
      <c r="F230" s="3">
        <f>IF('SC3'!A230&lt;LookHere!D$15,0,LookHere!B$15)</f>
        <v>9000</v>
      </c>
      <c r="G230" s="3">
        <f>IF('SC3'!A230&lt;LookHere!D$16,0,LookHere!B$16)</f>
        <v>6612</v>
      </c>
      <c r="H230" s="3">
        <f t="shared" si="80"/>
        <v>29910.074833770253</v>
      </c>
      <c r="I230" s="35">
        <f t="shared" si="81"/>
        <v>1397545.157687794</v>
      </c>
      <c r="J230" s="3">
        <f>IF(I229&gt;0,IF(B230&lt;2,IF(C230&gt;5500*LookHere!B$11, 5500*LookHere!B$11, C230), IF(H230&gt;(M230+P229),-(H230-M230-P229),0)),0)</f>
        <v>0</v>
      </c>
      <c r="K230" s="35">
        <f t="shared" si="82"/>
        <v>31738.276032194128</v>
      </c>
      <c r="L230" s="35">
        <f t="shared" si="83"/>
        <v>14769.452090403624</v>
      </c>
      <c r="M230" s="35">
        <f t="shared" si="84"/>
        <v>15889.20524627966</v>
      </c>
      <c r="N230" s="35">
        <f t="shared" si="85"/>
        <v>992.5267594274286</v>
      </c>
      <c r="O230" s="35">
        <f t="shared" si="86"/>
        <v>132388.16639388338</v>
      </c>
      <c r="P230" s="3">
        <f t="shared" si="87"/>
        <v>13635.981138569987</v>
      </c>
      <c r="Q230">
        <f t="shared" si="76"/>
        <v>0.10299999999999999</v>
      </c>
      <c r="R230" s="3">
        <f>IF(B230&lt;2,K230*V$5+L230*0.4*V$6 - IF((C230-J230)&gt;0,IF((C230-J230)&gt;V$12,V$12,C230-J230)),P230+L230*($V$6)*0.4+K230*($V$5)+G230+F230+E230)/LookHere!B$11</f>
        <v>42949.423903489434</v>
      </c>
      <c r="S230" s="3">
        <f>(IF(G230&gt;0,IF(R230&gt;V$15,IF(0.15*(R230-V$15)&lt;G230,0.15*(R230-V$15),G230),0),0))*LookHere!B$11</f>
        <v>0</v>
      </c>
      <c r="T230" s="3">
        <f>(IF(R230&lt;V$16,W$16*R230,IF(R230&lt;V$17,Z$16+W$17*(R230-V$16),IF(R230&lt;V$18,W$18*(R230-V$18)+Z$17,(R230-V$18)*W$19+Z$18)))+S230 + IF(R230&lt;V$20,R230*W$20,IF(R230&lt;V$21,(R230-V$20)*W$21+Z$20,(R230-V$21)*W$22+Z$21)))*LookHere!B$11</f>
        <v>8707.3058726926974</v>
      </c>
      <c r="AI230" s="3">
        <f t="shared" si="88"/>
        <v>0</v>
      </c>
    </row>
    <row r="231" spans="1:35" x14ac:dyDescent="0.2">
      <c r="A231">
        <f t="shared" si="79"/>
        <v>86</v>
      </c>
      <c r="B231">
        <f>IF(A231&lt;LookHere!$B$9,1,2)</f>
        <v>2</v>
      </c>
      <c r="C231">
        <f>IF(B231&lt;2,LookHere!F$10 - T230,0)</f>
        <v>0</v>
      </c>
      <c r="D231" s="3">
        <f>IF(B231=2,LookHere!$B$12,0)</f>
        <v>48600</v>
      </c>
      <c r="E231" s="3">
        <f>IF(A231&lt;LookHere!B$13,0,IF(A231&lt;LookHere!B$14,LookHere!C$13,LookHere!C$14))</f>
        <v>12000</v>
      </c>
      <c r="F231" s="3">
        <f>IF('SC3'!A231&lt;LookHere!D$15,0,LookHere!B$15)</f>
        <v>9000</v>
      </c>
      <c r="G231" s="3">
        <f>IF('SC3'!A231&lt;LookHere!D$16,0,LookHere!B$16)</f>
        <v>6612</v>
      </c>
      <c r="H231" s="3">
        <f t="shared" si="80"/>
        <v>29695.305872692697</v>
      </c>
      <c r="I231" s="35">
        <f t="shared" si="81"/>
        <v>1444754.2331144875</v>
      </c>
      <c r="J231" s="3">
        <f>IF(I230&gt;0,IF(B231&lt;2,IF(C231&gt;5500*LookHere!B$11, 5500*LookHere!B$11, C231), IF(H231&gt;(M231+P230),-(H231-M231-P230),0)),0)</f>
        <v>0</v>
      </c>
      <c r="K231" s="35">
        <f t="shared" si="82"/>
        <v>21814.712367720545</v>
      </c>
      <c r="L231" s="35">
        <f t="shared" si="83"/>
        <v>10253.750095953299</v>
      </c>
      <c r="M231" s="35">
        <f t="shared" si="84"/>
        <v>16059.324734122711</v>
      </c>
      <c r="N231" s="35">
        <f t="shared" si="85"/>
        <v>817.13365362429658</v>
      </c>
      <c r="O231" s="35">
        <f t="shared" si="86"/>
        <v>123224.25751609878</v>
      </c>
      <c r="P231" s="3">
        <f t="shared" si="87"/>
        <v>13308.219811738667</v>
      </c>
      <c r="Q231">
        <f t="shared" si="76"/>
        <v>0.108</v>
      </c>
      <c r="R231" s="3">
        <f>IF(B231&lt;2,K231*V$5+L231*0.4*V$6 - IF((C231-J231)&gt;0,IF((C231-J231)&gt;V$12,V$12,C231-J231)),P231+L231*($V$6)*0.4+K231*($V$5)+G231+F231+E231)/LookHere!B$11</f>
        <v>42093.591893931873</v>
      </c>
      <c r="S231" s="3">
        <f>(IF(G231&gt;0,IF(R231&gt;V$15,IF(0.15*(R231-V$15)&lt;G231,0.15*(R231-V$15),G231),0),0))*LookHere!B$11</f>
        <v>0</v>
      </c>
      <c r="T231" s="3">
        <f>(IF(R231&lt;V$16,W$16*R231,IF(R231&lt;V$17,Z$16+W$17*(R231-V$16),IF(R231&lt;V$18,W$18*(R231-V$18)+Z$17,(R231-V$18)*W$19+Z$18)))+S231 + IF(R231&lt;V$20,R231*W$20,IF(R231&lt;V$21,(R231-V$20)*W$21+Z$20,(R231-V$21)*W$22+Z$21)))*LookHere!B$11</f>
        <v>8500.622442384547</v>
      </c>
      <c r="AI231" s="3">
        <f t="shared" si="88"/>
        <v>0</v>
      </c>
    </row>
    <row r="232" spans="1:35" x14ac:dyDescent="0.2">
      <c r="A232">
        <f t="shared" si="79"/>
        <v>87</v>
      </c>
      <c r="B232">
        <f>IF(A232&lt;LookHere!$B$9,1,2)</f>
        <v>2</v>
      </c>
      <c r="C232">
        <f>IF(B232&lt;2,LookHere!F$10 - T231,0)</f>
        <v>0</v>
      </c>
      <c r="D232" s="3">
        <f>IF(B232=2,LookHere!$B$12,0)</f>
        <v>48600</v>
      </c>
      <c r="E232" s="3">
        <f>IF(A232&lt;LookHere!B$13,0,IF(A232&lt;LookHere!B$14,LookHere!C$13,LookHere!C$14))</f>
        <v>12000</v>
      </c>
      <c r="F232" s="3">
        <f>IF('SC3'!A232&lt;LookHere!D$15,0,LookHere!B$15)</f>
        <v>9000</v>
      </c>
      <c r="G232" s="3">
        <f>IF('SC3'!A232&lt;LookHere!D$16,0,LookHere!B$16)</f>
        <v>6612</v>
      </c>
      <c r="H232" s="3">
        <f t="shared" si="80"/>
        <v>29488.622442384549</v>
      </c>
      <c r="I232" s="35">
        <f t="shared" si="81"/>
        <v>1493558.0311090949</v>
      </c>
      <c r="J232" s="3">
        <f>IF(I231&gt;0,IF(B232&lt;2,IF(C232&gt;5500*LookHere!B$11, 5500*LookHere!B$11, C232), IF(H232&gt;(M232+P231),-(H232-M232-P231),0)),0)</f>
        <v>0</v>
      </c>
      <c r="K232" s="35">
        <f t="shared" si="82"/>
        <v>11465.878044282203</v>
      </c>
      <c r="L232" s="35">
        <f t="shared" si="83"/>
        <v>5543.44713217973</v>
      </c>
      <c r="M232" s="35">
        <f t="shared" si="84"/>
        <v>16180.402630645882</v>
      </c>
      <c r="N232" s="35">
        <f t="shared" si="85"/>
        <v>633.21135685114439</v>
      </c>
      <c r="O232" s="35">
        <f t="shared" si="86"/>
        <v>114078.55312325391</v>
      </c>
      <c r="P232" s="3">
        <f t="shared" si="87"/>
        <v>12890.876502927691</v>
      </c>
      <c r="Q232">
        <f t="shared" si="76"/>
        <v>0.113</v>
      </c>
      <c r="R232" s="3">
        <f>IF(B232&lt;2,K232*V$5+L232*0.4*V$6 - IF((C232-J232)&gt;0,IF((C232-J232)&gt;V$12,V$12,C232-J232)),P232+L232*($V$6)*0.4+K232*($V$5)+G232+F232+E232)/LookHere!B$11</f>
        <v>41125.506165880179</v>
      </c>
      <c r="S232" s="3">
        <f>(IF(G232&gt;0,IF(R232&gt;V$15,IF(0.15*(R232-V$15)&lt;G232,0.15*(R232-V$15),G232),0),0))*LookHere!B$11</f>
        <v>0</v>
      </c>
      <c r="T232" s="3">
        <f>(IF(R232&lt;V$16,W$16*R232,IF(R232&lt;V$17,Z$16+W$17*(R232-V$16),IF(R232&lt;V$18,W$18*(R232-V$18)+Z$17,(R232-V$18)*W$19+Z$18)))+S232 + IF(R232&lt;V$20,R232*W$20,IF(R232&lt;V$21,(R232-V$20)*W$21+Z$20,(R232-V$21)*W$22+Z$21)))*LookHere!B$11</f>
        <v>8266.8297390600637</v>
      </c>
      <c r="AI232" s="3">
        <f t="shared" si="88"/>
        <v>0</v>
      </c>
    </row>
    <row r="233" spans="1:35" x14ac:dyDescent="0.2">
      <c r="A233">
        <f t="shared" si="79"/>
        <v>88</v>
      </c>
      <c r="B233">
        <f>IF(A233&lt;LookHere!$B$9,1,2)</f>
        <v>2</v>
      </c>
      <c r="C233">
        <f>IF(B233&lt;2,LookHere!F$10 - T232,0)</f>
        <v>0</v>
      </c>
      <c r="D233" s="3">
        <f>IF(B233=2,LookHere!$B$12,0)</f>
        <v>48600</v>
      </c>
      <c r="E233" s="3">
        <f>IF(A233&lt;LookHere!B$13,0,IF(A233&lt;LookHere!B$14,LookHere!C$13,LookHere!C$14))</f>
        <v>12000</v>
      </c>
      <c r="F233" s="3">
        <f>IF('SC3'!A233&lt;LookHere!D$15,0,LookHere!B$15)</f>
        <v>9000</v>
      </c>
      <c r="G233" s="3">
        <f>IF('SC3'!A233&lt;LookHere!D$16,0,LookHere!B$16)</f>
        <v>6612</v>
      </c>
      <c r="H233" s="3">
        <f t="shared" si="80"/>
        <v>29254.829739060064</v>
      </c>
      <c r="I233" s="35">
        <f t="shared" si="81"/>
        <v>1544010.4213999601</v>
      </c>
      <c r="J233" s="3">
        <f>IF(I232&gt;0,IF(B233&lt;2,IF(C233&gt;5500*LookHere!B$11, 5500*LookHere!B$11, C233), IF(H233&gt;(M233+P232),-(H233-M233-P232),0)),0)</f>
        <v>0</v>
      </c>
      <c r="K233" s="35">
        <f t="shared" si="82"/>
        <v>632.69191376946674</v>
      </c>
      <c r="L233" s="35">
        <f t="shared" si="83"/>
        <v>613.69400577544639</v>
      </c>
      <c r="M233" s="35">
        <f t="shared" si="84"/>
        <v>16363.953236132373</v>
      </c>
      <c r="N233" s="35">
        <f t="shared" si="85"/>
        <v>440.64957924115066</v>
      </c>
      <c r="O233" s="35">
        <f t="shared" si="86"/>
        <v>105041.25014482971</v>
      </c>
      <c r="P233" s="3">
        <f t="shared" si="87"/>
        <v>12499.908767234736</v>
      </c>
      <c r="Q233">
        <f t="shared" si="76"/>
        <v>0.11899999999999999</v>
      </c>
      <c r="R233" s="3">
        <f>IF(B233&lt;2,K233*V$5+L233*0.4*V$6 - IF((C233-J233)&gt;0,IF((C233-J233)&gt;V$12,V$12,C233-J233)),P233+L233*($V$6)*0.4+K233*($V$5)+G233+F233+E233)/LookHere!B$11</f>
        <v>40158.058328658677</v>
      </c>
      <c r="S233" s="3">
        <f>(IF(G233&gt;0,IF(R233&gt;V$15,IF(0.15*(R233-V$15)&lt;G233,0.15*(R233-V$15),G233),0),0))*LookHere!B$11</f>
        <v>0</v>
      </c>
      <c r="T233" s="3">
        <f>(IF(R233&lt;V$16,W$16*R233,IF(R233&lt;V$17,Z$16+W$17*(R233-V$16),IF(R233&lt;V$18,W$18*(R233-V$18)+Z$17,(R233-V$18)*W$19+Z$18)))+S233 + IF(R233&lt;V$20,R233*W$20,IF(R233&lt;V$21,(R233-V$20)*W$21+Z$20,(R233-V$21)*W$22+Z$21)))*LookHere!B$11</f>
        <v>8033.19108637107</v>
      </c>
      <c r="AI233" s="3">
        <f t="shared" si="88"/>
        <v>0</v>
      </c>
    </row>
    <row r="234" spans="1:35" x14ac:dyDescent="0.2">
      <c r="A234">
        <f t="shared" si="79"/>
        <v>89</v>
      </c>
      <c r="B234">
        <f>IF(A234&lt;LookHere!$B$9,1,2)</f>
        <v>2</v>
      </c>
      <c r="C234">
        <f>IF(B234&lt;2,LookHere!F$10 - T233,0)</f>
        <v>0</v>
      </c>
      <c r="D234" s="3">
        <f>IF(B234=2,LookHere!$B$12,0)</f>
        <v>48600</v>
      </c>
      <c r="E234" s="3">
        <f>IF(A234&lt;LookHere!B$13,0,IF(A234&lt;LookHere!B$14,LookHere!C$13,LookHere!C$14))</f>
        <v>12000</v>
      </c>
      <c r="F234" s="3">
        <f>IF('SC3'!A234&lt;LookHere!D$15,0,LookHere!B$15)</f>
        <v>9000</v>
      </c>
      <c r="G234" s="3">
        <f>IF('SC3'!A234&lt;LookHere!D$16,0,LookHere!B$16)</f>
        <v>6612</v>
      </c>
      <c r="H234" s="3">
        <f t="shared" si="80"/>
        <v>29021.191086371069</v>
      </c>
      <c r="I234" s="35">
        <f t="shared" si="81"/>
        <v>1580892.1970352593</v>
      </c>
      <c r="J234" s="3">
        <f>IF(I233&gt;0,IF(B234&lt;2,IF(C234&gt;5500*LookHere!B$11, 5500*LookHere!B$11, C234), IF(H234&gt;(M234+P233),-(H234-M234-P233),0)),0)</f>
        <v>-15274.896399591418</v>
      </c>
      <c r="K234" s="35">
        <f t="shared" si="82"/>
        <v>9.983878399282105</v>
      </c>
      <c r="L234" s="35">
        <f t="shared" si="83"/>
        <v>46.505731757663341</v>
      </c>
      <c r="M234" s="35">
        <f t="shared" si="84"/>
        <v>1246.3859195449131</v>
      </c>
      <c r="N234" s="35">
        <f t="shared" si="85"/>
        <v>239.77822991197235</v>
      </c>
      <c r="O234" s="35">
        <f t="shared" si="86"/>
        <v>96089.634807487309</v>
      </c>
      <c r="P234" s="3">
        <f t="shared" si="87"/>
        <v>12203.383620550889</v>
      </c>
      <c r="Q234">
        <f t="shared" si="76"/>
        <v>0.127</v>
      </c>
      <c r="R234" s="3">
        <f>IF(B234&lt;2,K234*V$5+L234*0.4*V$6 - IF((C234-J234)&gt;0,IF((C234-J234)&gt;V$12,V$12,C234-J234)),P234+L234*($V$6)*0.4+K234*($V$5)+G234+F234+E234)/LookHere!B$11</f>
        <v>39817.522571315116</v>
      </c>
      <c r="S234" s="3">
        <f>(IF(G234&gt;0,IF(R234&gt;V$15,IF(0.15*(R234-V$15)&lt;G234,0.15*(R234-V$15),G234),0),0))*LookHere!B$11</f>
        <v>0</v>
      </c>
      <c r="T234" s="3">
        <f>(IF(R234&lt;V$16,W$16*R234,IF(R234&lt;V$17,Z$16+W$17*(R234-V$16),IF(R234&lt;V$18,W$18*(R234-V$18)+Z$17,(R234-V$18)*W$19+Z$18)))+S234 + IF(R234&lt;V$20,R234*W$20,IF(R234&lt;V$21,(R234-V$20)*W$21+Z$20,(R234-V$21)*W$22+Z$21)))*LookHere!B$11</f>
        <v>7963.5045142630224</v>
      </c>
      <c r="AI234" s="3">
        <f t="shared" si="88"/>
        <v>0</v>
      </c>
    </row>
    <row r="235" spans="1:35" x14ac:dyDescent="0.2">
      <c r="A235">
        <f t="shared" si="79"/>
        <v>90</v>
      </c>
      <c r="B235">
        <f>IF(A235&lt;LookHere!$B$9,1,2)</f>
        <v>2</v>
      </c>
      <c r="C235">
        <f>IF(B235&lt;2,LookHere!F$10 - T234,0)</f>
        <v>0</v>
      </c>
      <c r="D235" s="3">
        <f>IF(B235=2,LookHere!$B$12,0)</f>
        <v>48600</v>
      </c>
      <c r="E235" s="3">
        <f>IF(A235&lt;LookHere!B$13,0,IF(A235&lt;LookHere!B$14,LookHere!C$13,LookHere!C$14))</f>
        <v>12000</v>
      </c>
      <c r="F235" s="3">
        <f>IF('SC3'!A235&lt;LookHere!D$15,0,LookHere!B$15)</f>
        <v>9000</v>
      </c>
      <c r="G235" s="3">
        <f>IF('SC3'!A235&lt;LookHere!D$16,0,LookHere!B$16)</f>
        <v>6612</v>
      </c>
      <c r="H235" s="3">
        <f t="shared" si="80"/>
        <v>28951.504514263022</v>
      </c>
      <c r="I235" s="35">
        <f t="shared" si="81"/>
        <v>1617603.104167555</v>
      </c>
      <c r="J235" s="3">
        <f>IF(I234&gt;0,IF(B235&lt;2,IF(C235&gt;5500*LookHere!B$11, 5500*LookHere!B$11, C235), IF(H235&gt;(M235+P234),-(H235-M235-P234),0)),0)</f>
        <v>-16691.631283555187</v>
      </c>
      <c r="K235" s="35">
        <f t="shared" si="82"/>
        <v>0.15754560114066862</v>
      </c>
      <c r="L235" s="35">
        <f t="shared" si="83"/>
        <v>3.5242043525957243</v>
      </c>
      <c r="M235" s="35">
        <f t="shared" si="84"/>
        <v>56.489610156945446</v>
      </c>
      <c r="N235" s="35">
        <f t="shared" si="85"/>
        <v>29.558848710579703</v>
      </c>
      <c r="O235" s="35">
        <f t="shared" si="86"/>
        <v>87132.159050733331</v>
      </c>
      <c r="P235" s="3">
        <f t="shared" si="87"/>
        <v>11849.973630899734</v>
      </c>
      <c r="Q235">
        <f t="shared" si="76"/>
        <v>0.13600000000000001</v>
      </c>
      <c r="R235" s="3">
        <f>IF(B235&lt;2,K235*V$5+L235*0.4*V$6 - IF((C235-J235)&gt;0,IF((C235-J235)&gt;V$12,V$12,C235-J235)),P235+L235*($V$6)*0.4+K235*($V$5)+G235+F235+E235)/LookHere!B$11</f>
        <v>39462.114287198499</v>
      </c>
      <c r="S235" s="3">
        <f>(IF(G235&gt;0,IF(R235&gt;V$15,IF(0.15*(R235-V$15)&lt;G235,0.15*(R235-V$15),G235),0),0))*LookHere!B$11</f>
        <v>0</v>
      </c>
      <c r="T235" s="3">
        <f>(IF(R235&lt;V$16,W$16*R235,IF(R235&lt;V$17,Z$16+W$17*(R235-V$16),IF(R235&lt;V$18,W$18*(R235-V$18)+Z$17,(R235-V$18)*W$19+Z$18)))+S235 + IF(R235&lt;V$20,R235*W$20,IF(R235&lt;V$21,(R235-V$20)*W$21+Z$20,(R235-V$21)*W$22+Z$21)))*LookHere!B$11</f>
        <v>7892.4228574397002</v>
      </c>
      <c r="AI235" s="3">
        <f t="shared" si="88"/>
        <v>0</v>
      </c>
    </row>
    <row r="236" spans="1:35" x14ac:dyDescent="0.2">
      <c r="A236">
        <f t="shared" si="79"/>
        <v>91</v>
      </c>
      <c r="B236">
        <f>IF(A236&lt;LookHere!$B$9,1,2)</f>
        <v>2</v>
      </c>
      <c r="C236">
        <f>IF(B236&lt;2,LookHere!F$10 - T235,0)</f>
        <v>0</v>
      </c>
      <c r="D236" s="3">
        <f>IF(B236=2,LookHere!$B$12,0)</f>
        <v>48600</v>
      </c>
      <c r="E236" s="3">
        <f>IF(A236&lt;LookHere!B$13,0,IF(A236&lt;LookHere!B$14,LookHere!C$13,LookHere!C$14))</f>
        <v>12000</v>
      </c>
      <c r="F236" s="3">
        <f>IF('SC3'!A236&lt;LookHere!D$15,0,LookHere!B$15)</f>
        <v>9000</v>
      </c>
      <c r="G236" s="3">
        <f>IF('SC3'!A236&lt;LookHere!D$16,0,LookHere!B$16)</f>
        <v>6612</v>
      </c>
      <c r="H236" s="3">
        <f t="shared" si="80"/>
        <v>28880.422857439698</v>
      </c>
      <c r="I236" s="35">
        <f t="shared" si="81"/>
        <v>1655218.9695497488</v>
      </c>
      <c r="J236" s="3">
        <f>IF(I235&gt;0,IF(B236&lt;2,IF(C236&gt;5500*LookHere!B$11, 5500*LookHere!B$11, C236), IF(H236&gt;(M236+P235),-(H236-M236-P235),0)),0)</f>
        <v>-17026.767476586228</v>
      </c>
      <c r="K236" s="35">
        <f t="shared" si="82"/>
        <v>2.4860695859998394E-3</v>
      </c>
      <c r="L236" s="35">
        <f t="shared" si="83"/>
        <v>0.26706420583970392</v>
      </c>
      <c r="M236" s="35">
        <f t="shared" si="84"/>
        <v>3.6817499537363929</v>
      </c>
      <c r="N236" s="35">
        <f t="shared" si="85"/>
        <v>2.4196793664748064</v>
      </c>
      <c r="O236" s="35">
        <f t="shared" si="86"/>
        <v>78225.509752567363</v>
      </c>
      <c r="P236" s="3">
        <f t="shared" si="87"/>
        <v>11499.149933627401</v>
      </c>
      <c r="Q236">
        <f t="shared" si="76"/>
        <v>0.14699999999999999</v>
      </c>
      <c r="R236" s="3">
        <f>IF(B236&lt;2,K236*V$5+L236*0.4*V$6 - IF((C236-J236)&gt;0,IF((C236-J236)&gt;V$12,V$12,C236-J236)),P236+L236*($V$6)*0.4+K236*($V$5)+G236+F236+E236)/LookHere!B$11</f>
        <v>39111.160254342823</v>
      </c>
      <c r="S236" s="3">
        <f>(IF(G236&gt;0,IF(R236&gt;V$15,IF(0.15*(R236-V$15)&lt;G236,0.15*(R236-V$15),G236),0),0))*LookHere!B$11</f>
        <v>0</v>
      </c>
      <c r="T236" s="3">
        <f>(IF(R236&lt;V$16,W$16*R236,IF(R236&lt;V$17,Z$16+W$17*(R236-V$16),IF(R236&lt;V$18,W$18*(R236-V$18)+Z$17,(R236-V$18)*W$19+Z$18)))+S236 + IF(R236&lt;V$20,R236*W$20,IF(R236&lt;V$21,(R236-V$20)*W$21+Z$20,(R236-V$21)*W$22+Z$21)))*LookHere!B$11</f>
        <v>7822.2320508685652</v>
      </c>
      <c r="AI236" s="3">
        <f t="shared" si="88"/>
        <v>0</v>
      </c>
    </row>
    <row r="237" spans="1:35" x14ac:dyDescent="0.2">
      <c r="A237">
        <f t="shared" si="79"/>
        <v>92</v>
      </c>
      <c r="B237">
        <f>IF(A237&lt;LookHere!$B$9,1,2)</f>
        <v>2</v>
      </c>
      <c r="C237">
        <f>IF(B237&lt;2,LookHere!F$10 - T236,0)</f>
        <v>0</v>
      </c>
      <c r="D237" s="3">
        <f>IF(B237=2,LookHere!$B$12,0)</f>
        <v>48600</v>
      </c>
      <c r="E237" s="3">
        <f>IF(A237&lt;LookHere!B$13,0,IF(A237&lt;LookHere!B$14,LookHere!C$13,LookHere!C$14))</f>
        <v>12000</v>
      </c>
      <c r="F237" s="3">
        <f>IF('SC3'!A237&lt;LookHere!D$15,0,LookHere!B$15)</f>
        <v>9000</v>
      </c>
      <c r="G237" s="3">
        <f>IF('SC3'!A237&lt;LookHere!D$16,0,LookHere!B$16)</f>
        <v>6612</v>
      </c>
      <c r="H237" s="3">
        <f t="shared" si="80"/>
        <v>28810.232050868566</v>
      </c>
      <c r="I237" s="35">
        <f t="shared" si="81"/>
        <v>1693821.4537741733</v>
      </c>
      <c r="J237" s="3">
        <f>IF(I236&gt;0,IF(B237&lt;2,IF(C237&gt;5500*LookHere!B$11, 5500*LookHere!B$11, C237), IF(H237&gt;(M237+P236),-(H237-M237-P236),0)),0)</f>
        <v>-17310.812566965738</v>
      </c>
      <c r="K237" s="35">
        <f t="shared" si="82"/>
        <v>3.923017806709006E-5</v>
      </c>
      <c r="L237" s="35">
        <f t="shared" si="83"/>
        <v>2.0238125518532768E-2</v>
      </c>
      <c r="M237" s="35">
        <f t="shared" si="84"/>
        <v>0.26955027542570376</v>
      </c>
      <c r="N237" s="35">
        <f t="shared" si="85"/>
        <v>0.18619912321199278</v>
      </c>
      <c r="O237" s="35">
        <f t="shared" si="86"/>
        <v>69368.817538381685</v>
      </c>
      <c r="P237" s="3">
        <f t="shared" si="87"/>
        <v>11168.379623679451</v>
      </c>
      <c r="Q237">
        <f t="shared" si="76"/>
        <v>0.161</v>
      </c>
      <c r="R237" s="3">
        <f>IF(B237&lt;2,K237*V$5+L237*0.4*V$6 - IF((C237-J237)&gt;0,IF((C237-J237)&gt;V$12,V$12,C237-J237)),P237+L237*($V$6)*0.4+K237*($V$5)+G237+F237+E237)/LookHere!B$11</f>
        <v>38780.380400446171</v>
      </c>
      <c r="S237" s="3">
        <f>(IF(G237&gt;0,IF(R237&gt;V$15,IF(0.15*(R237-V$15)&lt;G237,0.15*(R237-V$15),G237),0),0))*LookHere!B$11</f>
        <v>0</v>
      </c>
      <c r="T237" s="3">
        <f>(IF(R237&lt;V$16,W$16*R237,IF(R237&lt;V$17,Z$16+W$17*(R237-V$16),IF(R237&lt;V$18,W$18*(R237-V$18)+Z$17,(R237-V$18)*W$19+Z$18)))+S237 + IF(R237&lt;V$20,R237*W$20,IF(R237&lt;V$21,(R237-V$20)*W$21+Z$20,(R237-V$21)*W$22+Z$21)))*LookHere!B$11</f>
        <v>7756.076080089234</v>
      </c>
      <c r="AI237" s="3">
        <f t="shared" si="88"/>
        <v>0</v>
      </c>
    </row>
    <row r="238" spans="1:35" x14ac:dyDescent="0.2">
      <c r="A238">
        <f t="shared" si="79"/>
        <v>93</v>
      </c>
      <c r="B238">
        <f>IF(A238&lt;LookHere!$B$9,1,2)</f>
        <v>2</v>
      </c>
      <c r="C238">
        <f>IF(B238&lt;2,LookHere!F$10 - T237,0)</f>
        <v>0</v>
      </c>
      <c r="D238" s="3">
        <f>IF(B238=2,LookHere!$B$12,0)</f>
        <v>48600</v>
      </c>
      <c r="E238" s="3">
        <f>IF(A238&lt;LookHere!B$13,0,IF(A238&lt;LookHere!B$14,LookHere!C$13,LookHere!C$14))</f>
        <v>12000</v>
      </c>
      <c r="F238" s="3">
        <f>IF('SC3'!A238&lt;LookHere!D$15,0,LookHere!B$15)</f>
        <v>9000</v>
      </c>
      <c r="G238" s="3">
        <f>IF('SC3'!A238&lt;LookHere!D$16,0,LookHere!B$16)</f>
        <v>6612</v>
      </c>
      <c r="H238" s="3">
        <f t="shared" si="80"/>
        <v>28744.076080089235</v>
      </c>
      <c r="I238" s="35">
        <f t="shared" si="81"/>
        <v>1733463.0663036106</v>
      </c>
      <c r="J238" s="3">
        <f>IF(I237&gt;0,IF(B238&lt;2,IF(C238&gt;5500*LookHere!B$11, 5500*LookHere!B$11, C238), IF(H238&gt;(M238+P237),-(H238-M238-P237),0)),0)</f>
        <v>-17575.676179054088</v>
      </c>
      <c r="K238" s="35">
        <f t="shared" si="82"/>
        <v>6.1905220989991183E-7</v>
      </c>
      <c r="L238" s="35">
        <f t="shared" si="83"/>
        <v>1.5336451517944123E-3</v>
      </c>
      <c r="M238" s="35">
        <f t="shared" si="84"/>
        <v>2.0277355696599858E-2</v>
      </c>
      <c r="N238" s="35">
        <f t="shared" si="85"/>
        <v>1.4154918809552811E-2</v>
      </c>
      <c r="O238" s="35">
        <f t="shared" si="86"/>
        <v>60543.716571148769</v>
      </c>
      <c r="P238" s="3">
        <f t="shared" si="87"/>
        <v>10897.868982806778</v>
      </c>
      <c r="Q238">
        <f t="shared" si="76"/>
        <v>0.18</v>
      </c>
      <c r="R238" s="3">
        <f>IF(B238&lt;2,K238*V$5+L238*0.4*V$6 - IF((C238-J238)&gt;0,IF((C238-J238)&gt;V$12,V$12,C238-J238)),P238+L238*($V$6)*0.4+K238*($V$5)+G238+F238+E238)/LookHere!B$11</f>
        <v>38509.869041585946</v>
      </c>
      <c r="S238" s="3">
        <f>(IF(G238&gt;0,IF(R238&gt;V$15,IF(0.15*(R238-V$15)&lt;G238,0.15*(R238-V$15),G238),0),0))*LookHere!B$11</f>
        <v>0</v>
      </c>
      <c r="T238" s="3">
        <f>(IF(R238&lt;V$16,W$16*R238,IF(R238&lt;V$17,Z$16+W$17*(R238-V$16),IF(R238&lt;V$18,W$18*(R238-V$18)+Z$17,(R238-V$18)*W$19+Z$18)))+S238 + IF(R238&lt;V$20,R238*W$20,IF(R238&lt;V$21,(R238-V$20)*W$21+Z$20,(R238-V$21)*W$22+Z$21)))*LookHere!B$11</f>
        <v>7701.9738083171897</v>
      </c>
      <c r="AI238" s="3">
        <f t="shared" si="88"/>
        <v>0</v>
      </c>
    </row>
    <row r="239" spans="1:35" x14ac:dyDescent="0.2">
      <c r="A239">
        <f t="shared" si="79"/>
        <v>94</v>
      </c>
      <c r="B239">
        <f>IF(A239&lt;LookHere!$B$9,1,2)</f>
        <v>2</v>
      </c>
      <c r="C239">
        <f>IF(B239&lt;2,LookHere!F$10 - T238,0)</f>
        <v>0</v>
      </c>
      <c r="D239" s="3">
        <f>IF(B239=2,LookHere!$B$12,0)</f>
        <v>48600</v>
      </c>
      <c r="E239" s="3">
        <f>IF(A239&lt;LookHere!B$13,0,IF(A239&lt;LookHere!B$14,LookHere!C$13,LookHere!C$14))</f>
        <v>12000</v>
      </c>
      <c r="F239" s="3">
        <f>IF('SC3'!A239&lt;LookHere!D$15,0,LookHere!B$15)</f>
        <v>9000</v>
      </c>
      <c r="G239" s="3">
        <f>IF('SC3'!A239&lt;LookHere!D$16,0,LookHere!B$16)</f>
        <v>6612</v>
      </c>
      <c r="H239" s="3">
        <f t="shared" si="80"/>
        <v>28689.973808317191</v>
      </c>
      <c r="I239" s="35">
        <f t="shared" si="81"/>
        <v>1774227.3453921003</v>
      </c>
      <c r="J239" s="3">
        <f>IF(I238&gt;0,IF(B239&lt;2,IF(C239&gt;5500*LookHere!B$11, 5500*LookHere!B$11, C239), IF(H239&gt;(M239+P238),-(H239-M239-P238),0)),0)</f>
        <v>-17792.103291246211</v>
      </c>
      <c r="K239" s="35">
        <f t="shared" si="82"/>
        <v>9.7686438723255248E-9</v>
      </c>
      <c r="L239" s="35">
        <f t="shared" si="83"/>
        <v>1.1621962960298052E-4</v>
      </c>
      <c r="M239" s="35">
        <f t="shared" si="84"/>
        <v>1.5342642040043122E-3</v>
      </c>
      <c r="N239" s="35">
        <f t="shared" si="85"/>
        <v>1.0733658905931185E-3</v>
      </c>
      <c r="O239" s="35">
        <f t="shared" si="86"/>
        <v>51691.014334115389</v>
      </c>
      <c r="P239" s="3">
        <f t="shared" si="87"/>
        <v>10338.202866823078</v>
      </c>
      <c r="Q239">
        <f t="shared" si="76"/>
        <v>0.2</v>
      </c>
      <c r="R239" s="3">
        <f>IF(B239&lt;2,K239*V$5+L239*0.4*V$6 - IF((C239-J239)&gt;0,IF((C239-J239)&gt;V$12,V$12,C239-J239)),P239+L239*($V$6)*0.4+K239*($V$5)+G239+F239+E239)/LookHere!B$11</f>
        <v>37950.202871276037</v>
      </c>
      <c r="S239" s="3">
        <f>(IF(G239&gt;0,IF(R239&gt;V$15,IF(0.15*(R239-V$15)&lt;G239,0.15*(R239-V$15),G239),0),0))*LookHere!B$11</f>
        <v>0</v>
      </c>
      <c r="T239" s="3">
        <f>(IF(R239&lt;V$16,W$16*R239,IF(R239&lt;V$17,Z$16+W$17*(R239-V$16),IF(R239&lt;V$18,W$18*(R239-V$18)+Z$17,(R239-V$18)*W$19+Z$18)))+S239 + IF(R239&lt;V$20,R239*W$20,IF(R239&lt;V$21,(R239-V$20)*W$21+Z$20,(R239-V$21)*W$22+Z$21)))*LookHere!B$11</f>
        <v>7590.0405742552066</v>
      </c>
      <c r="AI239" s="3">
        <f t="shared" si="88"/>
        <v>0</v>
      </c>
    </row>
    <row r="240" spans="1:35" x14ac:dyDescent="0.2">
      <c r="A240">
        <f t="shared" si="79"/>
        <v>95</v>
      </c>
      <c r="B240">
        <f>IF(A240&lt;LookHere!$B$9,1,2)</f>
        <v>2</v>
      </c>
      <c r="C240">
        <f>IF(B240&lt;2,LookHere!F$10 - T239,0)</f>
        <v>0</v>
      </c>
      <c r="D240" s="3">
        <f>IF(B240=2,LookHere!$B$12,0)</f>
        <v>48600</v>
      </c>
      <c r="E240" s="3">
        <f>IF(A240&lt;LookHere!B$13,0,IF(A240&lt;LookHere!B$14,LookHere!C$13,LookHere!C$14))</f>
        <v>12000</v>
      </c>
      <c r="F240" s="3">
        <f>IF('SC3'!A240&lt;LookHere!D$15,0,LookHere!B$15)</f>
        <v>9000</v>
      </c>
      <c r="G240" s="3">
        <f>IF('SC3'!A240&lt;LookHere!D$16,0,LookHere!B$16)</f>
        <v>6612</v>
      </c>
      <c r="H240" s="3">
        <f t="shared" si="80"/>
        <v>28578.040574255207</v>
      </c>
      <c r="I240" s="35">
        <f t="shared" si="81"/>
        <v>1815920.9075282426</v>
      </c>
      <c r="J240" s="3">
        <f>IF(I239&gt;0,IF(B240&lt;2,IF(C240&gt;5500*LookHere!B$11, 5500*LookHere!B$11, C240), IF(H240&gt;(M240+P239),-(H240-M240-P239),0)),0)</f>
        <v>-18239.83759120273</v>
      </c>
      <c r="K240" s="35">
        <f t="shared" si="82"/>
        <v>1.5414920029451981E-10</v>
      </c>
      <c r="L240" s="35">
        <f t="shared" si="83"/>
        <v>8.8071235313138798E-6</v>
      </c>
      <c r="M240" s="35">
        <f t="shared" si="84"/>
        <v>1.1622939824685284E-4</v>
      </c>
      <c r="N240" s="35">
        <f t="shared" si="85"/>
        <v>8.135081012892465E-5</v>
      </c>
      <c r="O240" s="35">
        <f t="shared" si="86"/>
        <v>43098.933931498723</v>
      </c>
      <c r="P240" s="3">
        <f t="shared" si="87"/>
        <v>8619.7867862997446</v>
      </c>
      <c r="Q240">
        <f t="shared" si="76"/>
        <v>0.2</v>
      </c>
      <c r="R240" s="3">
        <f>IF(B240&lt;2,K240*V$5+L240*0.4*V$6 - IF((C240-J240)&gt;0,IF((C240-J240)&gt;V$12,V$12,C240-J240)),P240+L240*($V$6)*0.4+K240*($V$5)+G240+F240+E240)/LookHere!B$11</f>
        <v>36231.786786637167</v>
      </c>
      <c r="S240" s="3">
        <f>(IF(G240&gt;0,IF(R240&gt;V$15,IF(0.15*(R240-V$15)&lt;G240,0.15*(R240-V$15),G240),0),0))*LookHere!B$11</f>
        <v>0</v>
      </c>
      <c r="T240" s="3">
        <f>(IF(R240&lt;V$16,W$16*R240,IF(R240&lt;V$17,Z$16+W$17*(R240-V$16),IF(R240&lt;V$18,W$18*(R240-V$18)+Z$17,(R240-V$18)*W$19+Z$18)))+S240 + IF(R240&lt;V$20,R240*W$20,IF(R240&lt;V$21,(R240-V$20)*W$21+Z$20,(R240-V$21)*W$22+Z$21)))*LookHere!B$11</f>
        <v>7246.3573573274334</v>
      </c>
      <c r="AI240" s="3">
        <f t="shared" si="88"/>
        <v>0</v>
      </c>
    </row>
    <row r="241" spans="1:35" x14ac:dyDescent="0.2">
      <c r="A241">
        <f t="shared" si="79"/>
        <v>96</v>
      </c>
      <c r="B241">
        <f>IF(A241&lt;LookHere!$B$9,1,2)</f>
        <v>2</v>
      </c>
      <c r="C241">
        <f>IF(B241&lt;2,LookHere!F$10 - T240,0)</f>
        <v>0</v>
      </c>
      <c r="D241" s="3">
        <f>IF(B241=2,LookHere!$B$12,0)</f>
        <v>48600</v>
      </c>
      <c r="E241" s="3">
        <f>IF(A241&lt;LookHere!B$13,0,IF(A241&lt;LookHere!B$14,LookHere!C$13,LookHere!C$14))</f>
        <v>12000</v>
      </c>
      <c r="F241" s="3">
        <f>IF('SC3'!A241&lt;LookHere!D$15,0,LookHere!B$15)</f>
        <v>9000</v>
      </c>
      <c r="G241" s="3">
        <f>IF('SC3'!A241&lt;LookHere!D$16,0,LookHere!B$16)</f>
        <v>6612</v>
      </c>
      <c r="H241" s="3">
        <f t="shared" si="80"/>
        <v>28234.357357327433</v>
      </c>
      <c r="I241" s="35">
        <f t="shared" si="81"/>
        <v>1857648.145222326</v>
      </c>
      <c r="J241" s="3">
        <f>IF(I240&gt;0,IF(B241&lt;2,IF(C241&gt;5500*LookHere!B$11, 5500*LookHere!B$11, C241), IF(H241&gt;(M241+P240),-(H241-M241-P240),0)),0)</f>
        <v>-19614.570562220411</v>
      </c>
      <c r="K241" s="35">
        <f t="shared" si="82"/>
        <v>2.4324743794597791E-12</v>
      </c>
      <c r="L241" s="35">
        <f t="shared" si="83"/>
        <v>6.6740382120296598E-7</v>
      </c>
      <c r="M241" s="35">
        <f t="shared" si="84"/>
        <v>8.8072776805141743E-6</v>
      </c>
      <c r="N241" s="35">
        <f t="shared" si="85"/>
        <v>6.1649402271596263E-6</v>
      </c>
      <c r="O241" s="35">
        <f t="shared" si="86"/>
        <v>35935.029133405005</v>
      </c>
      <c r="P241" s="3">
        <f t="shared" si="87"/>
        <v>7187.0058266810011</v>
      </c>
      <c r="Q241">
        <f t="shared" si="76"/>
        <v>0.2</v>
      </c>
      <c r="R241" s="3">
        <f>IF(B241&lt;2,K241*V$5+L241*0.4*V$6 - IF((C241-J241)&gt;0,IF((C241-J241)&gt;V$12,V$12,C241-J241)),P241+L241*($V$6)*0.4+K241*($V$5)+G241+F241+E241)/LookHere!B$11</f>
        <v>34799.005826706569</v>
      </c>
      <c r="S241" s="3">
        <f>(IF(G241&gt;0,IF(R241&gt;V$15,IF(0.15*(R241-V$15)&lt;G241,0.15*(R241-V$15),G241),0),0))*LookHere!B$11</f>
        <v>0</v>
      </c>
      <c r="T241" s="3">
        <f>(IF(R241&lt;V$16,W$16*R241,IF(R241&lt;V$17,Z$16+W$17*(R241-V$16),IF(R241&lt;V$18,W$18*(R241-V$18)+Z$17,(R241-V$18)*W$19+Z$18)))+S241 + IF(R241&lt;V$20,R241*W$20,IF(R241&lt;V$21,(R241-V$20)*W$21+Z$20,(R241-V$21)*W$22+Z$21)))*LookHere!B$11</f>
        <v>6959.8011653413141</v>
      </c>
      <c r="AI241" s="3">
        <f t="shared" si="88"/>
        <v>0</v>
      </c>
    </row>
    <row r="242" spans="1:35" x14ac:dyDescent="0.2">
      <c r="A242">
        <f t="shared" si="79"/>
        <v>97</v>
      </c>
      <c r="B242">
        <f>IF(A242&lt;LookHere!$B$9,1,2)</f>
        <v>2</v>
      </c>
      <c r="C242">
        <f>IF(B242&lt;2,LookHere!F$10 - T241,0)</f>
        <v>0</v>
      </c>
      <c r="D242" s="3">
        <f>IF(B242=2,LookHere!$B$12,0)</f>
        <v>48600</v>
      </c>
      <c r="E242" s="3">
        <f>IF(A242&lt;LookHere!B$13,0,IF(A242&lt;LookHere!B$14,LookHere!C$13,LookHere!C$14))</f>
        <v>12000</v>
      </c>
      <c r="F242" s="3">
        <f>IF('SC3'!A242&lt;LookHere!D$15,0,LookHere!B$15)</f>
        <v>9000</v>
      </c>
      <c r="G242" s="3">
        <f>IF('SC3'!A242&lt;LookHere!D$16,0,LookHere!B$16)</f>
        <v>6612</v>
      </c>
      <c r="H242" s="3">
        <f t="shared" si="80"/>
        <v>27947.801165341312</v>
      </c>
      <c r="I242" s="35">
        <f t="shared" si="81"/>
        <v>1899638.7042299432</v>
      </c>
      <c r="J242" s="3">
        <f>IF(I241&gt;0,IF(B242&lt;2,IF(C242&gt;5500*LookHere!B$11, 5500*LookHere!B$11, C242), IF(H242&gt;(M242+P241),-(H242-M242-P241),0)),0)</f>
        <v>-20760.795337992906</v>
      </c>
      <c r="K242" s="35">
        <f t="shared" si="82"/>
        <v>3.8384445734472149E-14</v>
      </c>
      <c r="L242" s="35">
        <f t="shared" si="83"/>
        <v>5.0575861570760751E-8</v>
      </c>
      <c r="M242" s="35">
        <f t="shared" si="84"/>
        <v>6.6740625367734544E-7</v>
      </c>
      <c r="N242" s="35">
        <f t="shared" si="85"/>
        <v>4.6718194509976237E-7</v>
      </c>
      <c r="O242" s="35">
        <f t="shared" si="86"/>
        <v>29961.90859085042</v>
      </c>
      <c r="P242" s="3">
        <f t="shared" si="87"/>
        <v>5992.3817181700842</v>
      </c>
      <c r="Q242">
        <f t="shared" si="76"/>
        <v>0.2</v>
      </c>
      <c r="R242" s="3">
        <f>IF(B242&lt;2,K242*V$5+L242*0.4*V$6 - IF((C242-J242)&gt;0,IF((C242-J242)&gt;V$12,V$12,C242-J242)),P242+L242*($V$6)*0.4+K242*($V$5)+G242+F242+E242)/LookHere!B$11</f>
        <v>33604.381718172022</v>
      </c>
      <c r="S242" s="3">
        <f>(IF(G242&gt;0,IF(R242&gt;V$15,IF(0.15*(R242-V$15)&lt;G242,0.15*(R242-V$15),G242),0),0))*LookHere!B$11</f>
        <v>0</v>
      </c>
      <c r="T242" s="3">
        <f>(IF(R242&lt;V$16,W$16*R242,IF(R242&lt;V$17,Z$16+W$17*(R242-V$16),IF(R242&lt;V$18,W$18*(R242-V$18)+Z$17,(R242-V$18)*W$19+Z$18)))+S242 + IF(R242&lt;V$20,R242*W$20,IF(R242&lt;V$21,(R242-V$20)*W$21+Z$20,(R242-V$21)*W$22+Z$21)))*LookHere!B$11</f>
        <v>6720.8763436344043</v>
      </c>
      <c r="AI242" s="3">
        <f t="shared" si="88"/>
        <v>0</v>
      </c>
    </row>
    <row r="243" spans="1:35" x14ac:dyDescent="0.2">
      <c r="A243">
        <f t="shared" si="79"/>
        <v>98</v>
      </c>
      <c r="B243">
        <f>IF(A243&lt;LookHere!$B$9,1,2)</f>
        <v>2</v>
      </c>
      <c r="C243">
        <f>IF(B243&lt;2,LookHere!F$10 - T242,0)</f>
        <v>0</v>
      </c>
      <c r="D243" s="3">
        <f>IF(B243=2,LookHere!$B$12,0)</f>
        <v>48600</v>
      </c>
      <c r="E243" s="3">
        <f>IF(A243&lt;LookHere!B$13,0,IF(A243&lt;LookHere!B$14,LookHere!C$13,LookHere!C$14))</f>
        <v>12000</v>
      </c>
      <c r="F243" s="3">
        <f>IF('SC3'!A243&lt;LookHere!D$15,0,LookHere!B$15)</f>
        <v>9000</v>
      </c>
      <c r="G243" s="3">
        <f>IF('SC3'!A243&lt;LookHere!D$16,0,LookHere!B$16)</f>
        <v>6612</v>
      </c>
      <c r="H243" s="3">
        <f t="shared" si="80"/>
        <v>27708.876343634405</v>
      </c>
      <c r="I243" s="35">
        <f t="shared" si="81"/>
        <v>1942092.0050334167</v>
      </c>
      <c r="J243" s="3">
        <f>IF(I242&gt;0,IF(B243&lt;2,IF(C243&gt;5500*LookHere!B$11, 5500*LookHere!B$11, C243), IF(H243&gt;(M243+P242),-(H243-M243-P242),0)),0)</f>
        <v>-21716.494625413747</v>
      </c>
      <c r="K243" s="35">
        <f t="shared" si="82"/>
        <v>6.0570654387497624E-16</v>
      </c>
      <c r="L243" s="35">
        <f t="shared" si="83"/>
        <v>3.8326387898322522E-9</v>
      </c>
      <c r="M243" s="35">
        <f t="shared" si="84"/>
        <v>5.0575899955206486E-8</v>
      </c>
      <c r="N243" s="35">
        <f t="shared" si="85"/>
        <v>3.5403091584198798E-8</v>
      </c>
      <c r="O243" s="35">
        <f t="shared" si="86"/>
        <v>24981.64014487926</v>
      </c>
      <c r="P243" s="3">
        <f t="shared" si="87"/>
        <v>4996.3280289758522</v>
      </c>
      <c r="Q243">
        <f t="shared" si="76"/>
        <v>0.2</v>
      </c>
      <c r="R243" s="3">
        <f>IF(B243&lt;2,K243*V$5+L243*0.4*V$6 - IF((C243-J243)&gt;0,IF((C243-J243)&gt;V$12,V$12,C243-J243)),P243+L243*($V$6)*0.4+K243*($V$5)+G243+F243+E243)/LookHere!B$11</f>
        <v>32608.328028976</v>
      </c>
      <c r="S243" s="3">
        <f>(IF(G243&gt;0,IF(R243&gt;V$15,IF(0.15*(R243-V$15)&lt;G243,0.15*(R243-V$15),G243),0),0))*LookHere!B$11</f>
        <v>0</v>
      </c>
      <c r="T243" s="3">
        <f>(IF(R243&lt;V$16,W$16*R243,IF(R243&lt;V$17,Z$16+W$17*(R243-V$16),IF(R243&lt;V$18,W$18*(R243-V$18)+Z$17,(R243-V$18)*W$19+Z$18)))+S243 + IF(R243&lt;V$20,R243*W$20,IF(R243&lt;V$21,(R243-V$20)*W$21+Z$20,(R243-V$21)*W$22+Z$21)))*LookHere!B$11</f>
        <v>6521.6656057952005</v>
      </c>
      <c r="AI243" s="3">
        <f t="shared" si="88"/>
        <v>0</v>
      </c>
    </row>
    <row r="244" spans="1:35" x14ac:dyDescent="0.2">
      <c r="A244">
        <f t="shared" si="79"/>
        <v>99</v>
      </c>
      <c r="B244">
        <f>IF(A244&lt;LookHere!$B$9,1,2)</f>
        <v>2</v>
      </c>
      <c r="C244">
        <f>IF(B244&lt;2,LookHere!F$10 - T243,0)</f>
        <v>0</v>
      </c>
      <c r="D244" s="3">
        <f>IF(B244=2,LookHere!$B$12,0)</f>
        <v>48600</v>
      </c>
      <c r="E244" s="3">
        <f>IF(A244&lt;LookHere!B$13,0,IF(A244&lt;LookHere!B$14,LookHere!C$13,LookHere!C$14))</f>
        <v>12000</v>
      </c>
      <c r="F244" s="3">
        <f>IF('SC3'!A244&lt;LookHere!D$15,0,LookHere!B$15)</f>
        <v>9000</v>
      </c>
      <c r="G244" s="3">
        <f>IF('SC3'!A244&lt;LookHere!D$16,0,LookHere!B$16)</f>
        <v>6612</v>
      </c>
      <c r="H244" s="3">
        <f t="shared" si="80"/>
        <v>27509.665605795199</v>
      </c>
      <c r="I244" s="35">
        <f t="shared" si="81"/>
        <v>1985182.5353866296</v>
      </c>
      <c r="J244" s="3">
        <f>IF(I243&gt;0,IF(B244&lt;2,IF(C244&gt;5500*LookHere!B$11, 5500*LookHere!B$11, C244), IF(H244&gt;(M244+P243),-(H244-M244-P243),0)),0)</f>
        <v>-22513.337576815513</v>
      </c>
      <c r="K244" s="35">
        <f t="shared" si="82"/>
        <v>9.5580492305833896E-18</v>
      </c>
      <c r="L244" s="35">
        <f t="shared" si="83"/>
        <v>2.904373674934878E-10</v>
      </c>
      <c r="M244" s="35">
        <f t="shared" si="84"/>
        <v>3.8326393955387961E-9</v>
      </c>
      <c r="N244" s="35">
        <f t="shared" si="85"/>
        <v>2.6828469711706132E-9</v>
      </c>
      <c r="O244" s="35">
        <f t="shared" si="86"/>
        <v>20829.191919997429</v>
      </c>
      <c r="P244" s="3">
        <f t="shared" si="87"/>
        <v>4165.8383839994858</v>
      </c>
      <c r="Q244">
        <f t="shared" si="76"/>
        <v>0.2</v>
      </c>
      <c r="R244" s="3">
        <f>IF(B244&lt;2,K244*V$5+L244*0.4*V$6 - IF((C244-J244)&gt;0,IF((C244-J244)&gt;V$12,V$12,C244-J244)),P244+L244*($V$6)*0.4+K244*($V$5)+G244+F244+E244)/LookHere!B$11</f>
        <v>31777.838383999497</v>
      </c>
      <c r="S244" s="3">
        <f>(IF(G244&gt;0,IF(R244&gt;V$15,IF(0.15*(R244-V$15)&lt;G244,0.15*(R244-V$15),G244),0),0))*LookHere!B$11</f>
        <v>0</v>
      </c>
      <c r="T244" s="3">
        <f>(IF(R244&lt;V$16,W$16*R244,IF(R244&lt;V$17,Z$16+W$17*(R244-V$16),IF(R244&lt;V$18,W$18*(R244-V$18)+Z$17,(R244-V$18)*W$19+Z$18)))+S244 + IF(R244&lt;V$20,R244*W$20,IF(R244&lt;V$21,(R244-V$20)*W$21+Z$20,(R244-V$21)*W$22+Z$21)))*LookHere!B$11</f>
        <v>6355.5676767998993</v>
      </c>
      <c r="AI244" s="3">
        <f t="shared" si="88"/>
        <v>0</v>
      </c>
    </row>
    <row r="245" spans="1:35" x14ac:dyDescent="0.2">
      <c r="A245">
        <f t="shared" ref="A245:A260" si="89">A244+1</f>
        <v>100</v>
      </c>
      <c r="B245">
        <f>IF(A245&lt;LookHere!$B$9,1,2)</f>
        <v>2</v>
      </c>
      <c r="C245">
        <f>IF(B245&lt;2,LookHere!F$10 - T244,0)</f>
        <v>0</v>
      </c>
      <c r="D245" s="3">
        <f>IF(B245=2,LookHere!$B$12,0)</f>
        <v>48600</v>
      </c>
      <c r="E245" s="3">
        <f>IF(A245&lt;LookHere!B$13,0,IF(A245&lt;LookHere!B$14,LookHere!C$13,LookHere!C$14))</f>
        <v>12000</v>
      </c>
      <c r="F245" s="3">
        <f>IF('SC3'!A245&lt;LookHere!D$15,0,LookHere!B$15)</f>
        <v>9000</v>
      </c>
      <c r="G245" s="3">
        <f>IF('SC3'!A245&lt;LookHere!D$16,0,LookHere!B$16)</f>
        <v>6612</v>
      </c>
      <c r="H245" s="3">
        <f t="shared" ref="H245:H260" si="90">IF(B245&lt;2,0,D245-E245-F245-G245+T244)</f>
        <v>27343.567676799899</v>
      </c>
      <c r="I245" s="35">
        <f t="shared" ref="I245:I260" si="91">IF(I244&gt;0,IF(B245&lt;2,I244*(1+V$186),I244*(1+V$187)) + J245,0)</f>
        <v>2029064.2721391895</v>
      </c>
      <c r="J245" s="3">
        <f>IF(I244&gt;0,IF(B245&lt;2,IF(C245&gt;5500*LookHere!B$11, 5500*LookHere!B$11, C245), IF(H245&gt;(M245+P244),-(H245-M245-P244),0)),0)</f>
        <v>-23177.729292800122</v>
      </c>
      <c r="K245" s="35">
        <f t="shared" ref="K245:K260" si="92">IF(B245&lt;2,K244*(1+$V$5-$V$4)+IF(C245&gt;($J245+$V$12),$V$183*($C245-$J245-$V$12),0), K244*(1+$V$5-$V$4)-$M245*$V$184)+N245</f>
        <v>1.5082601909199354E-19</v>
      </c>
      <c r="L245" s="35">
        <f t="shared" ref="L245:L260" si="93">IF(B245&lt;2,L244*(1+$V$6-$V$4)+IF(C245&gt;($J245+$V$12),(1-$V$183)*($C244-$J245-$V$12),0), L244*(1+$V$6-$V$4)-$M245*(1-$V$184))-N245</f>
        <v>2.2009343708656486E-11</v>
      </c>
      <c r="M245" s="35">
        <f t="shared" ref="M245:M260" si="94">MIN(H245-P244,(K244+L244))</f>
        <v>2.9043737705153703E-10</v>
      </c>
      <c r="N245" s="35">
        <f t="shared" ref="N245:N260" si="95">IF(B245&lt;2, IF(K244/(K244+L244)&lt;V$183, (V$183 - K244/(K244+L244))*(K244+L244),0),  IF(K244/(K244+L244)&lt;V$184, (V$184 - K244/(K244+L244))*(K244+L244),0))</f>
        <v>2.0330615437802669E-10</v>
      </c>
      <c r="O245" s="35">
        <f t="shared" ref="O245:O260" si="96">IF(B245&lt;2,O244*(1+V$186) + IF((C245-J245)&gt;0,IF((C245-J245)&gt;V$12,V$12,C245-J245),0), O244*(1+V$187)-P244 )</f>
        <v>17366.963639055455</v>
      </c>
      <c r="P245" s="3">
        <f t="shared" ref="P245:P260" si="97">IF(B245&lt;2, 0, IF(H245&gt;(I245+K245+L245),H245-I245-K245-L245,  O245*Q245))</f>
        <v>3473.3927278110914</v>
      </c>
      <c r="Q245">
        <f t="shared" ref="Q245:Q260" si="98">IF(B245&lt;2,0,VLOOKUP(A245,AG$5:AH$90,2))</f>
        <v>0.2</v>
      </c>
      <c r="R245" s="3">
        <f>IF(B245&lt;2,K245*V$5+L245*0.4*V$6 - IF((C245-J245)&gt;0,IF((C245-J245)&gt;V$12,V$12,C245-J245)),P245+L245*($V$6)*0.4+K245*($V$5)+G245+F245+E245)/LookHere!B$11</f>
        <v>31085.392727811093</v>
      </c>
      <c r="S245" s="3">
        <f>(IF(G245&gt;0,IF(R245&gt;V$15,IF(0.15*(R245-V$15)&lt;G245,0.15*(R245-V$15),G245),0),0))*LookHere!B$11</f>
        <v>0</v>
      </c>
      <c r="T245" s="3">
        <f>(IF(R245&lt;V$16,W$16*R245,IF(R245&lt;V$17,Z$16+W$17*(R245-V$16),IF(R245&lt;V$18,W$18*(R245-V$18)+Z$17,(R245-V$18)*W$19+Z$18)))+S245 + IF(R245&lt;V$20,R245*W$20,IF(R245&lt;V$21,(R245-V$20)*W$21+Z$20,(R245-V$21)*W$22+Z$21)))*LookHere!B$11</f>
        <v>6217.078545562219</v>
      </c>
      <c r="AI245" s="3">
        <f t="shared" si="88"/>
        <v>0</v>
      </c>
    </row>
    <row r="246" spans="1:35" x14ac:dyDescent="0.2">
      <c r="A246">
        <f t="shared" si="89"/>
        <v>101</v>
      </c>
      <c r="B246">
        <f>IF(A246&lt;LookHere!$B$9,1,2)</f>
        <v>2</v>
      </c>
      <c r="C246">
        <f>IF(B246&lt;2,LookHere!F$10 - T245,0)</f>
        <v>0</v>
      </c>
      <c r="D246" s="3">
        <f>IF(B246=2,LookHere!$B$12,0)</f>
        <v>48600</v>
      </c>
      <c r="E246" s="3">
        <f>IF(A246&lt;LookHere!B$13,0,IF(A246&lt;LookHere!B$14,LookHere!C$13,LookHere!C$14))</f>
        <v>12000</v>
      </c>
      <c r="F246" s="3">
        <f>IF('SC3'!A246&lt;LookHere!D$15,0,LookHere!B$15)</f>
        <v>9000</v>
      </c>
      <c r="G246" s="3">
        <f>IF('SC3'!A246&lt;LookHere!D$16,0,LookHere!B$16)</f>
        <v>6612</v>
      </c>
      <c r="H246" s="3">
        <f t="shared" si="90"/>
        <v>27205.078545562217</v>
      </c>
      <c r="I246" s="35">
        <f t="shared" si="91"/>
        <v>2073874.3774343003</v>
      </c>
      <c r="J246" s="3">
        <f>IF(I245&gt;0,IF(B246&lt;2,IF(C246&gt;5500*LookHere!B$11, 5500*LookHere!B$11, C246), IF(H246&gt;(M246+P245),-(H246-M246-P245),0)),0)</f>
        <v>-23731.685817751102</v>
      </c>
      <c r="K246" s="35">
        <f t="shared" si="92"/>
        <v>2.3800344980366089E-21</v>
      </c>
      <c r="L246" s="35">
        <f t="shared" si="93"/>
        <v>1.6678680662419897E-12</v>
      </c>
      <c r="M246" s="35">
        <f t="shared" si="94"/>
        <v>2.2009343859482506E-11</v>
      </c>
      <c r="N246" s="35">
        <f t="shared" si="95"/>
        <v>1.5406540550811732E-11</v>
      </c>
      <c r="O246" s="35">
        <f t="shared" si="96"/>
        <v>14480.226942971656</v>
      </c>
      <c r="P246" s="3">
        <f t="shared" si="97"/>
        <v>2896.0453885943316</v>
      </c>
      <c r="Q246">
        <f t="shared" si="98"/>
        <v>0.2</v>
      </c>
      <c r="R246" s="3">
        <f>IF(B246&lt;2,K246*V$5+L246*0.4*V$6 - IF((C246-J246)&gt;0,IF((C246-J246)&gt;V$12,V$12,C246-J246)),P246+L246*($V$6)*0.4+K246*($V$5)+G246+F246+E246)/LookHere!B$11</f>
        <v>30508.045388594332</v>
      </c>
      <c r="S246" s="3">
        <f>(IF(G246&gt;0,IF(R246&gt;V$15,IF(0.15*(R246-V$15)&lt;G246,0.15*(R246-V$15),G246),0),0))*LookHere!B$11</f>
        <v>0</v>
      </c>
      <c r="T246" s="3">
        <f>(IF(R246&lt;V$16,W$16*R246,IF(R246&lt;V$17,Z$16+W$17*(R246-V$16),IF(R246&lt;V$18,W$18*(R246-V$18)+Z$17,(R246-V$18)*W$19+Z$18)))+S246 + IF(R246&lt;V$20,R246*W$20,IF(R246&lt;V$21,(R246-V$20)*W$21+Z$20,(R246-V$21)*W$22+Z$21)))*LookHere!B$11</f>
        <v>6101.6090777188656</v>
      </c>
      <c r="AI246" s="3">
        <f t="shared" si="88"/>
        <v>0</v>
      </c>
    </row>
    <row r="247" spans="1:35" x14ac:dyDescent="0.2">
      <c r="A247">
        <f t="shared" si="89"/>
        <v>102</v>
      </c>
      <c r="B247">
        <f>IF(A247&lt;LookHere!$B$9,1,2)</f>
        <v>2</v>
      </c>
      <c r="C247">
        <f>IF(B247&lt;2,LookHere!F$10 - T246,0)</f>
        <v>0</v>
      </c>
      <c r="D247" s="3">
        <f>IF(B247=2,LookHere!$B$12,0)</f>
        <v>48600</v>
      </c>
      <c r="E247" s="3">
        <f>IF(A247&lt;LookHere!B$13,0,IF(A247&lt;LookHere!B$14,LookHere!C$13,LookHere!C$14))</f>
        <v>12000</v>
      </c>
      <c r="F247" s="3">
        <f>IF('SC3'!A247&lt;LookHere!D$15,0,LookHere!B$15)</f>
        <v>9000</v>
      </c>
      <c r="G247" s="3">
        <f>IF('SC3'!A247&lt;LookHere!D$16,0,LookHere!B$16)</f>
        <v>6612</v>
      </c>
      <c r="H247" s="3">
        <f t="shared" si="90"/>
        <v>27089.609077718866</v>
      </c>
      <c r="I247" s="35">
        <f t="shared" si="91"/>
        <v>2119736.2902149064</v>
      </c>
      <c r="J247" s="3">
        <f>IF(I246&gt;0,IF(B247&lt;2,IF(C247&gt;5500*LookHere!B$11, 5500*LookHere!B$11, C247), IF(H247&gt;(M247+P246),-(H247-M247-P246),0)),0)</f>
        <v>-24193.563689124534</v>
      </c>
      <c r="K247" s="35">
        <f t="shared" si="92"/>
        <v>3.755694825642681E-23</v>
      </c>
      <c r="L247" s="35">
        <f t="shared" si="93"/>
        <v>1.263910420598178E-13</v>
      </c>
      <c r="M247" s="35">
        <f t="shared" si="94"/>
        <v>1.6678680686220242E-12</v>
      </c>
      <c r="N247" s="35">
        <f t="shared" si="95"/>
        <v>1.1675076456553825E-12</v>
      </c>
      <c r="O247" s="35">
        <f t="shared" si="96"/>
        <v>12073.323620510906</v>
      </c>
      <c r="P247" s="3">
        <f t="shared" si="97"/>
        <v>2414.6647241021815</v>
      </c>
      <c r="Q247">
        <f t="shared" si="98"/>
        <v>0.2</v>
      </c>
      <c r="R247" s="3">
        <f>IF(B247&lt;2,K247*V$5+L247*0.4*V$6 - IF((C247-J247)&gt;0,IF((C247-J247)&gt;V$12,V$12,C247-J247)),P247+L247*($V$6)*0.4+K247*($V$5)+G247+F247+E247)/LookHere!B$11</f>
        <v>30026.664724102182</v>
      </c>
      <c r="S247" s="3">
        <f>(IF(G247&gt;0,IF(R247&gt;V$15,IF(0.15*(R247-V$15)&lt;G247,0.15*(R247-V$15),G247),0),0))*LookHere!B$11</f>
        <v>0</v>
      </c>
      <c r="T247" s="3">
        <f>(IF(R247&lt;V$16,W$16*R247,IF(R247&lt;V$17,Z$16+W$17*(R247-V$16),IF(R247&lt;V$18,W$18*(R247-V$18)+Z$17,(R247-V$18)*W$19+Z$18)))+S247 + IF(R247&lt;V$20,R247*W$20,IF(R247&lt;V$21,(R247-V$20)*W$21+Z$20,(R247-V$21)*W$22+Z$21)))*LookHere!B$11</f>
        <v>6005.3329448204368</v>
      </c>
      <c r="AI247" s="3">
        <f t="shared" si="88"/>
        <v>0</v>
      </c>
    </row>
    <row r="248" spans="1:35" x14ac:dyDescent="0.2">
      <c r="A248">
        <f t="shared" si="89"/>
        <v>103</v>
      </c>
      <c r="B248">
        <f>IF(A248&lt;LookHere!$B$9,1,2)</f>
        <v>2</v>
      </c>
      <c r="C248">
        <f>IF(B248&lt;2,LookHere!F$10 - T247,0)</f>
        <v>0</v>
      </c>
      <c r="D248" s="3">
        <f>IF(B248=2,LookHere!$B$12,0)</f>
        <v>48600</v>
      </c>
      <c r="E248" s="3">
        <f>IF(A248&lt;LookHere!B$13,0,IF(A248&lt;LookHere!B$14,LookHere!C$13,LookHere!C$14))</f>
        <v>12000</v>
      </c>
      <c r="F248" s="3">
        <f>IF('SC3'!A248&lt;LookHere!D$15,0,LookHere!B$15)</f>
        <v>9000</v>
      </c>
      <c r="G248" s="3">
        <f>IF('SC3'!A248&lt;LookHere!D$16,0,LookHere!B$16)</f>
        <v>6612</v>
      </c>
      <c r="H248" s="3">
        <f t="shared" si="90"/>
        <v>26993.332944820439</v>
      </c>
      <c r="I248" s="35">
        <f t="shared" si="91"/>
        <v>2166762.3138776473</v>
      </c>
      <c r="J248" s="3">
        <f>IF(I247&gt;0,IF(B248&lt;2,IF(C248&gt;5500*LookHere!B$11, 5500*LookHere!B$11, C248), IF(H248&gt;(M248+P247),-(H248-M248-P247),0)),0)</f>
        <v>-24578.668220718257</v>
      </c>
      <c r="K248" s="35">
        <f t="shared" si="92"/>
        <v>5.9263017732547468E-25</v>
      </c>
      <c r="L248" s="35">
        <f t="shared" si="93"/>
        <v>9.5779131672930117E-15</v>
      </c>
      <c r="M248" s="35">
        <f t="shared" si="94"/>
        <v>1.2639104209737475E-13</v>
      </c>
      <c r="N248" s="35">
        <f t="shared" si="95"/>
        <v>8.8473729430605359E-14</v>
      </c>
      <c r="O248" s="35">
        <f t="shared" si="96"/>
        <v>10066.495768309582</v>
      </c>
      <c r="P248" s="3">
        <f t="shared" si="97"/>
        <v>2013.2991536619165</v>
      </c>
      <c r="Q248">
        <f t="shared" si="98"/>
        <v>0.2</v>
      </c>
      <c r="R248" s="3">
        <f>IF(B248&lt;2,K248*V$5+L248*0.4*V$6 - IF((C248-J248)&gt;0,IF((C248-J248)&gt;V$12,V$12,C248-J248)),P248+L248*($V$6)*0.4+K248*($V$5)+G248+F248+E248)/LookHere!B$11</f>
        <v>29625.299153661916</v>
      </c>
      <c r="S248" s="3">
        <f>(IF(G248&gt;0,IF(R248&gt;V$15,IF(0.15*(R248-V$15)&lt;G248,0.15*(R248-V$15),G248),0),0))*LookHere!B$11</f>
        <v>0</v>
      </c>
      <c r="T248" s="3">
        <f>(IF(R248&lt;V$16,W$16*R248,IF(R248&lt;V$17,Z$16+W$17*(R248-V$16),IF(R248&lt;V$18,W$18*(R248-V$18)+Z$17,(R248-V$18)*W$19+Z$18)))+S248 + IF(R248&lt;V$20,R248*W$20,IF(R248&lt;V$21,(R248-V$20)*W$21+Z$20,(R248-V$21)*W$22+Z$21)))*LookHere!B$11</f>
        <v>5925.0598307323835</v>
      </c>
      <c r="AI248" s="3">
        <f t="shared" si="88"/>
        <v>0</v>
      </c>
    </row>
    <row r="249" spans="1:35" x14ac:dyDescent="0.2">
      <c r="A249">
        <f t="shared" si="89"/>
        <v>104</v>
      </c>
      <c r="B249">
        <f>IF(A249&lt;LookHere!$B$9,1,2)</f>
        <v>2</v>
      </c>
      <c r="C249">
        <f>IF(B249&lt;2,LookHere!F$10 - T248,0)</f>
        <v>0</v>
      </c>
      <c r="D249" s="3">
        <f>IF(B249=2,LookHere!$B$12,0)</f>
        <v>48600</v>
      </c>
      <c r="E249" s="3">
        <f>IF(A249&lt;LookHere!B$13,0,IF(A249&lt;LookHere!B$14,LookHere!C$13,LookHere!C$14))</f>
        <v>12000</v>
      </c>
      <c r="F249" s="3">
        <f>IF('SC3'!A249&lt;LookHere!D$15,0,LookHere!B$15)</f>
        <v>9000</v>
      </c>
      <c r="G249" s="3">
        <f>IF('SC3'!A249&lt;LookHere!D$16,0,LookHere!B$16)</f>
        <v>6612</v>
      </c>
      <c r="H249" s="3">
        <f t="shared" si="90"/>
        <v>26913.059830732382</v>
      </c>
      <c r="I249" s="35">
        <f t="shared" si="91"/>
        <v>2215055.7841633637</v>
      </c>
      <c r="J249" s="3">
        <f>IF(I248&gt;0,IF(B249&lt;2,IF(C249&gt;5500*LookHere!B$11, 5500*LookHere!B$11, C249), IF(H249&gt;(M249+P248),-(H249-M249-P248),0)),0)</f>
        <v>-24899.760677070466</v>
      </c>
      <c r="K249" s="35">
        <f t="shared" si="92"/>
        <v>9.351946031395095E-27</v>
      </c>
      <c r="L249" s="35">
        <f t="shared" si="93"/>
        <v>7.2581425981746299E-16</v>
      </c>
      <c r="M249" s="35">
        <f t="shared" si="94"/>
        <v>9.5779131678856418E-15</v>
      </c>
      <c r="N249" s="35">
        <f t="shared" si="95"/>
        <v>6.704539216927319E-15</v>
      </c>
      <c r="O249" s="35">
        <f t="shared" si="96"/>
        <v>8393.2428417011615</v>
      </c>
      <c r="P249" s="3">
        <f t="shared" si="97"/>
        <v>1678.6485683402325</v>
      </c>
      <c r="Q249">
        <f t="shared" si="98"/>
        <v>0.2</v>
      </c>
      <c r="R249" s="3">
        <f>IF(B249&lt;2,K249*V$5+L249*0.4*V$6 - IF((C249-J249)&gt;0,IF((C249-J249)&gt;V$12,V$12,C249-J249)),P249+L249*($V$6)*0.4+K249*($V$5)+G249+F249+E249)/LookHere!B$11</f>
        <v>29290.648568340232</v>
      </c>
      <c r="S249" s="3">
        <f>(IF(G249&gt;0,IF(R249&gt;V$15,IF(0.15*(R249-V$15)&lt;G249,0.15*(R249-V$15),G249),0),0))*LookHere!B$11</f>
        <v>0</v>
      </c>
      <c r="T249" s="3">
        <f>(IF(R249&lt;V$16,W$16*R249,IF(R249&lt;V$17,Z$16+W$17*(R249-V$16),IF(R249&lt;V$18,W$18*(R249-V$18)+Z$17,(R249-V$18)*W$19+Z$18)))+S249 + IF(R249&lt;V$20,R249*W$20,IF(R249&lt;V$21,(R249-V$20)*W$21+Z$20,(R249-V$21)*W$22+Z$21)))*LookHere!B$11</f>
        <v>5858.1297136680469</v>
      </c>
      <c r="AI249" s="3">
        <f t="shared" si="88"/>
        <v>0</v>
      </c>
    </row>
    <row r="250" spans="1:35" x14ac:dyDescent="0.2">
      <c r="A250">
        <f t="shared" si="89"/>
        <v>105</v>
      </c>
      <c r="B250">
        <f>IF(A250&lt;LookHere!$B$9,1,2)</f>
        <v>2</v>
      </c>
      <c r="C250">
        <f>IF(B250&lt;2,LookHere!F$10 - T249,0)</f>
        <v>0</v>
      </c>
      <c r="D250" s="3">
        <f>IF(B250=2,LookHere!$B$12,0)</f>
        <v>48600</v>
      </c>
      <c r="E250" s="3">
        <f>IF(A250&lt;LookHere!B$13,0,IF(A250&lt;LookHere!B$14,LookHere!C$13,LookHere!C$14))</f>
        <v>12000</v>
      </c>
      <c r="F250" s="3">
        <f>IF('SC3'!A250&lt;LookHere!D$15,0,LookHere!B$15)</f>
        <v>9000</v>
      </c>
      <c r="G250" s="3">
        <f>IF('SC3'!A250&lt;LookHere!D$16,0,LookHere!B$16)</f>
        <v>6612</v>
      </c>
      <c r="H250" s="3">
        <f t="shared" si="90"/>
        <v>26846.129713668048</v>
      </c>
      <c r="I250" s="35">
        <f t="shared" si="91"/>
        <v>2264712.8874070742</v>
      </c>
      <c r="J250" s="3">
        <f>IF(I249&gt;0,IF(B250&lt;2,IF(C250&gt;5500*LookHere!B$11, 5500*LookHere!B$11, C250), IF(H250&gt;(M250+P249),-(H250-M250-P249),0)),0)</f>
        <v>-25167.481145327816</v>
      </c>
      <c r="K250" s="35">
        <f t="shared" si="92"/>
        <v>1.4751698927632921E-28</v>
      </c>
      <c r="L250" s="35">
        <f t="shared" si="93"/>
        <v>5.5002204608967372E-17</v>
      </c>
      <c r="M250" s="35">
        <f t="shared" si="94"/>
        <v>7.2581425982681493E-16</v>
      </c>
      <c r="N250" s="35">
        <f t="shared" si="95"/>
        <v>5.0806998186941841E-16</v>
      </c>
      <c r="O250" s="35">
        <f t="shared" si="96"/>
        <v>6998.1180165535943</v>
      </c>
      <c r="P250" s="3">
        <f t="shared" si="97"/>
        <v>1399.6236033107189</v>
      </c>
      <c r="Q250">
        <f t="shared" si="98"/>
        <v>0.2</v>
      </c>
      <c r="R250" s="3">
        <f>IF(B250&lt;2,K250*V$5+L250*0.4*V$6 - IF((C250-J250)&gt;0,IF((C250-J250)&gt;V$12,V$12,C250-J250)),P250+L250*($V$6)*0.4+K250*($V$5)+G250+F250+E250)/LookHere!B$11</f>
        <v>29011.62360331072</v>
      </c>
      <c r="S250" s="3">
        <f>(IF(G250&gt;0,IF(R250&gt;V$15,IF(0.15*(R250-V$15)&lt;G250,0.15*(R250-V$15),G250),0),0))*LookHere!B$11</f>
        <v>0</v>
      </c>
      <c r="T250" s="3">
        <f>(IF(R250&lt;V$16,W$16*R250,IF(R250&lt;V$17,Z$16+W$17*(R250-V$16),IF(R250&lt;V$18,W$18*(R250-V$18)+Z$17,(R250-V$18)*W$19+Z$18)))+S250 + IF(R250&lt;V$20,R250*W$20,IF(R250&lt;V$21,(R250-V$20)*W$21+Z$20,(R250-V$21)*W$22+Z$21)))*LookHere!B$11</f>
        <v>5802.3247206621445</v>
      </c>
      <c r="AI250" s="3">
        <f t="shared" si="88"/>
        <v>0</v>
      </c>
    </row>
    <row r="251" spans="1:35" x14ac:dyDescent="0.2">
      <c r="A251">
        <f t="shared" si="89"/>
        <v>106</v>
      </c>
      <c r="B251">
        <f>IF(A251&lt;LookHere!$B$9,1,2)</f>
        <v>2</v>
      </c>
      <c r="C251">
        <f>IF(B251&lt;2,LookHere!F$10 - T250,0)</f>
        <v>0</v>
      </c>
      <c r="D251" s="3">
        <f>IF(B251=2,LookHere!$B$12,0)</f>
        <v>48600</v>
      </c>
      <c r="E251" s="3">
        <f>IF(A251&lt;LookHere!B$13,0,IF(A251&lt;LookHere!B$14,LookHere!C$13,LookHere!C$14))</f>
        <v>12000</v>
      </c>
      <c r="F251" s="3">
        <f>IF('SC3'!A251&lt;LookHere!D$15,0,LookHere!B$15)</f>
        <v>9000</v>
      </c>
      <c r="G251" s="3">
        <f>IF('SC3'!A251&lt;LookHere!D$16,0,LookHere!B$16)</f>
        <v>6612</v>
      </c>
      <c r="H251" s="3">
        <f t="shared" si="90"/>
        <v>26790.324720662145</v>
      </c>
      <c r="I251" s="35">
        <f t="shared" si="91"/>
        <v>2315824.1876263334</v>
      </c>
      <c r="J251" s="3">
        <f>IF(I250&gt;0,IF(B251&lt;2,IF(C251&gt;5500*LookHere!B$11, 5500*LookHere!B$11, C251), IF(H251&gt;(M251+P250),-(H251-M251-P250),0)),0)</f>
        <v>-25390.701117351426</v>
      </c>
      <c r="K251" s="35">
        <f t="shared" si="92"/>
        <v>2.3357678365528396E-30</v>
      </c>
      <c r="L251" s="35">
        <f t="shared" si="93"/>
        <v>4.1680670652675419E-18</v>
      </c>
      <c r="M251" s="35">
        <f t="shared" si="94"/>
        <v>5.5002204609114889E-17</v>
      </c>
      <c r="N251" s="35">
        <f t="shared" si="95"/>
        <v>3.8501543226232908E-17</v>
      </c>
      <c r="O251" s="35">
        <f t="shared" si="96"/>
        <v>5834.8908398420554</v>
      </c>
      <c r="P251" s="3">
        <f t="shared" si="97"/>
        <v>1166.9781679684111</v>
      </c>
      <c r="Q251">
        <f t="shared" si="98"/>
        <v>0.2</v>
      </c>
      <c r="R251" s="3">
        <f>IF(B251&lt;2,K251*V$5+L251*0.4*V$6 - IF((C251-J251)&gt;0,IF((C251-J251)&gt;V$12,V$12,C251-J251)),P251+L251*($V$6)*0.4+K251*($V$5)+G251+F251+E251)/LookHere!B$11</f>
        <v>28778.978167968409</v>
      </c>
      <c r="S251" s="3">
        <f>(IF(G251&gt;0,IF(R251&gt;V$15,IF(0.15*(R251-V$15)&lt;G251,0.15*(R251-V$15),G251),0),0))*LookHere!B$11</f>
        <v>0</v>
      </c>
      <c r="T251" s="3">
        <f>(IF(R251&lt;V$16,W$16*R251,IF(R251&lt;V$17,Z$16+W$17*(R251-V$16),IF(R251&lt;V$18,W$18*(R251-V$18)+Z$17,(R251-V$18)*W$19+Z$18)))+S251 + IF(R251&lt;V$20,R251*W$20,IF(R251&lt;V$21,(R251-V$20)*W$21+Z$20,(R251-V$21)*W$22+Z$21)))*LookHere!B$11</f>
        <v>5755.7956335936824</v>
      </c>
      <c r="AI251" s="3">
        <f t="shared" si="88"/>
        <v>0</v>
      </c>
    </row>
    <row r="252" spans="1:35" x14ac:dyDescent="0.2">
      <c r="A252">
        <f t="shared" si="89"/>
        <v>107</v>
      </c>
      <c r="B252">
        <f>IF(A252&lt;LookHere!$B$9,1,2)</f>
        <v>2</v>
      </c>
      <c r="C252">
        <f>IF(B252&lt;2,LookHere!F$10 - T251,0)</f>
        <v>0</v>
      </c>
      <c r="D252" s="3">
        <f>IF(B252=2,LookHere!$B$12,0)</f>
        <v>48600</v>
      </c>
      <c r="E252" s="3">
        <f>IF(A252&lt;LookHere!B$13,0,IF(A252&lt;LookHere!B$14,LookHere!C$13,LookHere!C$14))</f>
        <v>12000</v>
      </c>
      <c r="F252" s="3">
        <f>IF('SC3'!A252&lt;LookHere!D$15,0,LookHere!B$15)</f>
        <v>9000</v>
      </c>
      <c r="G252" s="3">
        <f>IF('SC3'!A252&lt;LookHere!D$16,0,LookHere!B$16)</f>
        <v>6612</v>
      </c>
      <c r="H252" s="3">
        <f t="shared" si="90"/>
        <v>26743.795633593683</v>
      </c>
      <c r="I252" s="35">
        <f t="shared" si="91"/>
        <v>2368475.9112187256</v>
      </c>
      <c r="J252" s="3">
        <f>IF(I251&gt;0,IF(B252&lt;2,IF(C252&gt;5500*LookHere!B$11, 5500*LookHere!B$11, C252), IF(H252&gt;(M252+P251),-(H252-M252-P251),0)),0)</f>
        <v>-25576.817465625274</v>
      </c>
      <c r="K252" s="35">
        <f t="shared" si="92"/>
        <v>3.6592668943357481E-32</v>
      </c>
      <c r="L252" s="35">
        <f t="shared" si="93"/>
        <v>3.158561222059745E-19</v>
      </c>
      <c r="M252" s="35">
        <f t="shared" si="94"/>
        <v>4.1680670652698776E-18</v>
      </c>
      <c r="N252" s="35">
        <f t="shared" si="95"/>
        <v>2.917646945686578E-18</v>
      </c>
      <c r="O252" s="35">
        <f t="shared" si="96"/>
        <v>4865.0152844435088</v>
      </c>
      <c r="P252" s="3">
        <f t="shared" si="97"/>
        <v>973.00305688870185</v>
      </c>
      <c r="Q252">
        <f t="shared" si="98"/>
        <v>0.2</v>
      </c>
      <c r="R252" s="3">
        <f>IF(B252&lt;2,K252*V$5+L252*0.4*V$6 - IF((C252-J252)&gt;0,IF((C252-J252)&gt;V$12,V$12,C252-J252)),P252+L252*($V$6)*0.4+K252*($V$5)+G252+F252+E252)/LookHere!B$11</f>
        <v>28585.003056888701</v>
      </c>
      <c r="S252" s="3">
        <f>(IF(G252&gt;0,IF(R252&gt;V$15,IF(0.15*(R252-V$15)&lt;G252,0.15*(R252-V$15),G252),0),0))*LookHere!B$11</f>
        <v>0</v>
      </c>
      <c r="T252" s="3">
        <f>(IF(R252&lt;V$16,W$16*R252,IF(R252&lt;V$17,Z$16+W$17*(R252-V$16),IF(R252&lt;V$18,W$18*(R252-V$18)+Z$17,(R252-V$18)*W$19+Z$18)))+S252 + IF(R252&lt;V$20,R252*W$20,IF(R252&lt;V$21,(R252-V$20)*W$21+Z$20,(R252-V$21)*W$22+Z$21)))*LookHere!B$11</f>
        <v>5717.0006113777408</v>
      </c>
      <c r="AI252" s="3">
        <f t="shared" ref="AI252:AI261" si="99">IF(((K252+L252+O252+I252)-H252)&lt;H252,1,0)</f>
        <v>0</v>
      </c>
    </row>
    <row r="253" spans="1:35" x14ac:dyDescent="0.2">
      <c r="A253">
        <f t="shared" si="89"/>
        <v>108</v>
      </c>
      <c r="B253">
        <f>IF(A253&lt;LookHere!$B$9,1,2)</f>
        <v>2</v>
      </c>
      <c r="C253">
        <f>IF(B253&lt;2,LookHere!F$10 - T252,0)</f>
        <v>0</v>
      </c>
      <c r="D253" s="3">
        <f>IF(B253=2,LookHere!$B$12,0)</f>
        <v>48600</v>
      </c>
      <c r="E253" s="3">
        <f>IF(A253&lt;LookHere!B$13,0,IF(A253&lt;LookHere!B$14,LookHere!C$13,LookHere!C$14))</f>
        <v>12000</v>
      </c>
      <c r="F253" s="3">
        <f>IF('SC3'!A253&lt;LookHere!D$15,0,LookHere!B$15)</f>
        <v>9000</v>
      </c>
      <c r="G253" s="3">
        <f>IF('SC3'!A253&lt;LookHere!D$16,0,LookHere!B$16)</f>
        <v>6612</v>
      </c>
      <c r="H253" s="3">
        <f t="shared" si="90"/>
        <v>26705.000611377742</v>
      </c>
      <c r="I253" s="35">
        <f t="shared" si="91"/>
        <v>2422751.029945205</v>
      </c>
      <c r="J253" s="3">
        <f>IF(I252&gt;0,IF(B253&lt;2,IF(C253&gt;5500*LookHere!B$11, 5500*LookHere!B$11, C253), IF(H253&gt;(M253+P252),-(H253-M253-P252),0)),0)</f>
        <v>-25731.99755448904</v>
      </c>
      <c r="K253" s="35">
        <f t="shared" si="92"/>
        <v>5.7777898331617076E-34</v>
      </c>
      <c r="L253" s="35">
        <f t="shared" si="93"/>
        <v>2.3935576940768752E-20</v>
      </c>
      <c r="M253" s="35">
        <f t="shared" si="94"/>
        <v>3.1585612220601109E-19</v>
      </c>
      <c r="N253" s="35">
        <f t="shared" si="95"/>
        <v>2.2109928554417116E-19</v>
      </c>
      <c r="O253" s="35">
        <f t="shared" si="96"/>
        <v>4056.3524438633081</v>
      </c>
      <c r="P253" s="3">
        <f t="shared" si="97"/>
        <v>811.27048877266168</v>
      </c>
      <c r="Q253">
        <f t="shared" si="98"/>
        <v>0.2</v>
      </c>
      <c r="R253" s="3">
        <f>IF(B253&lt;2,K253*V$5+L253*0.4*V$6 - IF((C253-J253)&gt;0,IF((C253-J253)&gt;V$12,V$12,C253-J253)),P253+L253*($V$6)*0.4+K253*($V$5)+G253+F253+E253)/LookHere!B$11</f>
        <v>28423.270488772661</v>
      </c>
      <c r="S253" s="3">
        <f>(IF(G253&gt;0,IF(R253&gt;V$15,IF(0.15*(R253-V$15)&lt;G253,0.15*(R253-V$15),G253),0),0))*LookHere!B$11</f>
        <v>0</v>
      </c>
      <c r="T253" s="3">
        <f>(IF(R253&lt;V$16,W$16*R253,IF(R253&lt;V$17,Z$16+W$17*(R253-V$16),IF(R253&lt;V$18,W$18*(R253-V$18)+Z$17,(R253-V$18)*W$19+Z$18)))+S253 + IF(R253&lt;V$20,R253*W$20,IF(R253&lt;V$21,(R253-V$20)*W$21+Z$20,(R253-V$21)*W$22+Z$21)))*LookHere!B$11</f>
        <v>5684.6540977545328</v>
      </c>
      <c r="AI253" s="3">
        <f t="shared" si="99"/>
        <v>0</v>
      </c>
    </row>
    <row r="254" spans="1:35" x14ac:dyDescent="0.2">
      <c r="A254">
        <f t="shared" si="89"/>
        <v>109</v>
      </c>
      <c r="B254">
        <f>IF(A254&lt;LookHere!$B$9,1,2)</f>
        <v>2</v>
      </c>
      <c r="C254">
        <f>IF(B254&lt;2,LookHere!F$10 - T253,0)</f>
        <v>0</v>
      </c>
      <c r="D254" s="3">
        <f>IF(B254=2,LookHere!$B$12,0)</f>
        <v>48600</v>
      </c>
      <c r="E254" s="3">
        <f>IF(A254&lt;LookHere!B$13,0,IF(A254&lt;LookHere!B$14,LookHere!C$13,LookHere!C$14))</f>
        <v>12000</v>
      </c>
      <c r="F254" s="3">
        <f>IF('SC3'!A254&lt;LookHere!D$15,0,LookHere!B$15)</f>
        <v>9000</v>
      </c>
      <c r="G254" s="3">
        <f>IF('SC3'!A254&lt;LookHere!D$16,0,LookHere!B$16)</f>
        <v>6612</v>
      </c>
      <c r="H254" s="3">
        <f t="shared" si="90"/>
        <v>26672.654097754534</v>
      </c>
      <c r="I254" s="35">
        <f t="shared" si="91"/>
        <v>2478730.1761277718</v>
      </c>
      <c r="J254" s="3">
        <f>IF(I253&gt;0,IF(B254&lt;2,IF(C254&gt;5500*LookHere!B$11, 5500*LookHere!B$11, C254), IF(H254&gt;(M254+P253),-(H254-M254-P253),0)),0)</f>
        <v>-25861.383608981872</v>
      </c>
      <c r="K254" s="35">
        <f t="shared" si="92"/>
        <v>0</v>
      </c>
      <c r="L254" s="35">
        <f t="shared" si="93"/>
        <v>1.8138380205714564E-21</v>
      </c>
      <c r="M254" s="35">
        <f t="shared" si="94"/>
        <v>2.393557694076933E-20</v>
      </c>
      <c r="N254" s="35">
        <f t="shared" si="95"/>
        <v>1.6754903858537952E-20</v>
      </c>
      <c r="O254" s="35">
        <f t="shared" si="96"/>
        <v>3382.1055406443488</v>
      </c>
      <c r="P254" s="3">
        <f t="shared" si="97"/>
        <v>676.42110812886983</v>
      </c>
      <c r="Q254">
        <f t="shared" si="98"/>
        <v>0.2</v>
      </c>
      <c r="R254" s="3">
        <f>IF(B254&lt;2,K254*V$5+L254*0.4*V$6 - IF((C254-J254)&gt;0,IF((C254-J254)&gt;V$12,V$12,C254-J254)),P254+L254*($V$6)*0.4+K254*($V$5)+G254+F254+E254)/LookHere!B$11</f>
        <v>28288.42110812887</v>
      </c>
      <c r="S254" s="3">
        <f>(IF(G254&gt;0,IF(R254&gt;V$15,IF(0.15*(R254-V$15)&lt;G254,0.15*(R254-V$15),G254),0),0))*LookHere!B$11</f>
        <v>0</v>
      </c>
      <c r="T254" s="3">
        <f>(IF(R254&lt;V$16,W$16*R254,IF(R254&lt;V$17,Z$16+W$17*(R254-V$16),IF(R254&lt;V$18,W$18*(R254-V$18)+Z$17,(R254-V$18)*W$19+Z$18)))+S254 + IF(R254&lt;V$20,R254*W$20,IF(R254&lt;V$21,(R254-V$20)*W$21+Z$20,(R254-V$21)*W$22+Z$21)))*LookHere!B$11</f>
        <v>5657.6842216257746</v>
      </c>
      <c r="AI254" s="3">
        <f t="shared" si="99"/>
        <v>0</v>
      </c>
    </row>
    <row r="255" spans="1:35" x14ac:dyDescent="0.2">
      <c r="A255">
        <f t="shared" si="89"/>
        <v>110</v>
      </c>
      <c r="B255">
        <f>IF(A255&lt;LookHere!$B$9,1,2)</f>
        <v>2</v>
      </c>
      <c r="C255">
        <f>IF(B255&lt;2,LookHere!F$10 - T254,0)</f>
        <v>0</v>
      </c>
      <c r="D255" s="3">
        <f>IF(B255=2,LookHere!$B$12,0)</f>
        <v>48600</v>
      </c>
      <c r="E255" s="3">
        <f>IF(A255&lt;LookHere!B$13,0,IF(A255&lt;LookHere!B$14,LookHere!C$13,LookHere!C$14))</f>
        <v>12000</v>
      </c>
      <c r="F255" s="3">
        <f>IF('SC3'!A255&lt;LookHere!D$15,0,LookHere!B$15)</f>
        <v>9000</v>
      </c>
      <c r="G255" s="3">
        <f>IF('SC3'!A255&lt;LookHere!D$16,0,LookHere!B$16)</f>
        <v>6612</v>
      </c>
      <c r="H255" s="3">
        <f t="shared" si="90"/>
        <v>26645.684221625776</v>
      </c>
      <c r="I255" s="35">
        <f t="shared" si="91"/>
        <v>2536492.4183638711</v>
      </c>
      <c r="J255" s="3">
        <f>IF(I254&gt;0,IF(B255&lt;2,IF(C255&gt;5500*LookHere!B$11, 5500*LookHere!B$11, C255), IF(H255&gt;(M255+P254),-(H255-M255-P254),0)),0)</f>
        <v>-25969.263113496905</v>
      </c>
      <c r="K255" s="35">
        <f t="shared" si="92"/>
        <v>0</v>
      </c>
      <c r="L255" s="35">
        <f t="shared" si="93"/>
        <v>1.374526451989049E-22</v>
      </c>
      <c r="M255" s="35">
        <f t="shared" si="94"/>
        <v>1.8138380205714564E-21</v>
      </c>
      <c r="N255" s="35">
        <f t="shared" si="95"/>
        <v>1.2696866144000193E-21</v>
      </c>
      <c r="O255" s="35">
        <f t="shared" si="96"/>
        <v>2819.9319576784446</v>
      </c>
      <c r="P255" s="3">
        <f t="shared" si="97"/>
        <v>563.98639153568899</v>
      </c>
      <c r="Q255">
        <f t="shared" si="98"/>
        <v>0.2</v>
      </c>
      <c r="R255" s="3">
        <f>IF(B255&lt;2,K255*V$5+L255*0.4*V$6 - IF((C255-J255)&gt;0,IF((C255-J255)&gt;V$12,V$12,C255-J255)),P255+L255*($V$6)*0.4+K255*($V$5)+G255+F255+E255)/LookHere!B$11</f>
        <v>28175.986391535691</v>
      </c>
      <c r="S255" s="3">
        <f>(IF(G255&gt;0,IF(R255&gt;V$15,IF(0.15*(R255-V$15)&lt;G255,0.15*(R255-V$15),G255),0),0))*LookHere!B$11</f>
        <v>0</v>
      </c>
      <c r="T255" s="3">
        <f>(IF(R255&lt;V$16,W$16*R255,IF(R255&lt;V$17,Z$16+W$17*(R255-V$16),IF(R255&lt;V$18,W$18*(R255-V$18)+Z$17,(R255-V$18)*W$19+Z$18)))+S255 + IF(R255&lt;V$20,R255*W$20,IF(R255&lt;V$21,(R255-V$20)*W$21+Z$20,(R255-V$21)*W$22+Z$21)))*LookHere!B$11</f>
        <v>5635.1972783071387</v>
      </c>
      <c r="AI255" s="3">
        <f t="shared" si="99"/>
        <v>0</v>
      </c>
    </row>
    <row r="256" spans="1:35" x14ac:dyDescent="0.2">
      <c r="A256">
        <f t="shared" si="89"/>
        <v>111</v>
      </c>
      <c r="B256">
        <f>IF(A256&lt;LookHere!$B$9,1,2)</f>
        <v>2</v>
      </c>
      <c r="C256">
        <f>IF(B256&lt;2,LookHere!F$10 - T255,0)</f>
        <v>0</v>
      </c>
      <c r="D256" s="3">
        <f>IF(B256=2,LookHere!$B$12,0)</f>
        <v>48600</v>
      </c>
      <c r="E256" s="3">
        <f>IF(A256&lt;LookHere!B$13,0,IF(A256&lt;LookHere!B$14,LookHere!C$13,LookHere!C$14))</f>
        <v>12000</v>
      </c>
      <c r="F256" s="3">
        <f>IF('SC3'!A256&lt;LookHere!D$15,0,LookHere!B$15)</f>
        <v>9000</v>
      </c>
      <c r="G256" s="3">
        <f>IF('SC3'!A256&lt;LookHere!D$16,0,LookHere!B$16)</f>
        <v>6612</v>
      </c>
      <c r="H256" s="3">
        <f t="shared" si="90"/>
        <v>26623.19727830714</v>
      </c>
      <c r="I256" s="35">
        <f t="shared" si="91"/>
        <v>2596115.9213694311</v>
      </c>
      <c r="J256" s="3">
        <f>IF(I255&gt;0,IF(B256&lt;2,IF(C256&gt;5500*LookHere!B$11, 5500*LookHere!B$11, C256), IF(H256&gt;(M256+P255),-(H256-M256-P255),0)),0)</f>
        <v>-26059.210886771452</v>
      </c>
      <c r="K256" s="35">
        <f t="shared" si="92"/>
        <v>0</v>
      </c>
      <c r="L256" s="35">
        <f t="shared" si="93"/>
        <v>1.0416161453173005E-23</v>
      </c>
      <c r="M256" s="35">
        <f t="shared" si="94"/>
        <v>1.374526451989049E-22</v>
      </c>
      <c r="N256" s="35">
        <f t="shared" si="95"/>
        <v>9.6216851639233426E-23</v>
      </c>
      <c r="O256" s="35">
        <f t="shared" si="96"/>
        <v>2351.2028676731334</v>
      </c>
      <c r="P256" s="3">
        <f t="shared" si="97"/>
        <v>470.24057353462672</v>
      </c>
      <c r="Q256">
        <f t="shared" si="98"/>
        <v>0.2</v>
      </c>
      <c r="R256" s="3">
        <f>IF(B256&lt;2,K256*V$5+L256*0.4*V$6 - IF((C256-J256)&gt;0,IF((C256-J256)&gt;V$12,V$12,C256-J256)),P256+L256*($V$6)*0.4+K256*($V$5)+G256+F256+E256)/LookHere!B$11</f>
        <v>28082.240573534626</v>
      </c>
      <c r="S256" s="3">
        <f>(IF(G256&gt;0,IF(R256&gt;V$15,IF(0.15*(R256-V$15)&lt;G256,0.15*(R256-V$15),G256),0),0))*LookHere!B$11</f>
        <v>0</v>
      </c>
      <c r="T256" s="3">
        <f>(IF(R256&lt;V$16,W$16*R256,IF(R256&lt;V$17,Z$16+W$17*(R256-V$16),IF(R256&lt;V$18,W$18*(R256-V$18)+Z$17,(R256-V$18)*W$19+Z$18)))+S256 + IF(R256&lt;V$20,R256*W$20,IF(R256&lt;V$21,(R256-V$20)*W$21+Z$20,(R256-V$21)*W$22+Z$21)))*LookHere!B$11</f>
        <v>5616.4481147069255</v>
      </c>
      <c r="AI256" s="3">
        <f t="shared" si="99"/>
        <v>0</v>
      </c>
    </row>
    <row r="257" spans="1:36" x14ac:dyDescent="0.2">
      <c r="A257">
        <f t="shared" si="89"/>
        <v>112</v>
      </c>
      <c r="B257">
        <f>IF(A257&lt;LookHere!$B$9,1,2)</f>
        <v>2</v>
      </c>
      <c r="C257">
        <f>IF(B257&lt;2,LookHere!F$10 - T256,0)</f>
        <v>0</v>
      </c>
      <c r="D257" s="3">
        <f>IF(B257=2,LookHere!$B$12,0)</f>
        <v>48600</v>
      </c>
      <c r="E257" s="3">
        <f>IF(A257&lt;LookHere!B$13,0,IF(A257&lt;LookHere!B$14,LookHere!C$13,LookHere!C$14))</f>
        <v>12000</v>
      </c>
      <c r="F257" s="3">
        <f>IF('SC3'!A257&lt;LookHere!D$15,0,LookHere!B$15)</f>
        <v>9000</v>
      </c>
      <c r="G257" s="3">
        <f>IF('SC3'!A257&lt;LookHere!D$16,0,LookHere!B$16)</f>
        <v>6612</v>
      </c>
      <c r="H257" s="3">
        <f t="shared" si="90"/>
        <v>26604.448114706924</v>
      </c>
      <c r="I257" s="35">
        <f t="shared" si="91"/>
        <v>2657678.5096521177</v>
      </c>
      <c r="J257" s="3">
        <f>IF(I256&gt;0,IF(B257&lt;2,IF(C257&gt;5500*LookHere!B$11, 5500*LookHere!B$11, C257), IF(H257&gt;(M257+P256),-(H257-M257-P256),0)),0)</f>
        <v>-26134.207541172298</v>
      </c>
      <c r="K257" s="35">
        <f t="shared" si="92"/>
        <v>0</v>
      </c>
      <c r="L257" s="35">
        <f t="shared" si="93"/>
        <v>7.8933671492144985E-25</v>
      </c>
      <c r="M257" s="35">
        <f t="shared" si="94"/>
        <v>1.0416161453173005E-23</v>
      </c>
      <c r="N257" s="35">
        <f t="shared" si="95"/>
        <v>7.2913130172211022E-24</v>
      </c>
      <c r="O257" s="35">
        <f t="shared" si="96"/>
        <v>1960.3859270085047</v>
      </c>
      <c r="P257" s="3">
        <f t="shared" si="97"/>
        <v>392.07718540170094</v>
      </c>
      <c r="Q257">
        <f t="shared" si="98"/>
        <v>0.2</v>
      </c>
      <c r="R257" s="3">
        <f>IF(B257&lt;2,K257*V$5+L257*0.4*V$6 - IF((C257-J257)&gt;0,IF((C257-J257)&gt;V$12,V$12,C257-J257)),P257+L257*($V$6)*0.4+K257*($V$5)+G257+F257+E257)/LookHere!B$11</f>
        <v>28004.0771854017</v>
      </c>
      <c r="S257" s="3">
        <f>(IF(G257&gt;0,IF(R257&gt;V$15,IF(0.15*(R257-V$15)&lt;G257,0.15*(R257-V$15),G257),0),0))*LookHere!B$11</f>
        <v>0</v>
      </c>
      <c r="T257" s="3">
        <f>(IF(R257&lt;V$16,W$16*R257,IF(R257&lt;V$17,Z$16+W$17*(R257-V$16),IF(R257&lt;V$18,W$18*(R257-V$18)+Z$17,(R257-V$18)*W$19+Z$18)))+S257 + IF(R257&lt;V$20,R257*W$20,IF(R257&lt;V$21,(R257-V$20)*W$21+Z$20,(R257-V$21)*W$22+Z$21)))*LookHere!B$11</f>
        <v>5600.8154370803404</v>
      </c>
      <c r="AI257" s="3">
        <f t="shared" si="99"/>
        <v>0</v>
      </c>
    </row>
    <row r="258" spans="1:36" x14ac:dyDescent="0.2">
      <c r="A258">
        <f t="shared" si="89"/>
        <v>113</v>
      </c>
      <c r="B258">
        <f>IF(A258&lt;LookHere!$B$9,1,2)</f>
        <v>2</v>
      </c>
      <c r="C258">
        <f>IF(B258&lt;2,LookHere!F$10 - T257,0)</f>
        <v>0</v>
      </c>
      <c r="D258" s="3">
        <f>IF(B258=2,LookHere!$B$12,0)</f>
        <v>48600</v>
      </c>
      <c r="E258" s="3">
        <f>IF(A258&lt;LookHere!B$13,0,IF(A258&lt;LookHere!B$14,LookHere!C$13,LookHere!C$14))</f>
        <v>12000</v>
      </c>
      <c r="F258" s="3">
        <f>IF('SC3'!A258&lt;LookHere!D$15,0,LookHere!B$15)</f>
        <v>9000</v>
      </c>
      <c r="G258" s="3">
        <f>IF('SC3'!A258&lt;LookHere!D$16,0,LookHere!B$16)</f>
        <v>6612</v>
      </c>
      <c r="H258" s="3">
        <f t="shared" si="90"/>
        <v>26588.815437080339</v>
      </c>
      <c r="I258" s="35">
        <f t="shared" si="91"/>
        <v>2721258.1514564874</v>
      </c>
      <c r="J258" s="3">
        <f>IF(I257&gt;0,IF(B258&lt;2,IF(C258&gt;5500*LookHere!B$11, 5500*LookHere!B$11, C258), IF(H258&gt;(M258+P257),-(H258-M258-P257),0)),0)</f>
        <v>-26196.738251678638</v>
      </c>
      <c r="K258" s="35">
        <f t="shared" si="92"/>
        <v>0</v>
      </c>
      <c r="L258" s="35">
        <f t="shared" si="93"/>
        <v>5.9815936256747444E-26</v>
      </c>
      <c r="M258" s="35">
        <f t="shared" si="94"/>
        <v>7.8933671492144985E-25</v>
      </c>
      <c r="N258" s="35">
        <f t="shared" si="95"/>
        <v>5.5253570044501484E-25</v>
      </c>
      <c r="O258" s="35">
        <f t="shared" si="96"/>
        <v>1634.530578221151</v>
      </c>
      <c r="P258" s="3">
        <f t="shared" si="97"/>
        <v>326.90611564423023</v>
      </c>
      <c r="Q258">
        <f t="shared" si="98"/>
        <v>0.2</v>
      </c>
      <c r="R258" s="3">
        <f>IF(B258&lt;2,K258*V$5+L258*0.4*V$6 - IF((C258-J258)&gt;0,IF((C258-J258)&gt;V$12,V$12,C258-J258)),P258+L258*($V$6)*0.4+K258*($V$5)+G258+F258+E258)/LookHere!B$11</f>
        <v>27938.906115644229</v>
      </c>
      <c r="S258" s="3">
        <f>(IF(G258&gt;0,IF(R258&gt;V$15,IF(0.15*(R258-V$15)&lt;G258,0.15*(R258-V$15),G258),0),0))*LookHere!B$11</f>
        <v>0</v>
      </c>
      <c r="T258" s="3">
        <f>(IF(R258&lt;V$16,W$16*R258,IF(R258&lt;V$17,Z$16+W$17*(R258-V$16),IF(R258&lt;V$18,W$18*(R258-V$18)+Z$17,(R258-V$18)*W$19+Z$18)))+S258 + IF(R258&lt;V$20,R258*W$20,IF(R258&lt;V$21,(R258-V$20)*W$21+Z$20,(R258-V$21)*W$22+Z$21)))*LookHere!B$11</f>
        <v>5587.7812231288462</v>
      </c>
      <c r="AI258" s="3">
        <f t="shared" si="99"/>
        <v>0</v>
      </c>
    </row>
    <row r="259" spans="1:36" x14ac:dyDescent="0.2">
      <c r="A259">
        <f t="shared" si="89"/>
        <v>114</v>
      </c>
      <c r="B259">
        <f>IF(A259&lt;LookHere!$B$9,1,2)</f>
        <v>2</v>
      </c>
      <c r="C259">
        <f>IF(B259&lt;2,LookHere!F$10 - T258,0)</f>
        <v>0</v>
      </c>
      <c r="D259" s="3">
        <f>IF(B259=2,LookHere!$B$12,0)</f>
        <v>48600</v>
      </c>
      <c r="E259" s="3">
        <f>IF(A259&lt;LookHere!B$13,0,IF(A259&lt;LookHere!B$14,LookHere!C$13,LookHere!C$14))</f>
        <v>12000</v>
      </c>
      <c r="F259" s="3">
        <f>IF('SC3'!A259&lt;LookHere!D$15,0,LookHere!B$15)</f>
        <v>9000</v>
      </c>
      <c r="G259" s="3">
        <f>IF('SC3'!A259&lt;LookHere!D$16,0,LookHere!B$16)</f>
        <v>6612</v>
      </c>
      <c r="H259" s="3">
        <f t="shared" si="90"/>
        <v>26575.781223128848</v>
      </c>
      <c r="I259" s="35">
        <f t="shared" si="91"/>
        <v>2786933.3767052027</v>
      </c>
      <c r="J259" s="3">
        <f>IF(I258&gt;0,IF(B259&lt;2,IF(C259&gt;5500*LookHere!B$11, 5500*LookHere!B$11, C259), IF(H259&gt;(M259+P258),-(H259-M259-P258),0)),0)</f>
        <v>-26248.875107484619</v>
      </c>
      <c r="K259" s="35">
        <f t="shared" si="92"/>
        <v>0</v>
      </c>
      <c r="L259" s="35">
        <f t="shared" si="93"/>
        <v>4.5328516495363143E-27</v>
      </c>
      <c r="M259" s="35">
        <f t="shared" si="94"/>
        <v>5.9815936256747444E-26</v>
      </c>
      <c r="N259" s="35">
        <f t="shared" si="95"/>
        <v>4.1871155379723209E-26</v>
      </c>
      <c r="O259" s="35">
        <f t="shared" si="96"/>
        <v>1362.8389055092312</v>
      </c>
      <c r="P259" s="3">
        <f t="shared" si="97"/>
        <v>272.56778110184626</v>
      </c>
      <c r="Q259">
        <f t="shared" si="98"/>
        <v>0.2</v>
      </c>
      <c r="R259" s="3">
        <f>IF(B259&lt;2,K259*V$5+L259*0.4*V$6 - IF((C259-J259)&gt;0,IF((C259-J259)&gt;V$12,V$12,C259-J259)),P259+L259*($V$6)*0.4+K259*($V$5)+G259+F259+E259)/LookHere!B$11</f>
        <v>27884.567781101847</v>
      </c>
      <c r="S259" s="3">
        <f>(IF(G259&gt;0,IF(R259&gt;V$15,IF(0.15*(R259-V$15)&lt;G259,0.15*(R259-V$15),G259),0),0))*LookHere!B$11</f>
        <v>0</v>
      </c>
      <c r="T259" s="3">
        <f>(IF(R259&lt;V$16,W$16*R259,IF(R259&lt;V$17,Z$16+W$17*(R259-V$16),IF(R259&lt;V$18,W$18*(R259-V$18)+Z$17,(R259-V$18)*W$19+Z$18)))+S259 + IF(R259&lt;V$20,R259*W$20,IF(R259&lt;V$21,(R259-V$20)*W$21+Z$20,(R259-V$21)*W$22+Z$21)))*LookHere!B$11</f>
        <v>5576.9135562203692</v>
      </c>
      <c r="AI259" s="3">
        <f t="shared" si="99"/>
        <v>0</v>
      </c>
    </row>
    <row r="260" spans="1:36" x14ac:dyDescent="0.2">
      <c r="A260">
        <f t="shared" si="89"/>
        <v>115</v>
      </c>
      <c r="B260">
        <f>IF(A260&lt;LookHere!$B$9,1,2)</f>
        <v>2</v>
      </c>
      <c r="C260">
        <f>IF(B260&lt;2,LookHere!F$10 - T259,0)</f>
        <v>0</v>
      </c>
      <c r="D260" s="3">
        <f>IF(B260=2,LookHere!$B$12,0)</f>
        <v>48600</v>
      </c>
      <c r="E260" s="3">
        <f>IF(A260&lt;LookHere!B$13,0,IF(A260&lt;LookHere!B$14,LookHere!C$13,LookHere!C$14))</f>
        <v>12000</v>
      </c>
      <c r="F260" s="3">
        <f>IF('SC3'!A260&lt;LookHere!D$15,0,LookHere!B$15)</f>
        <v>9000</v>
      </c>
      <c r="G260" s="3">
        <f>IF('SC3'!A260&lt;LookHere!D$16,0,LookHere!B$16)</f>
        <v>6612</v>
      </c>
      <c r="H260" s="3">
        <f t="shared" si="90"/>
        <v>26564.91355622037</v>
      </c>
      <c r="I260" s="35">
        <f t="shared" si="91"/>
        <v>2854783.6403951859</v>
      </c>
      <c r="J260" s="3">
        <f>IF(I259&gt;0,IF(B260&lt;2,IF(C260&gt;5500*LookHere!B$11, 5500*LookHere!B$11, C260), IF(H260&gt;(M260+P259),-(H260-M260-P259),0)),0)</f>
        <v>-26292.345775118523</v>
      </c>
      <c r="K260" s="35">
        <f t="shared" si="92"/>
        <v>0</v>
      </c>
      <c r="L260" s="35">
        <f t="shared" si="93"/>
        <v>3.4349949800186203E-28</v>
      </c>
      <c r="M260" s="35">
        <f t="shared" si="94"/>
        <v>4.5328516495363143E-27</v>
      </c>
      <c r="N260" s="35">
        <f t="shared" si="95"/>
        <v>3.1729961546754199E-27</v>
      </c>
      <c r="O260" s="35">
        <f t="shared" si="96"/>
        <v>1136.3078226354864</v>
      </c>
      <c r="P260" s="3">
        <f t="shared" si="97"/>
        <v>227.26156452709731</v>
      </c>
      <c r="Q260">
        <f t="shared" si="98"/>
        <v>0.2</v>
      </c>
      <c r="R260" s="3">
        <f>IF(B260&lt;2,K260*V$5+L260*0.4*V$6 - IF((C260-J260)&gt;0,IF((C260-J260)&gt;V$12,V$12,C260-J260)),P260+L260*($V$6)*0.4+K260*($V$5)+G260+F260+E260)/LookHere!B$11</f>
        <v>27839.261564527096</v>
      </c>
      <c r="S260" s="3">
        <f>(IF(G260&gt;0,IF(R260&gt;V$15,IF(0.15*(R260-V$15)&lt;G260,0.15*(R260-V$15),G260),0),0))*LookHere!B$11</f>
        <v>0</v>
      </c>
      <c r="T260" s="3">
        <f>(IF(R260&lt;V$16,W$16*R260,IF(R260&lt;V$17,Z$16+W$17*(R260-V$16),IF(R260&lt;V$18,W$18*(R260-V$18)+Z$17,(R260-V$18)*W$19+Z$18)))+S260 + IF(R260&lt;V$20,R260*W$20,IF(R260&lt;V$21,(R260-V$20)*W$21+Z$20,(R260-V$21)*W$22+Z$21)))*LookHere!B$11</f>
        <v>5567.8523129054192</v>
      </c>
      <c r="AI260" s="3">
        <f t="shared" si="99"/>
        <v>0</v>
      </c>
      <c r="AJ260" t="e">
        <f>MATCH(1,AI180:AI260,0)+3</f>
        <v>#N/A</v>
      </c>
    </row>
    <row r="261" spans="1:36" x14ac:dyDescent="0.2">
      <c r="AI261" s="3">
        <f t="shared" si="99"/>
        <v>0</v>
      </c>
      <c r="AJ261" t="e">
        <f>"A"&amp;AJ260</f>
        <v>#N/A</v>
      </c>
    </row>
    <row r="262" spans="1:36" x14ac:dyDescent="0.2">
      <c r="AJ262" t="str">
        <f ca="1">IF(AI260&gt;0,INDIRECT(AJ261),"past "&amp;A260)</f>
        <v>past 115</v>
      </c>
    </row>
    <row r="265" spans="1:36" x14ac:dyDescent="0.2">
      <c r="A265" s="66" t="s">
        <v>91</v>
      </c>
      <c r="B265" s="66"/>
      <c r="C265" s="66"/>
      <c r="D265" t="s">
        <v>0</v>
      </c>
    </row>
    <row r="266" spans="1:36" x14ac:dyDescent="0.2">
      <c r="A266" s="66"/>
      <c r="B266" s="66"/>
      <c r="C266" s="66"/>
      <c r="D266" s="1" t="s">
        <v>1</v>
      </c>
      <c r="E266" s="2" t="s">
        <v>2</v>
      </c>
      <c r="K266" t="s">
        <v>3</v>
      </c>
      <c r="L266" t="s">
        <v>3</v>
      </c>
      <c r="T266" t="s">
        <v>4</v>
      </c>
    </row>
    <row r="267" spans="1:36" x14ac:dyDescent="0.2">
      <c r="A267" s="2" t="s">
        <v>5</v>
      </c>
      <c r="B267" s="2" t="s">
        <v>59</v>
      </c>
      <c r="C267" s="2" t="s">
        <v>77</v>
      </c>
      <c r="D267" s="2" t="s">
        <v>6</v>
      </c>
      <c r="E267" t="s">
        <v>7</v>
      </c>
      <c r="F267" t="s">
        <v>8</v>
      </c>
      <c r="G267" t="s">
        <v>9</v>
      </c>
      <c r="H267" t="s">
        <v>10</v>
      </c>
      <c r="I267" t="s">
        <v>15</v>
      </c>
      <c r="J267" t="s">
        <v>76</v>
      </c>
      <c r="K267" t="s">
        <v>11</v>
      </c>
      <c r="L267" t="s">
        <v>12</v>
      </c>
      <c r="M267" t="s">
        <v>79</v>
      </c>
      <c r="N267" t="s">
        <v>81</v>
      </c>
      <c r="O267" t="s">
        <v>13</v>
      </c>
      <c r="P267" t="s">
        <v>14</v>
      </c>
      <c r="R267" t="s">
        <v>16</v>
      </c>
      <c r="S267" t="s">
        <v>60</v>
      </c>
      <c r="T267" t="s">
        <v>17</v>
      </c>
      <c r="W267" s="2" t="s">
        <v>18</v>
      </c>
      <c r="AG267" t="s">
        <v>19</v>
      </c>
      <c r="AI267" t="s">
        <v>25</v>
      </c>
    </row>
    <row r="268" spans="1:36" x14ac:dyDescent="0.2">
      <c r="A268">
        <f>LookHere!B$8</f>
        <v>35</v>
      </c>
      <c r="B268">
        <f>IF(A268&lt;LookHere!$B$9,1,2)</f>
        <v>1</v>
      </c>
      <c r="C268">
        <f>IF(B268&lt;2,LookHere!F$10,0)</f>
        <v>6000</v>
      </c>
      <c r="D268" s="3">
        <f>IF(B268=2,LookHere!$B$12,0)</f>
        <v>0</v>
      </c>
      <c r="E268" s="3">
        <f>IF(A268&lt;LookHere!B$13,0,IF(A268&lt;LookHere!B$14,LookHere!C$13,LookHere!C$14))</f>
        <v>0</v>
      </c>
      <c r="F268" s="3">
        <f>IF('SC3'!A268&lt;LookHere!D$15,0,LookHere!B$15)</f>
        <v>0</v>
      </c>
      <c r="G268" s="3">
        <f>IF('SC3'!A268&lt;LookHere!D$16,0,LookHere!B$16)</f>
        <v>0</v>
      </c>
      <c r="H268" s="3">
        <v>0</v>
      </c>
      <c r="I268" s="3">
        <f>LookHere!B27+J4</f>
        <v>55500</v>
      </c>
      <c r="J268" s="3">
        <f>IF(B268&lt;2,IF(C268&gt;5500*LookHere!B$11, 5500*LookHere!B$11, C268), IF(H268&gt;M268,-(H268-M268),0))</f>
        <v>5500</v>
      </c>
      <c r="K268" s="3">
        <f>LookHere!B$24*V271+IF($C268&gt;($J268+$V$12),$V$271*($C268-$J268-$V$12),0)</f>
        <v>0</v>
      </c>
      <c r="L268" s="3">
        <f>LookHere!B$24*(1-V271)+IF($C268&gt;($J268+$V$12),(1-$V$271)*($C268-$J268-$V$12),0)</f>
        <v>50000</v>
      </c>
      <c r="M268" s="3"/>
      <c r="N268" s="3"/>
      <c r="O268" s="3">
        <f>LookHere!B$26+IF((C268-J268)&gt;0,IF((C268-J268)&gt;V$12,V$12,C268-J268),0)</f>
        <v>50500</v>
      </c>
      <c r="P268">
        <v>0</v>
      </c>
      <c r="Q268">
        <f>IF(B268&lt;2,0,VLOOKUP(A268,AG$5:AH$90,2))</f>
        <v>0</v>
      </c>
      <c r="R268" s="3">
        <f>IF(B268&lt;2,K268*V$5+L268*0.4*V$6 - IF((C268-J268)&gt;0,IF((C268-J268)&gt;V$12,V$12,C268-J268)),P268+L268*($V$6)*0.4+K268*($V$5)+G268+F268+E268)/LookHere!B$11</f>
        <v>1415.6000000000001</v>
      </c>
      <c r="S268" s="3">
        <f>(IF(G268&gt;0,IF(R268&gt;V$15,IF(0.15*(R268-V$15)&lt;G268,0.15*(R268-V$15),G268),0),0))*LookHere!B$11</f>
        <v>0</v>
      </c>
      <c r="T268" s="3">
        <f>(IF(R268&lt;V$16,W$16*R268,IF(R268&lt;V$17,Z$16+W$17*(R268-V$16),IF(R268&lt;V$18,W$18*(R268-V$18)+Z$17,(R268-V$18)*W$19+Z$18)))+S268 + IF(R268&lt;V$20,R268*W$20,IF(R268&lt;V$21,(R268-V$20)*W$21+Z$20,(R268-V$21)*W$22+Z$21)))*LookHere!B$11</f>
        <v>283.12</v>
      </c>
      <c r="V268" s="4">
        <f>LookHere!D$19</f>
        <v>0.02</v>
      </c>
      <c r="W268" t="s">
        <v>63</v>
      </c>
      <c r="AG268">
        <v>60</v>
      </c>
      <c r="AH268" s="37">
        <v>0.04</v>
      </c>
      <c r="AI268" s="3">
        <f>IF(((K268+L268+O268+I268)-H268)&lt;H268,1,0)</f>
        <v>0</v>
      </c>
    </row>
    <row r="269" spans="1:36" x14ac:dyDescent="0.2">
      <c r="A269">
        <f t="shared" ref="A269:A300" si="100">A268+1</f>
        <v>36</v>
      </c>
      <c r="B269">
        <f>IF(A269&lt;LookHere!$B$9,1,2)</f>
        <v>1</v>
      </c>
      <c r="C269">
        <f>IF(B269&lt;2,LookHere!F$10 - T268,0)</f>
        <v>5716.88</v>
      </c>
      <c r="D269" s="3">
        <f>IF(B269=2,LookHere!$B$12,0)</f>
        <v>0</v>
      </c>
      <c r="E269" s="3">
        <f>IF(A269&lt;LookHere!B$13,0,IF(A269&lt;LookHere!B$14,LookHere!C$13,LookHere!C$14))</f>
        <v>0</v>
      </c>
      <c r="F269" s="3">
        <f>IF('SC3'!A269&lt;LookHere!D$15,0,LookHere!B$15)</f>
        <v>0</v>
      </c>
      <c r="G269" s="3">
        <f>IF('SC3'!A269&lt;LookHere!D$16,0,LookHere!B$16)</f>
        <v>0</v>
      </c>
      <c r="H269" s="3">
        <f t="shared" ref="H269:H300" si="101">IF(B269&lt;2,0,D269-E269-F269-G269+T268)</f>
        <v>0</v>
      </c>
      <c r="I269" s="35">
        <f t="shared" ref="I269:I300" si="102">IF(I268&gt;0,IF(B269&lt;2,I268*(1+V$274),I268*(1+V$275)) + J269,0)</f>
        <v>65205.79</v>
      </c>
      <c r="J269" s="3">
        <f>IF(I268&gt;0,IF(B269&lt;2,IF(C269&gt;5500*LookHere!B$11, 5500*LookHere!B$11, C269), IF(H269&gt;(M269+P268),-(H269-M269-P268),0)),0)</f>
        <v>5500</v>
      </c>
      <c r="K269" s="35">
        <f t="shared" ref="K269:K300" si="103">IF(B269&lt;2,K268*(1+$V$5-$V$4)+IF(C269&gt;($J269+$V$12),$V$271*($C269-$J269-$V$12),0), K268*(1+$V$5-$V$4)-$M269*$V$272)+N269</f>
        <v>0</v>
      </c>
      <c r="L269" s="35">
        <f t="shared" ref="L269:L300" si="104">IF(B269&lt;2,L268*(1+$V$6-$V$4)+IF(C269&gt;($J269+$V$12),(1-$V$271)*($C268-$J269-$V$12),0), L268*(1+$V$6-$V$4)-$M269*(1-$V$272))-N269</f>
        <v>53789</v>
      </c>
      <c r="M269" s="35">
        <f t="shared" ref="M269:M300" si="105">MIN(H269-P268,(K268+L268))</f>
        <v>0</v>
      </c>
      <c r="N269" s="35">
        <f t="shared" ref="N269:N300" si="106">IF(B269&lt;2, IF(K268/(K268+L268)&lt;V$271, (V$271 - K268/(K268+L268))*(K268+L268),0),  IF(K268/(K268+L268)&lt;V$272, (V$272 - K268/(K268+L268))*(K268+L268),0))</f>
        <v>0</v>
      </c>
      <c r="O269" s="35">
        <f t="shared" ref="O269:O300" si="107">IF(B269&lt;2,O268*(1+V$274) + IF((C269-J269)&gt;0,IF((C269-J269)&gt;V$12,V$12,C269-J269),0), O268*(1+V$275)-P268 )</f>
        <v>54543.77</v>
      </c>
      <c r="P269" s="3">
        <f t="shared" ref="P269:P300" si="108">IF(B269&lt;2, 0, IF(H269&gt;(I269+K269+L269),H269-I269-K269-L269,  O269*Q269))</f>
        <v>0</v>
      </c>
      <c r="Q269">
        <f t="shared" ref="Q269:Q332" si="109">IF(B269&lt;2,0,VLOOKUP(A269,AG$5:AH$90,2))</f>
        <v>0</v>
      </c>
      <c r="R269" s="3">
        <f>IF(B269&lt;2,K269*V$5+L269*0.4*V$6 - IF((C269-J269)&gt;0,IF((C269-J269)&gt;V$12,V$12,C269-J269)),P269+L269*($V$6)*0.4+K269*($V$5)+G269+F269+E269)/LookHere!B$11</f>
        <v>1843.884168</v>
      </c>
      <c r="S269" s="3">
        <f>(IF(G269&gt;0,IF(R269&gt;V$15,IF(0.15*(R269-V$15)&lt;G269,0.15*(R269-V$15),G269),0),0))*LookHere!B$11</f>
        <v>0</v>
      </c>
      <c r="T269" s="3">
        <f>(IF(R269&lt;V$16,W$16*R269,IF(R269&lt;V$17,Z$16+W$17*(R269-V$16),IF(R269&lt;V$18,W$18*(R269-V$18)+Z$17,(R269-V$18)*W$19+Z$18)))+S269 + IF(R269&lt;V$20,R269*W$20,IF(R269&lt;V$21,(R269-V$20)*W$21+Z$20,(R269-V$21)*W$22+Z$21)))*LookHere!B$11</f>
        <v>368.77683360000003</v>
      </c>
      <c r="V269" s="4">
        <f>LookHere!D$20-V273</f>
        <v>3.5779999999999999E-2</v>
      </c>
      <c r="W269" t="s">
        <v>21</v>
      </c>
      <c r="AG269">
        <f t="shared" ref="AG269:AG308" si="110">AG268+1</f>
        <v>61</v>
      </c>
      <c r="AH269" s="37">
        <v>0.04</v>
      </c>
      <c r="AI269" s="3">
        <f>IF(((K269+L269+O269+I269)-H269)&lt;H269,1,0)</f>
        <v>0</v>
      </c>
    </row>
    <row r="270" spans="1:36" x14ac:dyDescent="0.2">
      <c r="A270">
        <f t="shared" si="100"/>
        <v>37</v>
      </c>
      <c r="B270">
        <f>IF(A270&lt;LookHere!$B$9,1,2)</f>
        <v>1</v>
      </c>
      <c r="C270">
        <f>IF(B270&lt;2,LookHere!F$10 - T269,0)</f>
        <v>5631.2231664000001</v>
      </c>
      <c r="D270" s="3">
        <f>IF(B270=2,LookHere!$B$12,0)</f>
        <v>0</v>
      </c>
      <c r="E270" s="3">
        <f>IF(A270&lt;LookHere!B$13,0,IF(A270&lt;LookHere!B$14,LookHere!C$13,LookHere!C$14))</f>
        <v>0</v>
      </c>
      <c r="F270" s="3">
        <f>IF('SC3'!A270&lt;LookHere!D$15,0,LookHere!B$15)</f>
        <v>0</v>
      </c>
      <c r="G270" s="3">
        <f>IF('SC3'!A270&lt;LookHere!D$16,0,LookHere!B$16)</f>
        <v>0</v>
      </c>
      <c r="H270" s="3">
        <f t="shared" si="101"/>
        <v>0</v>
      </c>
      <c r="I270" s="35">
        <f t="shared" si="102"/>
        <v>75647.084766200001</v>
      </c>
      <c r="J270" s="3">
        <f>IF(I269&gt;0,IF(B270&lt;2,IF(C270&gt;5500*LookHere!B$11, 5500*LookHere!B$11, C270), IF(H270&gt;(M270+P269),-(H270-M270-P269),0)),0)</f>
        <v>5500</v>
      </c>
      <c r="K270" s="35">
        <f t="shared" si="103"/>
        <v>0</v>
      </c>
      <c r="L270" s="35">
        <f t="shared" si="104"/>
        <v>57865.130420000001</v>
      </c>
      <c r="M270" s="35">
        <f t="shared" si="105"/>
        <v>0</v>
      </c>
      <c r="N270" s="35">
        <f t="shared" si="106"/>
        <v>0</v>
      </c>
      <c r="O270" s="35">
        <f t="shared" si="107"/>
        <v>58808.32005699999</v>
      </c>
      <c r="P270" s="3">
        <f t="shared" si="108"/>
        <v>0</v>
      </c>
      <c r="Q270">
        <f t="shared" si="109"/>
        <v>0</v>
      </c>
      <c r="R270" s="3">
        <f>IF(B270&lt;2,K270*V$5+L270*0.4*V$6 - IF((C270-J270)&gt;0,IF((C270-J270)&gt;V$12,V$12,C270-J270)),P270+L270*($V$6)*0.4+K270*($V$5)+G270+F270+E270)/LookHere!B$11</f>
        <v>2085.7057102510403</v>
      </c>
      <c r="S270" s="3">
        <f>(IF(G270&gt;0,IF(R270&gt;V$15,IF(0.15*(R270-V$15)&lt;G270,0.15*(R270-V$15),G270),0),0))*LookHere!B$11</f>
        <v>0</v>
      </c>
      <c r="T270" s="3">
        <f>(IF(R270&lt;V$16,W$16*R270,IF(R270&lt;V$17,Z$16+W$17*(R270-V$16),IF(R270&lt;V$18,W$18*(R270-V$18)+Z$17,(R270-V$18)*W$19+Z$18)))+S270 + IF(R270&lt;V$20,R270*W$20,IF(R270&lt;V$21,(R270-V$20)*W$21+Z$20,(R270-V$21)*W$22+Z$21)))*LookHere!B$11</f>
        <v>417.14114205020809</v>
      </c>
      <c r="V270" s="4">
        <f>LookHere!D$21-V273</f>
        <v>9.5780000000000004E-2</v>
      </c>
      <c r="W270" t="s">
        <v>22</v>
      </c>
      <c r="AG270">
        <f t="shared" si="110"/>
        <v>62</v>
      </c>
      <c r="AH270" s="37">
        <v>0.04</v>
      </c>
      <c r="AI270" s="3">
        <f>IF(((K270+L270+O270+I270)-H270)&lt;H270,1,0)</f>
        <v>0</v>
      </c>
    </row>
    <row r="271" spans="1:36" x14ac:dyDescent="0.2">
      <c r="A271">
        <f t="shared" si="100"/>
        <v>38</v>
      </c>
      <c r="B271">
        <f>IF(A271&lt;LookHere!$B$9,1,2)</f>
        <v>1</v>
      </c>
      <c r="C271">
        <f>IF(B271&lt;2,LookHere!F$10 - T270,0)</f>
        <v>5582.8588579497919</v>
      </c>
      <c r="D271" s="3">
        <f>IF(B271=2,LookHere!$B$12,0)</f>
        <v>0</v>
      </c>
      <c r="E271" s="3">
        <f>IF(A271&lt;LookHere!B$13,0,IF(A271&lt;LookHere!B$14,LookHere!C$13,LookHere!C$14))</f>
        <v>0</v>
      </c>
      <c r="F271" s="3">
        <f>IF('SC3'!A271&lt;LookHere!D$15,0,LookHere!B$15)</f>
        <v>0</v>
      </c>
      <c r="G271" s="3">
        <f>IF('SC3'!A271&lt;LookHere!D$16,0,LookHere!B$16)</f>
        <v>0</v>
      </c>
      <c r="H271" s="3">
        <f t="shared" si="101"/>
        <v>0</v>
      </c>
      <c r="I271" s="35">
        <f t="shared" si="102"/>
        <v>86879.62084978263</v>
      </c>
      <c r="J271" s="3">
        <f>IF(I270&gt;0,IF(B271&lt;2,IF(C271&gt;5500*LookHere!B$11, 5500*LookHere!B$11, C271), IF(H271&gt;(M271+P270),-(H271-M271-P270),0)),0)</f>
        <v>5500</v>
      </c>
      <c r="K271" s="35">
        <f t="shared" si="103"/>
        <v>0</v>
      </c>
      <c r="L271" s="35">
        <f t="shared" si="104"/>
        <v>62250.150003227602</v>
      </c>
      <c r="M271" s="35">
        <f t="shared" si="105"/>
        <v>0</v>
      </c>
      <c r="N271" s="35">
        <f t="shared" si="106"/>
        <v>0</v>
      </c>
      <c r="O271" s="35">
        <f t="shared" si="107"/>
        <v>63347.673408869232</v>
      </c>
      <c r="P271" s="3">
        <f t="shared" si="108"/>
        <v>0</v>
      </c>
      <c r="Q271">
        <f t="shared" si="109"/>
        <v>0</v>
      </c>
      <c r="R271" s="3">
        <f>IF(B271&lt;2,K271*V$5+L271*0.4*V$6 - IF((C271-J271)&gt;0,IF((C271-J271)&gt;V$12,V$12,C271-J271)),P271+L271*($V$6)*0.4+K271*($V$5)+G271+F271+E271)/LookHere!B$11</f>
        <v>2302.0688889738644</v>
      </c>
      <c r="S271" s="3">
        <f>(IF(G271&gt;0,IF(R271&gt;V$15,IF(0.15*(R271-V$15)&lt;G271,0.15*(R271-V$15),G271),0),0))*LookHere!B$11</f>
        <v>0</v>
      </c>
      <c r="T271" s="3">
        <f>(IF(R271&lt;V$16,W$16*R271,IF(R271&lt;V$17,Z$16+W$17*(R271-V$16),IF(R271&lt;V$18,W$18*(R271-V$18)+Z$17,(R271-V$18)*W$19+Z$18)))+S271 + IF(R271&lt;V$20,R271*W$20,IF(R271&lt;V$21,(R271-V$20)*W$21+Z$20,(R271-V$21)*W$22+Z$21)))*LookHere!B$11</f>
        <v>460.41377779477284</v>
      </c>
      <c r="V271" s="4">
        <f>LookHere!F$28</f>
        <v>0</v>
      </c>
      <c r="W271" t="s">
        <v>71</v>
      </c>
      <c r="AG271">
        <f t="shared" si="110"/>
        <v>63</v>
      </c>
      <c r="AH271" s="37">
        <v>0.04</v>
      </c>
      <c r="AI271" s="3">
        <f>IF(((K271+L271+O271+I271)-H271)&lt;H271,1,0)</f>
        <v>0</v>
      </c>
    </row>
    <row r="272" spans="1:36" x14ac:dyDescent="0.2">
      <c r="A272">
        <f t="shared" si="100"/>
        <v>39</v>
      </c>
      <c r="B272">
        <f>IF(A272&lt;LookHere!$B$9,1,2)</f>
        <v>1</v>
      </c>
      <c r="C272">
        <f>IF(B272&lt;2,LookHere!F$10 - T271,0)</f>
        <v>5539.5862222052274</v>
      </c>
      <c r="D272" s="3">
        <f>IF(B272=2,LookHere!$B$12,0)</f>
        <v>0</v>
      </c>
      <c r="E272" s="3">
        <f>IF(A272&lt;LookHere!B$13,0,IF(A272&lt;LookHere!B$14,LookHere!C$13,LookHere!C$14))</f>
        <v>0</v>
      </c>
      <c r="F272" s="3">
        <f>IF('SC3'!A272&lt;LookHere!D$15,0,LookHere!B$15)</f>
        <v>0</v>
      </c>
      <c r="G272" s="3">
        <f>IF('SC3'!A272&lt;LookHere!D$16,0,LookHere!B$16)</f>
        <v>0</v>
      </c>
      <c r="H272" s="3">
        <f t="shared" si="101"/>
        <v>0</v>
      </c>
      <c r="I272" s="35">
        <f t="shared" si="102"/>
        <v>98963.358517779154</v>
      </c>
      <c r="J272" s="3">
        <f>IF(I271&gt;0,IF(B272&lt;2,IF(C272&gt;5500*LookHere!B$11, 5500*LookHere!B$11, C272), IF(H272&gt;(M272+P271),-(H272-M272-P271),0)),0)</f>
        <v>5500</v>
      </c>
      <c r="K272" s="35">
        <f t="shared" si="103"/>
        <v>0</v>
      </c>
      <c r="L272" s="35">
        <f t="shared" si="104"/>
        <v>66967.46637047219</v>
      </c>
      <c r="M272" s="35">
        <f t="shared" si="105"/>
        <v>0</v>
      </c>
      <c r="N272" s="35">
        <f t="shared" si="106"/>
        <v>0</v>
      </c>
      <c r="O272" s="35">
        <f t="shared" si="107"/>
        <v>68187.746321998566</v>
      </c>
      <c r="P272" s="3">
        <f t="shared" si="108"/>
        <v>0</v>
      </c>
      <c r="Q272">
        <f t="shared" si="109"/>
        <v>0</v>
      </c>
      <c r="R272" s="3">
        <f>IF(B272&lt;2,K272*V$5+L272*0.4*V$6 - IF((C272-J272)&gt;0,IF((C272-J272)&gt;V$12,V$12,C272-J272)),P272+L272*($V$6)*0.4+K272*($V$5)+G272+F272+E272)/LookHere!B$11</f>
        <v>2526.0713493803032</v>
      </c>
      <c r="S272" s="3">
        <f>(IF(G272&gt;0,IF(R272&gt;V$15,IF(0.15*(R272-V$15)&lt;G272,0.15*(R272-V$15),G272),0),0))*LookHere!B$11</f>
        <v>0</v>
      </c>
      <c r="T272" s="3">
        <f>(IF(R272&lt;V$16,W$16*R272,IF(R272&lt;V$17,Z$16+W$17*(R272-V$16),IF(R272&lt;V$18,W$18*(R272-V$18)+Z$17,(R272-V$18)*W$19+Z$18)))+S272 + IF(R272&lt;V$20,R272*W$20,IF(R272&lt;V$21,(R272-V$20)*W$21+Z$20,(R272-V$21)*W$22+Z$21)))*LookHere!B$11</f>
        <v>505.2142698760606</v>
      </c>
      <c r="V272" s="4">
        <f>LookHere!G$28</f>
        <v>0.2</v>
      </c>
      <c r="W272" t="s">
        <v>72</v>
      </c>
      <c r="AG272">
        <f t="shared" si="110"/>
        <v>64</v>
      </c>
      <c r="AH272" s="37">
        <v>0.04</v>
      </c>
      <c r="AI272" s="3">
        <f>IF(((X295+Y295+O272+W295)-H272)&lt;H272,1,0)</f>
        <v>0</v>
      </c>
    </row>
    <row r="273" spans="1:35" x14ac:dyDescent="0.2">
      <c r="A273">
        <f t="shared" si="100"/>
        <v>40</v>
      </c>
      <c r="B273">
        <f>IF(A273&lt;LookHere!$B$9,1,2)</f>
        <v>1</v>
      </c>
      <c r="C273">
        <f>IF(B273&lt;2,LookHere!F$10 - T272,0)</f>
        <v>5494.7857301239392</v>
      </c>
      <c r="D273" s="3">
        <f>IF(B273=2,LookHere!$B$12,0)</f>
        <v>0</v>
      </c>
      <c r="E273" s="3">
        <f>IF(A273&lt;LookHere!B$13,0,IF(A273&lt;LookHere!B$14,LookHere!C$13,LookHere!C$14))</f>
        <v>0</v>
      </c>
      <c r="F273" s="3">
        <f>IF('SC3'!A273&lt;LookHere!D$15,0,LookHere!B$15)</f>
        <v>0</v>
      </c>
      <c r="G273" s="3">
        <f>IF('SC3'!A273&lt;LookHere!D$16,0,LookHere!B$16)</f>
        <v>0</v>
      </c>
      <c r="H273" s="3">
        <f t="shared" si="101"/>
        <v>0</v>
      </c>
      <c r="I273" s="35">
        <f t="shared" si="102"/>
        <v>111957.5875563804</v>
      </c>
      <c r="J273" s="3">
        <f>IF(I272&gt;0,IF(B273&lt;2,IF(C273&gt;5500*LookHere!B$11, 5500*LookHere!B$11, C273), IF(H273&gt;(M273+P272),-(H273-M273-P272),0)),0)</f>
        <v>5494.7857301239392</v>
      </c>
      <c r="K273" s="35">
        <f t="shared" si="103"/>
        <v>0</v>
      </c>
      <c r="L273" s="35">
        <f t="shared" si="104"/>
        <v>72042.260972026575</v>
      </c>
      <c r="M273" s="35">
        <f t="shared" si="105"/>
        <v>0</v>
      </c>
      <c r="N273" s="35">
        <f t="shared" si="106"/>
        <v>0</v>
      </c>
      <c r="O273" s="35">
        <f t="shared" si="107"/>
        <v>73355.013738279609</v>
      </c>
      <c r="P273" s="3">
        <f t="shared" si="108"/>
        <v>0</v>
      </c>
      <c r="Q273">
        <f t="shared" si="109"/>
        <v>0</v>
      </c>
      <c r="R273" s="3">
        <f>IF(B273&lt;2,K273*V$5+L273*0.4*V$6 - IF((C273-J273)&gt;0,IF((C273-J273)&gt;V$12,V$12,C273-J273)),P273+L273*($V$6)*0.4+K273*($V$5)+G273+F273+E273)/LookHere!B$11</f>
        <v>2760.0831023602823</v>
      </c>
      <c r="S273" s="3">
        <f>(IF(G273&gt;0,IF(R273&gt;V$15,IF(0.15*(R273-V$15)&lt;G273,0.15*(R273-V$15),G273),0),0))*LookHere!B$11</f>
        <v>0</v>
      </c>
      <c r="T273" s="3">
        <f>(IF(R273&lt;V$16,W$16*R273,IF(R273&lt;V$17,Z$16+W$17*(R273-V$16),IF(R273&lt;V$18,W$18*(R273-V$18)+Z$17,(R273-V$18)*W$19+Z$18)))+S273 + IF(R273&lt;V$20,R273*W$20,IF(R273&lt;V$21,(R273-V$20)*W$21+Z$20,(R273-V$21)*W$22+Z$21)))*LookHere!B$11</f>
        <v>552.0166204720565</v>
      </c>
      <c r="V273" s="38">
        <f>LookHere!B$28</f>
        <v>4.2199999999999998E-3</v>
      </c>
      <c r="W273" t="s">
        <v>73</v>
      </c>
      <c r="AG273">
        <f t="shared" si="110"/>
        <v>65</v>
      </c>
      <c r="AH273" s="37">
        <v>0.04</v>
      </c>
      <c r="AI273" s="3">
        <f>IF(((X296+Y296+O273+W296)-H273)&lt;H273,1,0)</f>
        <v>0</v>
      </c>
    </row>
    <row r="274" spans="1:35" x14ac:dyDescent="0.2">
      <c r="A274">
        <f t="shared" si="100"/>
        <v>41</v>
      </c>
      <c r="B274">
        <f>IF(A274&lt;LookHere!$B$9,1,2)</f>
        <v>1</v>
      </c>
      <c r="C274">
        <f>IF(B274&lt;2,LookHere!F$10 - T273,0)</f>
        <v>5447.9833795279437</v>
      </c>
      <c r="D274" s="3">
        <f>IF(B274=2,LookHere!$B$12,0)</f>
        <v>0</v>
      </c>
      <c r="E274" s="3">
        <f>IF(A274&lt;LookHere!B$13,0,IF(A274&lt;LookHere!B$14,LookHere!C$13,LookHere!C$14))</f>
        <v>0</v>
      </c>
      <c r="F274" s="3">
        <f>IF('SC3'!A274&lt;LookHere!D$15,0,LookHere!B$15)</f>
        <v>0</v>
      </c>
      <c r="G274" s="3">
        <f>IF('SC3'!A274&lt;LookHere!D$16,0,LookHere!B$16)</f>
        <v>0</v>
      </c>
      <c r="H274" s="3">
        <f t="shared" si="101"/>
        <v>0</v>
      </c>
      <c r="I274" s="35">
        <f t="shared" si="102"/>
        <v>125889.71692093085</v>
      </c>
      <c r="J274" s="3">
        <f>IF(I273&gt;0,IF(B274&lt;2,IF(C274&gt;5500*LookHere!B$11, 5500*LookHere!B$11, C274), IF(H274&gt;(M274+P273),-(H274-M274-P273),0)),0)</f>
        <v>5447.9833795279437</v>
      </c>
      <c r="K274" s="35">
        <f t="shared" si="103"/>
        <v>0</v>
      </c>
      <c r="L274" s="35">
        <f t="shared" si="104"/>
        <v>77501.623508486751</v>
      </c>
      <c r="M274" s="35">
        <f t="shared" si="105"/>
        <v>0</v>
      </c>
      <c r="N274" s="35">
        <f t="shared" si="106"/>
        <v>0</v>
      </c>
      <c r="O274" s="35">
        <f t="shared" si="107"/>
        <v>78913.856679366436</v>
      </c>
      <c r="P274" s="3">
        <f t="shared" si="108"/>
        <v>0</v>
      </c>
      <c r="Q274">
        <f t="shared" si="109"/>
        <v>0</v>
      </c>
      <c r="R274" s="3">
        <f>IF(B274&lt;2,K274*V$5+L274*0.4*V$6 - IF((C274-J274)&gt;0,IF((C274-J274)&gt;V$12,V$12,C274-J274)),P274+L274*($V$6)*0.4+K274*($V$5)+G274+F274+E274)/LookHere!B$11</f>
        <v>2969.2421998571449</v>
      </c>
      <c r="S274" s="3">
        <f>(IF(G274&gt;0,IF(R274&gt;V$15,IF(0.15*(R274-V$15)&lt;G274,0.15*(R274-V$15),G274),0),0))*LookHere!B$11</f>
        <v>0</v>
      </c>
      <c r="T274" s="3">
        <f>(IF(R274&lt;V$16,W$16*R274,IF(R274&lt;V$17,Z$16+W$17*(R274-V$16),IF(R274&lt;V$18,W$18*(R274-V$18)+Z$17,(R274-V$18)*W$19+Z$18)))+S274 + IF(R274&lt;V$20,R274*W$20,IF(R274&lt;V$21,(R274-V$20)*W$21+Z$20,(R274-V$21)*W$22+Z$21)))*LookHere!B$11</f>
        <v>593.848439971429</v>
      </c>
      <c r="V274" s="39">
        <f>V271*(V269-V268)+(1-V271)*(V270-V268)</f>
        <v>7.578E-2</v>
      </c>
      <c r="W274" t="s">
        <v>74</v>
      </c>
      <c r="AG274">
        <f t="shared" si="110"/>
        <v>66</v>
      </c>
      <c r="AH274" s="37">
        <v>4.2000000000000003E-2</v>
      </c>
      <c r="AI274" s="3">
        <f>IF(((X297+Y297+O274+W297)-H274)&lt;H274,1,0)</f>
        <v>0</v>
      </c>
    </row>
    <row r="275" spans="1:35" x14ac:dyDescent="0.2">
      <c r="A275">
        <f t="shared" si="100"/>
        <v>42</v>
      </c>
      <c r="B275">
        <f>IF(A275&lt;LookHere!$B$9,1,2)</f>
        <v>1</v>
      </c>
      <c r="C275">
        <f>IF(B275&lt;2,LookHere!F$10 - T274,0)</f>
        <v>5406.1515600285711</v>
      </c>
      <c r="D275" s="3">
        <f>IF(B275=2,LookHere!$B$12,0)</f>
        <v>0</v>
      </c>
      <c r="E275" s="3">
        <f>IF(A275&lt;LookHere!B$13,0,IF(A275&lt;LookHere!B$14,LookHere!C$13,LookHere!C$14))</f>
        <v>0</v>
      </c>
      <c r="F275" s="3">
        <f>IF('SC3'!A275&lt;LookHere!D$15,0,LookHere!B$15)</f>
        <v>0</v>
      </c>
      <c r="G275" s="3">
        <f>IF('SC3'!A275&lt;LookHere!D$16,0,LookHere!B$16)</f>
        <v>0</v>
      </c>
      <c r="H275" s="3">
        <f t="shared" si="101"/>
        <v>0</v>
      </c>
      <c r="I275" s="35">
        <f t="shared" si="102"/>
        <v>140835.79122922756</v>
      </c>
      <c r="J275" s="3">
        <f>IF(I274&gt;0,IF(B275&lt;2,IF(C275&gt;5500*LookHere!B$11, 5500*LookHere!B$11, C275), IF(H275&gt;(M275+P274),-(H275-M275-P274),0)),0)</f>
        <v>5406.1515600285711</v>
      </c>
      <c r="K275" s="35">
        <f t="shared" si="103"/>
        <v>0</v>
      </c>
      <c r="L275" s="35">
        <f t="shared" si="104"/>
        <v>83374.69653795987</v>
      </c>
      <c r="M275" s="35">
        <f t="shared" si="105"/>
        <v>0</v>
      </c>
      <c r="N275" s="35">
        <f t="shared" si="106"/>
        <v>0</v>
      </c>
      <c r="O275" s="35">
        <f t="shared" si="107"/>
        <v>84893.948738528823</v>
      </c>
      <c r="P275" s="3">
        <f t="shared" si="108"/>
        <v>0</v>
      </c>
      <c r="Q275">
        <f t="shared" si="109"/>
        <v>0</v>
      </c>
      <c r="R275" s="3">
        <f>IF(B275&lt;2,K275*V$5+L275*0.4*V$6 - IF((C275-J275)&gt;0,IF((C275-J275)&gt;V$12,V$12,C275-J275)),P275+L275*($V$6)*0.4+K275*($V$5)+G275+F275+E275)/LookHere!B$11</f>
        <v>3194.251373762319</v>
      </c>
      <c r="S275" s="3">
        <f>(IF(G275&gt;0,IF(R275&gt;V$15,IF(0.15*(R275-V$15)&lt;G275,0.15*(R275-V$15),G275),0),0))*LookHere!B$11</f>
        <v>0</v>
      </c>
      <c r="T275" s="3">
        <f>(IF(R275&lt;V$16,W$16*R275,IF(R275&lt;V$17,Z$16+W$17*(R275-V$16),IF(R275&lt;V$18,W$18*(R275-V$18)+Z$17,(R275-V$18)*W$19+Z$18)))+S275 + IF(R275&lt;V$20,R275*W$20,IF(R275&lt;V$21,(R275-V$20)*W$21+Z$20,(R275-V$21)*W$22+Z$21)))*LookHere!B$11</f>
        <v>638.85027475246375</v>
      </c>
      <c r="V275" s="39">
        <f>V272*(V269-V268)+(1-V272)*(V270-V268)</f>
        <v>6.3780000000000003E-2</v>
      </c>
      <c r="W275" t="s">
        <v>75</v>
      </c>
      <c r="AG275">
        <f t="shared" si="110"/>
        <v>67</v>
      </c>
      <c r="AH275" s="37">
        <v>4.3999999999999997E-2</v>
      </c>
      <c r="AI275" s="3">
        <f>IF(((X298+Y298+O275+W298)-H275)&lt;H275,1,0)</f>
        <v>0</v>
      </c>
    </row>
    <row r="276" spans="1:35" x14ac:dyDescent="0.2">
      <c r="A276">
        <f t="shared" si="100"/>
        <v>43</v>
      </c>
      <c r="B276">
        <f>IF(A276&lt;LookHere!$B$9,1,2)</f>
        <v>1</v>
      </c>
      <c r="C276">
        <f>IF(B276&lt;2,LookHere!F$10 - T275,0)</f>
        <v>5361.1497252475365</v>
      </c>
      <c r="D276" s="3">
        <f>IF(B276=2,LookHere!$B$12,0)</f>
        <v>0</v>
      </c>
      <c r="E276" s="3">
        <f>IF(A276&lt;LookHere!B$13,0,IF(A276&lt;LookHere!B$14,LookHere!C$13,LookHere!C$14))</f>
        <v>0</v>
      </c>
      <c r="F276" s="3">
        <f>IF('SC3'!A276&lt;LookHere!D$15,0,LookHere!B$15)</f>
        <v>0</v>
      </c>
      <c r="G276" s="3">
        <f>IF('SC3'!A276&lt;LookHere!D$16,0,LookHere!B$16)</f>
        <v>0</v>
      </c>
      <c r="H276" s="3">
        <f t="shared" si="101"/>
        <v>0</v>
      </c>
      <c r="I276" s="35">
        <f t="shared" si="102"/>
        <v>156869.47721382594</v>
      </c>
      <c r="J276" s="3">
        <f>IF(I275&gt;0,IF(B276&lt;2,IF(C276&gt;5500*LookHere!B$11, 5500*LookHere!B$11, C276), IF(H276&gt;(M276+P275),-(H276-M276-P275),0)),0)</f>
        <v>5361.1497252475365</v>
      </c>
      <c r="K276" s="35">
        <f t="shared" si="103"/>
        <v>0</v>
      </c>
      <c r="L276" s="35">
        <f t="shared" si="104"/>
        <v>89692.831041606463</v>
      </c>
      <c r="M276" s="35">
        <f t="shared" si="105"/>
        <v>0</v>
      </c>
      <c r="N276" s="35">
        <f t="shared" si="106"/>
        <v>0</v>
      </c>
      <c r="O276" s="35">
        <f t="shared" si="107"/>
        <v>91327.212173934531</v>
      </c>
      <c r="P276" s="3">
        <f t="shared" si="108"/>
        <v>0</v>
      </c>
      <c r="Q276">
        <f t="shared" si="109"/>
        <v>0</v>
      </c>
      <c r="R276" s="3">
        <f>IF(B276&lt;2,K276*V$5+L276*0.4*V$6 - IF((C276-J276)&gt;0,IF((C276-J276)&gt;V$12,V$12,C276-J276)),P276+L276*($V$6)*0.4+K276*($V$5)+G276+F276+E276)/LookHere!B$11</f>
        <v>3436.3117428660266</v>
      </c>
      <c r="S276" s="3">
        <f>(IF(G276&gt;0,IF(R276&gt;V$15,IF(0.15*(R276-V$15)&lt;G276,0.15*(R276-V$15),G276),0),0))*LookHere!B$11</f>
        <v>0</v>
      </c>
      <c r="T276" s="3">
        <f>(IF(R276&lt;V$16,W$16*R276,IF(R276&lt;V$17,Z$16+W$17*(R276-V$16),IF(R276&lt;V$18,W$18*(R276-V$18)+Z$17,(R276-V$18)*W$19+Z$18)))+S276 + IF(R276&lt;V$20,R276*W$20,IF(R276&lt;V$21,(R276-V$20)*W$21+Z$20,(R276-V$21)*W$22+Z$21)))*LookHere!B$11</f>
        <v>687.26234857320537</v>
      </c>
      <c r="V276" s="23">
        <f>LookHere!F$8*0.15</f>
        <v>9000</v>
      </c>
      <c r="W276" t="s">
        <v>78</v>
      </c>
      <c r="AG276">
        <f t="shared" si="110"/>
        <v>68</v>
      </c>
      <c r="AH276" s="37">
        <v>4.5999999999999999E-2</v>
      </c>
      <c r="AI276" s="3">
        <f t="shared" ref="AI276:AI307" si="111">IF(((K276+L276+O276+I276)-H276)&lt;H276,1,0)</f>
        <v>0</v>
      </c>
    </row>
    <row r="277" spans="1:35" x14ac:dyDescent="0.2">
      <c r="A277">
        <f t="shared" si="100"/>
        <v>44</v>
      </c>
      <c r="B277">
        <f>IF(A277&lt;LookHere!$B$9,1,2)</f>
        <v>1</v>
      </c>
      <c r="C277">
        <f>IF(B277&lt;2,LookHere!F$10 - T276,0)</f>
        <v>5312.7376514267944</v>
      </c>
      <c r="D277" s="3">
        <f>IF(B277=2,LookHere!$B$12,0)</f>
        <v>0</v>
      </c>
      <c r="E277" s="3">
        <f>IF(A277&lt;LookHere!B$13,0,IF(A277&lt;LookHere!B$14,LookHere!C$13,LookHere!C$14))</f>
        <v>0</v>
      </c>
      <c r="F277" s="3">
        <f>IF('SC3'!A277&lt;LookHere!D$15,0,LookHere!B$15)</f>
        <v>0</v>
      </c>
      <c r="G277" s="3">
        <f>IF('SC3'!A277&lt;LookHere!D$16,0,LookHere!B$16)</f>
        <v>0</v>
      </c>
      <c r="H277" s="3">
        <f t="shared" si="101"/>
        <v>0</v>
      </c>
      <c r="I277" s="35">
        <f t="shared" si="102"/>
        <v>174069.78384851644</v>
      </c>
      <c r="J277" s="3">
        <f>IF(I276&gt;0,IF(B277&lt;2,IF(C277&gt;5500*LookHere!B$11, 5500*LookHere!B$11, C277), IF(H277&gt;(M277+P276),-(H277-M277-P276),0)),0)</f>
        <v>5312.7376514267944</v>
      </c>
      <c r="K277" s="35">
        <f t="shared" si="103"/>
        <v>0</v>
      </c>
      <c r="L277" s="35">
        <f t="shared" si="104"/>
        <v>96489.753777939404</v>
      </c>
      <c r="M277" s="35">
        <f t="shared" si="105"/>
        <v>0</v>
      </c>
      <c r="N277" s="35">
        <f t="shared" si="106"/>
        <v>0</v>
      </c>
      <c r="O277" s="35">
        <f t="shared" si="107"/>
        <v>98247.988312475281</v>
      </c>
      <c r="P277" s="3">
        <f t="shared" si="108"/>
        <v>0</v>
      </c>
      <c r="Q277">
        <f t="shared" si="109"/>
        <v>0</v>
      </c>
      <c r="R277" s="3">
        <f>IF(B277&lt;2,K277*V$5+L277*0.4*V$6 - IF((C277-J277)&gt;0,IF((C277-J277)&gt;V$12,V$12,C277-J277)),P277+L277*($V$6)*0.4+K277*($V$5)+G277+F277+E277)/LookHere!B$11</f>
        <v>3696.7154467404148</v>
      </c>
      <c r="S277" s="3">
        <f>(IF(G277&gt;0,IF(R277&gt;V$15,IF(0.15*(R277-V$15)&lt;G277,0.15*(R277-V$15),G277),0),0))*LookHere!B$11</f>
        <v>0</v>
      </c>
      <c r="T277" s="3">
        <f>(IF(R277&lt;V$16,W$16*R277,IF(R277&lt;V$17,Z$16+W$17*(R277-V$16),IF(R277&lt;V$18,W$18*(R277-V$18)+Z$17,(R277-V$18)*W$19+Z$18)))+S277 + IF(R277&lt;V$20,R277*W$20,IF(R277&lt;V$21,(R277-V$20)*W$21+Z$20,(R277-V$21)*W$22+Z$21)))*LookHere!B$11</f>
        <v>739.34308934808303</v>
      </c>
      <c r="W277" t="s">
        <v>20</v>
      </c>
      <c r="AG277">
        <f t="shared" si="110"/>
        <v>69</v>
      </c>
      <c r="AH277" s="37">
        <v>4.8000000000000001E-2</v>
      </c>
      <c r="AI277" s="3">
        <f t="shared" si="111"/>
        <v>0</v>
      </c>
    </row>
    <row r="278" spans="1:35" x14ac:dyDescent="0.2">
      <c r="A278">
        <f t="shared" si="100"/>
        <v>45</v>
      </c>
      <c r="B278">
        <f>IF(A278&lt;LookHere!$B$9,1,2)</f>
        <v>1</v>
      </c>
      <c r="C278">
        <f>IF(B278&lt;2,LookHere!F$10 - T277,0)</f>
        <v>5260.6569106519173</v>
      </c>
      <c r="D278" s="3">
        <f>IF(B278=2,LookHere!$B$12,0)</f>
        <v>0</v>
      </c>
      <c r="E278" s="3">
        <f>IF(A278&lt;LookHere!B$13,0,IF(A278&lt;LookHere!B$14,LookHere!C$13,LookHere!C$14))</f>
        <v>0</v>
      </c>
      <c r="F278" s="3">
        <f>IF('SC3'!A278&lt;LookHere!D$15,0,LookHere!B$15)</f>
        <v>0</v>
      </c>
      <c r="G278" s="3">
        <f>IF('SC3'!A278&lt;LookHere!D$16,0,LookHere!B$16)</f>
        <v>0</v>
      </c>
      <c r="H278" s="3">
        <f t="shared" si="101"/>
        <v>0</v>
      </c>
      <c r="I278" s="35">
        <f t="shared" si="102"/>
        <v>192521.44897920892</v>
      </c>
      <c r="J278" s="3">
        <f>IF(I277&gt;0,IF(B278&lt;2,IF(C278&gt;5500*LookHere!B$11, 5500*LookHere!B$11, C278), IF(H278&gt;(M278+P277),-(H278-M278-P277),0)),0)</f>
        <v>5260.6569106519173</v>
      </c>
      <c r="K278" s="35">
        <f t="shared" si="103"/>
        <v>0</v>
      </c>
      <c r="L278" s="35">
        <f t="shared" si="104"/>
        <v>103801.74731923165</v>
      </c>
      <c r="M278" s="35">
        <f t="shared" si="105"/>
        <v>0</v>
      </c>
      <c r="N278" s="35">
        <f t="shared" si="106"/>
        <v>0</v>
      </c>
      <c r="O278" s="35">
        <f t="shared" si="107"/>
        <v>105693.22086679465</v>
      </c>
      <c r="P278" s="3">
        <f t="shared" si="108"/>
        <v>0</v>
      </c>
      <c r="Q278">
        <f t="shared" si="109"/>
        <v>0</v>
      </c>
      <c r="R278" s="3">
        <f>IF(B278&lt;2,K278*V$5+L278*0.4*V$6 - IF((C278-J278)&gt;0,IF((C278-J278)&gt;V$12,V$12,C278-J278)),P278+L278*($V$6)*0.4+K278*($V$5)+G278+F278+E278)/LookHere!B$11</f>
        <v>3976.8525432944034</v>
      </c>
      <c r="S278" s="3">
        <f>(IF(G278&gt;0,IF(R278&gt;V$15,IF(0.15*(R278-V$15)&lt;G278,0.15*(R278-V$15),G278),0),0))*LookHere!B$11</f>
        <v>0</v>
      </c>
      <c r="T278" s="3">
        <f>(IF(R278&lt;V$16,W$16*R278,IF(R278&lt;V$17,Z$16+W$17*(R278-V$16),IF(R278&lt;V$18,W$18*(R278-V$18)+Z$17,(R278-V$18)*W$19+Z$18)))+S278 + IF(R278&lt;V$20,R278*W$20,IF(R278&lt;V$21,(R278-V$20)*W$21+Z$20,(R278-V$21)*W$22+Z$21)))*LookHere!B$11</f>
        <v>795.37050865888068</v>
      </c>
      <c r="AG278">
        <f t="shared" si="110"/>
        <v>70</v>
      </c>
      <c r="AH278" s="37">
        <v>0.05</v>
      </c>
      <c r="AI278" s="3">
        <f t="shared" si="111"/>
        <v>0</v>
      </c>
    </row>
    <row r="279" spans="1:35" x14ac:dyDescent="0.2">
      <c r="A279">
        <f t="shared" si="100"/>
        <v>46</v>
      </c>
      <c r="B279">
        <f>IF(A279&lt;LookHere!$B$9,1,2)</f>
        <v>1</v>
      </c>
      <c r="C279">
        <f>IF(B279&lt;2,LookHere!F$10 - T278,0)</f>
        <v>5204.6294913411193</v>
      </c>
      <c r="D279" s="3">
        <f>IF(B279=2,LookHere!$B$12,0)</f>
        <v>0</v>
      </c>
      <c r="E279" s="3">
        <f>IF(A279&lt;LookHere!B$13,0,IF(A279&lt;LookHere!B$14,LookHere!C$13,LookHere!C$14))</f>
        <v>0</v>
      </c>
      <c r="F279" s="3">
        <f>IF('SC3'!A279&lt;LookHere!D$15,0,LookHere!B$15)</f>
        <v>0</v>
      </c>
      <c r="G279" s="3">
        <f>IF('SC3'!A279&lt;LookHere!D$16,0,LookHere!B$16)</f>
        <v>0</v>
      </c>
      <c r="H279" s="3">
        <f t="shared" si="101"/>
        <v>0</v>
      </c>
      <c r="I279" s="35">
        <f t="shared" si="102"/>
        <v>212315.35387419449</v>
      </c>
      <c r="J279" s="3">
        <f>IF(I278&gt;0,IF(B279&lt;2,IF(C279&gt;5500*LookHere!B$11, 5500*LookHere!B$11, C279), IF(H279&gt;(M279+P278),-(H279-M279-P278),0)),0)</f>
        <v>5204.6294913411193</v>
      </c>
      <c r="K279" s="35">
        <f t="shared" si="103"/>
        <v>0</v>
      </c>
      <c r="L279" s="35">
        <f t="shared" si="104"/>
        <v>111667.84373108302</v>
      </c>
      <c r="M279" s="35">
        <f t="shared" si="105"/>
        <v>0</v>
      </c>
      <c r="N279" s="35">
        <f t="shared" si="106"/>
        <v>0</v>
      </c>
      <c r="O279" s="35">
        <f t="shared" si="107"/>
        <v>113702.65314408035</v>
      </c>
      <c r="P279" s="3">
        <f t="shared" si="108"/>
        <v>0</v>
      </c>
      <c r="Q279">
        <f t="shared" si="109"/>
        <v>0</v>
      </c>
      <c r="R279" s="3">
        <f>IF(B279&lt;2,K279*V$5+L279*0.4*V$6 - IF((C279-J279)&gt;0,IF((C279-J279)&gt;V$12,V$12,C279-J279)),P279+L279*($V$6)*0.4+K279*($V$5)+G279+F279+E279)/LookHere!B$11</f>
        <v>4278.2184290252535</v>
      </c>
      <c r="S279" s="3">
        <f>(IF(G279&gt;0,IF(R279&gt;V$15,IF(0.15*(R279-V$15)&lt;G279,0.15*(R279-V$15),G279),0),0))*LookHere!B$11</f>
        <v>0</v>
      </c>
      <c r="T279" s="3">
        <f>(IF(R279&lt;V$16,W$16*R279,IF(R279&lt;V$17,Z$16+W$17*(R279-V$16),IF(R279&lt;V$18,W$18*(R279-V$18)+Z$17,(R279-V$18)*W$19+Z$18)))+S279 + IF(R279&lt;V$20,R279*W$20,IF(R279&lt;V$21,(R279-V$20)*W$21+Z$20,(R279-V$21)*W$22+Z$21)))*LookHere!B$11</f>
        <v>855.64368580505061</v>
      </c>
      <c r="V279" s="40">
        <v>71592</v>
      </c>
      <c r="W279" t="s">
        <v>61</v>
      </c>
      <c r="AG279">
        <f t="shared" si="110"/>
        <v>71</v>
      </c>
      <c r="AH279" s="37">
        <v>7.3999999999999996E-2</v>
      </c>
      <c r="AI279" s="3">
        <f t="shared" si="111"/>
        <v>0</v>
      </c>
    </row>
    <row r="280" spans="1:35" x14ac:dyDescent="0.2">
      <c r="A280">
        <f t="shared" si="100"/>
        <v>47</v>
      </c>
      <c r="B280">
        <f>IF(A280&lt;LookHere!$B$9,1,2)</f>
        <v>1</v>
      </c>
      <c r="C280">
        <f>IF(B280&lt;2,LookHere!F$10 - T279,0)</f>
        <v>5144.3563141949489</v>
      </c>
      <c r="D280" s="3">
        <f>IF(B280=2,LookHere!$B$12,0)</f>
        <v>0</v>
      </c>
      <c r="E280" s="3">
        <f>IF(A280&lt;LookHere!B$13,0,IF(A280&lt;LookHere!B$14,LookHere!C$13,LookHere!C$14))</f>
        <v>0</v>
      </c>
      <c r="F280" s="3">
        <f>IF('SC3'!A280&lt;LookHere!D$15,0,LookHere!B$15)</f>
        <v>0</v>
      </c>
      <c r="G280" s="3">
        <f>IF('SC3'!A280&lt;LookHere!D$16,0,LookHere!B$16)</f>
        <v>0</v>
      </c>
      <c r="H280" s="3">
        <f t="shared" si="101"/>
        <v>0</v>
      </c>
      <c r="I280" s="35">
        <f t="shared" si="102"/>
        <v>233548.96770497589</v>
      </c>
      <c r="J280" s="3">
        <f>IF(I279&gt;0,IF(B280&lt;2,IF(C280&gt;5500*LookHere!B$11, 5500*LookHere!B$11, C280), IF(H280&gt;(M280+P279),-(H280-M280-P279),0)),0)</f>
        <v>5144.3563141949489</v>
      </c>
      <c r="K280" s="35">
        <f t="shared" si="103"/>
        <v>0</v>
      </c>
      <c r="L280" s="35">
        <f t="shared" si="104"/>
        <v>120130.03292902448</v>
      </c>
      <c r="M280" s="35">
        <f t="shared" si="105"/>
        <v>0</v>
      </c>
      <c r="N280" s="35">
        <f t="shared" si="106"/>
        <v>0</v>
      </c>
      <c r="O280" s="35">
        <f t="shared" si="107"/>
        <v>122319.04019933875</v>
      </c>
      <c r="P280" s="3">
        <f t="shared" si="108"/>
        <v>0</v>
      </c>
      <c r="Q280">
        <f t="shared" si="109"/>
        <v>0</v>
      </c>
      <c r="R280" s="3">
        <f>IF(B280&lt;2,K280*V$5+L280*0.4*V$6 - IF((C280-J280)&gt;0,IF((C280-J280)&gt;V$12,V$12,C280-J280)),P280+L280*($V$6)*0.4+K280*($V$5)+G280+F280+E280)/LookHere!B$11</f>
        <v>4602.4218215767869</v>
      </c>
      <c r="S280" s="3">
        <f>(IF(G280&gt;0,IF(R280&gt;V$15,IF(0.15*(R280-V$15)&lt;G280,0.15*(R280-V$15),G280),0),0))*LookHere!B$11</f>
        <v>0</v>
      </c>
      <c r="T280" s="3">
        <f>(IF(R280&lt;V$16,W$16*R280,IF(R280&lt;V$17,Z$16+W$17*(R280-V$16),IF(R280&lt;V$18,W$18*(R280-V$18)+Z$17,(R280-V$18)*W$19+Z$18)))+S280 + IF(R280&lt;V$20,R280*W$20,IF(R280&lt;V$21,(R280-V$20)*W$21+Z$20,(R280-V$21)*W$22+Z$21)))*LookHere!B$11</f>
        <v>920.48436431535742</v>
      </c>
      <c r="V280" s="40">
        <v>43953</v>
      </c>
      <c r="W280">
        <v>0.15</v>
      </c>
      <c r="X280" t="s">
        <v>64</v>
      </c>
      <c r="Z280" s="40">
        <f>V280*W280</f>
        <v>6592.95</v>
      </c>
      <c r="AG280">
        <f t="shared" si="110"/>
        <v>72</v>
      </c>
      <c r="AH280" s="37">
        <v>7.4999999999999997E-2</v>
      </c>
      <c r="AI280" s="3">
        <f t="shared" si="111"/>
        <v>0</v>
      </c>
    </row>
    <row r="281" spans="1:35" x14ac:dyDescent="0.2">
      <c r="A281">
        <f t="shared" si="100"/>
        <v>48</v>
      </c>
      <c r="B281">
        <f>IF(A281&lt;LookHere!$B$9,1,2)</f>
        <v>1</v>
      </c>
      <c r="C281">
        <f>IF(B281&lt;2,LookHere!F$10 - T280,0)</f>
        <v>5079.5156356846428</v>
      </c>
      <c r="D281" s="3">
        <f>IF(B281=2,LookHere!$B$12,0)</f>
        <v>0</v>
      </c>
      <c r="E281" s="3">
        <f>IF(A281&lt;LookHere!B$13,0,IF(A281&lt;LookHere!B$14,LookHere!C$13,LookHere!C$14))</f>
        <v>0</v>
      </c>
      <c r="F281" s="3">
        <f>IF('SC3'!A281&lt;LookHere!D$15,0,LookHere!B$15)</f>
        <v>0</v>
      </c>
      <c r="G281" s="3">
        <f>IF('SC3'!A281&lt;LookHere!D$16,0,LookHere!B$16)</f>
        <v>0</v>
      </c>
      <c r="H281" s="3">
        <f t="shared" si="101"/>
        <v>0</v>
      </c>
      <c r="I281" s="35">
        <f t="shared" si="102"/>
        <v>256326.82411334361</v>
      </c>
      <c r="J281" s="3">
        <f>IF(I280&gt;0,IF(B281&lt;2,IF(C281&gt;5500*LookHere!B$11, 5500*LookHere!B$11, C281), IF(H281&gt;(M281+P280),-(H281-M281-P280),0)),0)</f>
        <v>5079.5156356846428</v>
      </c>
      <c r="K281" s="35">
        <f t="shared" si="103"/>
        <v>0</v>
      </c>
      <c r="L281" s="35">
        <f t="shared" si="104"/>
        <v>129233.48682438595</v>
      </c>
      <c r="M281" s="35">
        <f t="shared" si="105"/>
        <v>0</v>
      </c>
      <c r="N281" s="35">
        <f t="shared" si="106"/>
        <v>0</v>
      </c>
      <c r="O281" s="35">
        <f t="shared" si="107"/>
        <v>131588.37706564463</v>
      </c>
      <c r="P281" s="3">
        <f t="shared" si="108"/>
        <v>0</v>
      </c>
      <c r="Q281">
        <f t="shared" si="109"/>
        <v>0</v>
      </c>
      <c r="R281" s="3">
        <f>IF(B281&lt;2,K281*V$5+L281*0.4*V$6 - IF((C281-J281)&gt;0,IF((C281-J281)&gt;V$12,V$12,C281-J281)),P281+L281*($V$6)*0.4+K281*($V$5)+G281+F281+E281)/LookHere!B$11</f>
        <v>4951.1933472158753</v>
      </c>
      <c r="S281" s="3">
        <f>(IF(G281&gt;0,IF(R281&gt;V$15,IF(0.15*(R281-V$15)&lt;G281,0.15*(R281-V$15),G281),0),0))*LookHere!B$11</f>
        <v>0</v>
      </c>
      <c r="T281" s="3">
        <f>(IF(R281&lt;V$16,W$16*R281,IF(R281&lt;V$17,Z$16+W$17*(R281-V$16),IF(R281&lt;V$18,W$18*(R281-V$18)+Z$17,(R281-V$18)*W$19+Z$18)))+S281 + IF(R281&lt;V$20,R281*W$20,IF(R281&lt;V$21,(R281-V$20)*W$21+Z$20,(R281-V$21)*W$22+Z$21)))*LookHere!B$11</f>
        <v>990.23866944317513</v>
      </c>
      <c r="V281" s="40">
        <v>87907</v>
      </c>
      <c r="W281">
        <v>0.22</v>
      </c>
      <c r="X281" t="s">
        <v>65</v>
      </c>
      <c r="Z281" s="40">
        <f>(V281-V280)*W281+Z280</f>
        <v>16262.829999999998</v>
      </c>
      <c r="AG281">
        <f t="shared" si="110"/>
        <v>73</v>
      </c>
      <c r="AH281" s="37">
        <v>7.5999999999999998E-2</v>
      </c>
      <c r="AI281" s="3">
        <f t="shared" si="111"/>
        <v>0</v>
      </c>
    </row>
    <row r="282" spans="1:35" x14ac:dyDescent="0.2">
      <c r="A282">
        <f t="shared" si="100"/>
        <v>49</v>
      </c>
      <c r="B282">
        <f>IF(A282&lt;LookHere!$B$9,1,2)</f>
        <v>1</v>
      </c>
      <c r="C282">
        <f>IF(B282&lt;2,LookHere!F$10 - T281,0)</f>
        <v>5009.7613305568248</v>
      </c>
      <c r="D282" s="3">
        <f>IF(B282=2,LookHere!$B$12,0)</f>
        <v>0</v>
      </c>
      <c r="E282" s="3">
        <f>IF(A282&lt;LookHere!B$13,0,IF(A282&lt;LookHere!B$14,LookHere!C$13,LookHere!C$14))</f>
        <v>0</v>
      </c>
      <c r="F282" s="3">
        <f>IF('SC3'!A282&lt;LookHere!D$15,0,LookHere!B$15)</f>
        <v>0</v>
      </c>
      <c r="G282" s="3">
        <f>IF('SC3'!A282&lt;LookHere!D$16,0,LookHere!B$16)</f>
        <v>0</v>
      </c>
      <c r="H282" s="3">
        <f t="shared" si="101"/>
        <v>0</v>
      </c>
      <c r="I282" s="35">
        <f t="shared" si="102"/>
        <v>280761.03217520961</v>
      </c>
      <c r="J282" s="3">
        <f>IF(I281&gt;0,IF(B282&lt;2,IF(C282&gt;5500*LookHere!B$11, 5500*LookHere!B$11, C282), IF(H282&gt;(M282+P281),-(H282-M282-P281),0)),0)</f>
        <v>5009.7613305568248</v>
      </c>
      <c r="K282" s="35">
        <f t="shared" si="103"/>
        <v>0</v>
      </c>
      <c r="L282" s="35">
        <f t="shared" si="104"/>
        <v>139026.80045593792</v>
      </c>
      <c r="M282" s="35">
        <f t="shared" si="105"/>
        <v>0</v>
      </c>
      <c r="N282" s="35">
        <f t="shared" si="106"/>
        <v>0</v>
      </c>
      <c r="O282" s="35">
        <f t="shared" si="107"/>
        <v>141560.14427967917</v>
      </c>
      <c r="P282" s="3">
        <f t="shared" si="108"/>
        <v>0</v>
      </c>
      <c r="Q282">
        <f t="shared" si="109"/>
        <v>0</v>
      </c>
      <c r="R282" s="3">
        <f>IF(B282&lt;2,K282*V$5+L282*0.4*V$6 - IF((C282-J282)&gt;0,IF((C282-J282)&gt;V$12,V$12,C282-J282)),P282+L282*($V$6)*0.4+K282*($V$5)+G282+F282+E282)/LookHere!B$11</f>
        <v>5326.394779067894</v>
      </c>
      <c r="S282" s="3">
        <f>(IF(G282&gt;0,IF(R282&gt;V$15,IF(0.15*(R282-V$15)&lt;G282,0.15*(R282-V$15),G282),0),0))*LookHere!B$11</f>
        <v>0</v>
      </c>
      <c r="T282" s="3">
        <f>(IF(R282&lt;V$16,W$16*R282,IF(R282&lt;V$17,Z$16+W$17*(R282-V$16),IF(R282&lt;V$18,W$18*(R282-V$18)+Z$17,(R282-V$18)*W$19+Z$18)))+S282 + IF(R282&lt;V$20,R282*W$20,IF(R282&lt;V$21,(R282-V$20)*W$21+Z$20,(R282-V$21)*W$22+Z$21)))*LookHere!B$11</f>
        <v>1065.2789558135787</v>
      </c>
      <c r="V282" s="40">
        <v>136270</v>
      </c>
      <c r="W282">
        <v>0.26</v>
      </c>
      <c r="X282" t="s">
        <v>66</v>
      </c>
      <c r="Z282" s="40">
        <f>(V282-V281)*W282+Z281</f>
        <v>28837.21</v>
      </c>
      <c r="AG282">
        <f t="shared" si="110"/>
        <v>74</v>
      </c>
      <c r="AH282" s="37">
        <v>7.6999999999999999E-2</v>
      </c>
      <c r="AI282" s="3">
        <f t="shared" si="111"/>
        <v>0</v>
      </c>
    </row>
    <row r="283" spans="1:35" x14ac:dyDescent="0.2">
      <c r="A283">
        <f t="shared" si="100"/>
        <v>50</v>
      </c>
      <c r="B283">
        <f>IF(A283&lt;LookHere!$B$9,1,2)</f>
        <v>1</v>
      </c>
      <c r="C283">
        <f>IF(B283&lt;2,LookHere!F$10 - T282,0)</f>
        <v>4934.7210441864208</v>
      </c>
      <c r="D283" s="3">
        <f>IF(B283=2,LookHere!$B$12,0)</f>
        <v>0</v>
      </c>
      <c r="E283" s="3">
        <f>IF(A283&lt;LookHere!B$13,0,IF(A283&lt;LookHere!B$14,LookHere!C$13,LookHere!C$14))</f>
        <v>0</v>
      </c>
      <c r="F283" s="3">
        <f>IF('SC3'!A283&lt;LookHere!D$15,0,LookHere!B$15)</f>
        <v>0</v>
      </c>
      <c r="G283" s="3">
        <f>IF('SC3'!A283&lt;LookHere!D$16,0,LookHere!B$16)</f>
        <v>0</v>
      </c>
      <c r="H283" s="3">
        <f t="shared" si="101"/>
        <v>0</v>
      </c>
      <c r="I283" s="35">
        <f t="shared" si="102"/>
        <v>306971.82423763344</v>
      </c>
      <c r="J283" s="3">
        <f>IF(I282&gt;0,IF(B283&lt;2,IF(C283&gt;5500*LookHere!B$11, 5500*LookHere!B$11, C283), IF(H283&gt;(M283+P282),-(H283-M283-P282),0)),0)</f>
        <v>4934.7210441864208</v>
      </c>
      <c r="K283" s="35">
        <f t="shared" si="103"/>
        <v>0</v>
      </c>
      <c r="L283" s="35">
        <f t="shared" si="104"/>
        <v>149562.25139448888</v>
      </c>
      <c r="M283" s="35">
        <f t="shared" si="105"/>
        <v>0</v>
      </c>
      <c r="N283" s="35">
        <f t="shared" si="106"/>
        <v>0</v>
      </c>
      <c r="O283" s="35">
        <f t="shared" si="107"/>
        <v>152287.57201319325</v>
      </c>
      <c r="P283" s="3">
        <f t="shared" si="108"/>
        <v>0</v>
      </c>
      <c r="Q283">
        <f t="shared" si="109"/>
        <v>0</v>
      </c>
      <c r="R283" s="3">
        <f>IF(B283&lt;2,K283*V$5+L283*0.4*V$6 - IF((C283-J283)&gt;0,IF((C283-J283)&gt;V$12,V$12,C283-J283)),P283+L283*($V$6)*0.4+K283*($V$5)+G283+F283+E283)/LookHere!B$11</f>
        <v>5730.0289754256582</v>
      </c>
      <c r="S283" s="3">
        <f>(IF(G283&gt;0,IF(R283&gt;V$15,IF(0.15*(R283-V$15)&lt;G283,0.15*(R283-V$15),G283),0),0))*LookHere!B$11</f>
        <v>0</v>
      </c>
      <c r="T283" s="3">
        <f>(IF(R283&lt;V$16,W$16*R283,IF(R283&lt;V$17,Z$16+W$17*(R283-V$16),IF(R283&lt;V$18,W$18*(R283-V$18)+Z$17,(R283-V$18)*W$19+Z$18)))+S283 + IF(R283&lt;V$20,R283*W$20,IF(R283&lt;V$21,(R283-V$20)*W$21+Z$20,(R283-V$21)*W$22+Z$21)))*LookHere!B$11</f>
        <v>1146.0057950851317</v>
      </c>
      <c r="V283" s="40"/>
      <c r="W283">
        <v>0.28999999999999998</v>
      </c>
      <c r="X283" t="s">
        <v>67</v>
      </c>
      <c r="Z283" s="40"/>
      <c r="AG283">
        <f t="shared" si="110"/>
        <v>75</v>
      </c>
      <c r="AH283" s="37">
        <v>7.9000000000000001E-2</v>
      </c>
      <c r="AI283" s="3">
        <f t="shared" si="111"/>
        <v>0</v>
      </c>
    </row>
    <row r="284" spans="1:35" x14ac:dyDescent="0.2">
      <c r="A284">
        <f t="shared" si="100"/>
        <v>51</v>
      </c>
      <c r="B284">
        <f>IF(A284&lt;LookHere!$B$9,1,2)</f>
        <v>1</v>
      </c>
      <c r="C284">
        <f>IF(B284&lt;2,LookHere!F$10 - T283,0)</f>
        <v>4853.9942049148685</v>
      </c>
      <c r="D284" s="3">
        <f>IF(B284=2,LookHere!$B$12,0)</f>
        <v>0</v>
      </c>
      <c r="E284" s="3">
        <f>IF(A284&lt;LookHere!B$13,0,IF(A284&lt;LookHere!B$14,LookHere!C$13,LookHere!C$14))</f>
        <v>0</v>
      </c>
      <c r="F284" s="3">
        <f>IF('SC3'!A284&lt;LookHere!D$15,0,LookHere!B$15)</f>
        <v>0</v>
      </c>
      <c r="G284" s="3">
        <f>IF('SC3'!A284&lt;LookHere!D$16,0,LookHere!B$16)</f>
        <v>0</v>
      </c>
      <c r="H284" s="3">
        <f t="shared" si="101"/>
        <v>0</v>
      </c>
      <c r="I284" s="35">
        <f t="shared" si="102"/>
        <v>335088.14328327618</v>
      </c>
      <c r="J284" s="3">
        <f>IF(I283&gt;0,IF(B284&lt;2,IF(C284&gt;5500*LookHere!B$11, 5500*LookHere!B$11, C284), IF(H284&gt;(M284+P283),-(H284-M284-P283),0)),0)</f>
        <v>4853.9942049148685</v>
      </c>
      <c r="K284" s="35">
        <f t="shared" si="103"/>
        <v>0</v>
      </c>
      <c r="L284" s="35">
        <f t="shared" si="104"/>
        <v>160896.07880516324</v>
      </c>
      <c r="M284" s="35">
        <f t="shared" si="105"/>
        <v>0</v>
      </c>
      <c r="N284" s="35">
        <f t="shared" si="106"/>
        <v>0</v>
      </c>
      <c r="O284" s="35">
        <f t="shared" si="107"/>
        <v>163827.92422035302</v>
      </c>
      <c r="P284" s="3">
        <f t="shared" si="108"/>
        <v>0</v>
      </c>
      <c r="Q284">
        <f t="shared" si="109"/>
        <v>0</v>
      </c>
      <c r="R284" s="3">
        <f>IF(B284&lt;2,K284*V$5+L284*0.4*V$6 - IF((C284-J284)&gt;0,IF((C284-J284)&gt;V$12,V$12,C284-J284)),P284+L284*($V$6)*0.4+K284*($V$5)+G284+F284+E284)/LookHere!B$11</f>
        <v>6164.2505711834146</v>
      </c>
      <c r="S284" s="3">
        <f>(IF(G284&gt;0,IF(R284&gt;V$15,IF(0.15*(R284-V$15)&lt;G284,0.15*(R284-V$15),G284),0),0))*LookHere!B$11</f>
        <v>0</v>
      </c>
      <c r="T284" s="3">
        <f>(IF(R284&lt;V$16,W$16*R284,IF(R284&lt;V$17,Z$16+W$17*(R284-V$16),IF(R284&lt;V$18,W$18*(R284-V$18)+Z$17,(R284-V$18)*W$19+Z$18)))+S284 + IF(R284&lt;V$20,R284*W$20,IF(R284&lt;V$21,(R284-V$20)*W$21+Z$20,(R284-V$21)*W$22+Z$21)))*LookHere!B$11</f>
        <v>1232.8501142366829</v>
      </c>
      <c r="V284" s="40">
        <v>40120</v>
      </c>
      <c r="W284">
        <v>0.05</v>
      </c>
      <c r="X284" t="s">
        <v>68</v>
      </c>
      <c r="Z284" s="40">
        <f>V284*W284</f>
        <v>2006</v>
      </c>
      <c r="AG284">
        <f t="shared" si="110"/>
        <v>76</v>
      </c>
      <c r="AH284" s="37">
        <v>0.08</v>
      </c>
      <c r="AI284" s="3">
        <f t="shared" si="111"/>
        <v>0</v>
      </c>
    </row>
    <row r="285" spans="1:35" x14ac:dyDescent="0.2">
      <c r="A285">
        <f t="shared" si="100"/>
        <v>52</v>
      </c>
      <c r="B285">
        <f>IF(A285&lt;LookHere!$B$9,1,2)</f>
        <v>1</v>
      </c>
      <c r="C285">
        <f>IF(B285&lt;2,LookHere!F$10 - T284,0)</f>
        <v>4767.1498857633169</v>
      </c>
      <c r="D285" s="3">
        <f>IF(B285=2,LookHere!$B$12,0)</f>
        <v>0</v>
      </c>
      <c r="E285" s="3">
        <f>IF(A285&lt;LookHere!B$13,0,IF(A285&lt;LookHere!B$14,LookHere!C$13,LookHere!C$14))</f>
        <v>0</v>
      </c>
      <c r="F285" s="3">
        <f>IF('SC3'!A285&lt;LookHere!D$15,0,LookHere!B$15)</f>
        <v>0</v>
      </c>
      <c r="G285" s="3">
        <f>IF('SC3'!A285&lt;LookHere!D$16,0,LookHere!B$16)</f>
        <v>0</v>
      </c>
      <c r="H285" s="3">
        <f t="shared" si="101"/>
        <v>0</v>
      </c>
      <c r="I285" s="35">
        <f t="shared" si="102"/>
        <v>365248.27266704611</v>
      </c>
      <c r="J285" s="3">
        <f>IF(I284&gt;0,IF(B285&lt;2,IF(C285&gt;5500*LookHere!B$11, 5500*LookHere!B$11, C285), IF(H285&gt;(M285+P284),-(H285-M285-P284),0)),0)</f>
        <v>4767.1498857633169</v>
      </c>
      <c r="K285" s="35">
        <f t="shared" si="103"/>
        <v>0</v>
      </c>
      <c r="L285" s="35">
        <f t="shared" si="104"/>
        <v>173088.7836570185</v>
      </c>
      <c r="M285" s="35">
        <f t="shared" si="105"/>
        <v>0</v>
      </c>
      <c r="N285" s="35">
        <f t="shared" si="106"/>
        <v>0</v>
      </c>
      <c r="O285" s="35">
        <f t="shared" si="107"/>
        <v>176242.80431777137</v>
      </c>
      <c r="P285" s="3">
        <f t="shared" si="108"/>
        <v>0</v>
      </c>
      <c r="Q285">
        <f t="shared" si="109"/>
        <v>0</v>
      </c>
      <c r="R285" s="3">
        <f>IF(B285&lt;2,K285*V$5+L285*0.4*V$6 - IF((C285-J285)&gt;0,IF((C285-J285)&gt;V$12,V$12,C285-J285)),P285+L285*($V$6)*0.4+K285*($V$5)+G285+F285+E285)/LookHere!B$11</f>
        <v>6631.3774794676929</v>
      </c>
      <c r="S285" s="3">
        <f>(IF(G285&gt;0,IF(R285&gt;V$15,IF(0.15*(R285-V$15)&lt;G285,0.15*(R285-V$15),G285),0),0))*LookHere!B$11</f>
        <v>0</v>
      </c>
      <c r="T285" s="3">
        <f>(IF(R285&lt;V$16,W$16*R285,IF(R285&lt;V$17,Z$16+W$17*(R285-V$16),IF(R285&lt;V$18,W$18*(R285-V$18)+Z$17,(R285-V$18)*W$19+Z$18)))+S285 + IF(R285&lt;V$20,R285*W$20,IF(R285&lt;V$21,(R285-V$20)*W$21+Z$20,(R285-V$21)*W$22+Z$21)))*LookHere!B$11</f>
        <v>1326.2754958935386</v>
      </c>
      <c r="V285" s="40">
        <v>80242</v>
      </c>
      <c r="W285">
        <v>9.1499999999999998E-2</v>
      </c>
      <c r="X285" t="s">
        <v>69</v>
      </c>
      <c r="Z285" s="40">
        <f>(V285-V284)*W285+Z284</f>
        <v>5677.1630000000005</v>
      </c>
      <c r="AG285">
        <f t="shared" si="110"/>
        <v>77</v>
      </c>
      <c r="AH285" s="37">
        <v>8.2000000000000003E-2</v>
      </c>
      <c r="AI285" s="3">
        <f t="shared" si="111"/>
        <v>0</v>
      </c>
    </row>
    <row r="286" spans="1:35" x14ac:dyDescent="0.2">
      <c r="A286">
        <f t="shared" si="100"/>
        <v>53</v>
      </c>
      <c r="B286">
        <f>IF(A286&lt;LookHere!$B$9,1,2)</f>
        <v>1</v>
      </c>
      <c r="C286">
        <f>IF(B286&lt;2,LookHere!F$10 - T285,0)</f>
        <v>4673.7245041064616</v>
      </c>
      <c r="D286" s="3">
        <f>IF(B286=2,LookHere!$B$12,0)</f>
        <v>0</v>
      </c>
      <c r="E286" s="3">
        <f>IF(A286&lt;LookHere!B$13,0,IF(A286&lt;LookHere!B$14,LookHere!C$13,LookHere!C$14))</f>
        <v>0</v>
      </c>
      <c r="F286" s="3">
        <f>IF('SC3'!A286&lt;LookHere!D$15,0,LookHere!B$15)</f>
        <v>0</v>
      </c>
      <c r="G286" s="3">
        <f>IF('SC3'!A286&lt;LookHere!D$16,0,LookHere!B$16)</f>
        <v>0</v>
      </c>
      <c r="H286" s="3">
        <f t="shared" si="101"/>
        <v>0</v>
      </c>
      <c r="I286" s="35">
        <f t="shared" si="102"/>
        <v>397600.51127386128</v>
      </c>
      <c r="J286" s="3">
        <f>IF(I285&gt;0,IF(B286&lt;2,IF(C286&gt;5500*LookHere!B$11, 5500*LookHere!B$11, C286), IF(H286&gt;(M286+P285),-(H286-M286-P285),0)),0)</f>
        <v>4673.7245041064616</v>
      </c>
      <c r="K286" s="35">
        <f t="shared" si="103"/>
        <v>0</v>
      </c>
      <c r="L286" s="35">
        <f t="shared" si="104"/>
        <v>186205.45168254737</v>
      </c>
      <c r="M286" s="35">
        <f t="shared" si="105"/>
        <v>0</v>
      </c>
      <c r="N286" s="35">
        <f t="shared" si="106"/>
        <v>0</v>
      </c>
      <c r="O286" s="35">
        <f t="shared" si="107"/>
        <v>189598.48402897207</v>
      </c>
      <c r="P286" s="3">
        <f t="shared" si="108"/>
        <v>0</v>
      </c>
      <c r="Q286">
        <f t="shared" si="109"/>
        <v>0</v>
      </c>
      <c r="R286" s="3">
        <f>IF(B286&lt;2,K286*V$5+L286*0.4*V$6 - IF((C286-J286)&gt;0,IF((C286-J286)&gt;V$12,V$12,C286-J286)),P286+L286*($V$6)*0.4+K286*($V$5)+G286+F286+E286)/LookHere!B$11</f>
        <v>7133.9032648617558</v>
      </c>
      <c r="S286" s="3">
        <f>(IF(G286&gt;0,IF(R286&gt;V$15,IF(0.15*(R286-V$15)&lt;G286,0.15*(R286-V$15),G286),0),0))*LookHere!B$11</f>
        <v>0</v>
      </c>
      <c r="T286" s="3">
        <f>(IF(R286&lt;V$16,W$16*R286,IF(R286&lt;V$17,Z$16+W$17*(R286-V$16),IF(R286&lt;V$18,W$18*(R286-V$18)+Z$17,(R286-V$18)*W$19+Z$18)))+S286 + IF(R286&lt;V$20,R286*W$20,IF(R286&lt;V$21,(R286-V$20)*W$21+Z$20,(R286-V$21)*W$22+Z$21)))*LookHere!B$11</f>
        <v>1426.7806529723512</v>
      </c>
      <c r="V286" s="40"/>
      <c r="W286">
        <v>0.1116</v>
      </c>
      <c r="X286" t="s">
        <v>70</v>
      </c>
      <c r="Z286" s="40"/>
      <c r="AG286">
        <f t="shared" si="110"/>
        <v>78</v>
      </c>
      <c r="AH286" s="37">
        <v>8.3000000000000004E-2</v>
      </c>
      <c r="AI286" s="3">
        <f t="shared" si="111"/>
        <v>0</v>
      </c>
    </row>
    <row r="287" spans="1:35" x14ac:dyDescent="0.2">
      <c r="A287">
        <f t="shared" si="100"/>
        <v>54</v>
      </c>
      <c r="B287">
        <f>IF(A287&lt;LookHere!$B$9,1,2)</f>
        <v>1</v>
      </c>
      <c r="C287">
        <f>IF(B287&lt;2,LookHere!F$10 - T286,0)</f>
        <v>4573.2193470276488</v>
      </c>
      <c r="D287" s="3">
        <f>IF(B287=2,LookHere!$B$12,0)</f>
        <v>0</v>
      </c>
      <c r="E287" s="3">
        <f>IF(A287&lt;LookHere!B$13,0,IF(A287&lt;LookHere!B$14,LookHere!C$13,LookHere!C$14))</f>
        <v>0</v>
      </c>
      <c r="F287" s="3">
        <f>IF('SC3'!A287&lt;LookHere!D$15,0,LookHere!B$15)</f>
        <v>0</v>
      </c>
      <c r="G287" s="3">
        <f>IF('SC3'!A287&lt;LookHere!D$16,0,LookHere!B$16)</f>
        <v>0</v>
      </c>
      <c r="H287" s="3">
        <f t="shared" si="101"/>
        <v>0</v>
      </c>
      <c r="I287" s="35">
        <f t="shared" si="102"/>
        <v>432303.8973652221</v>
      </c>
      <c r="J287" s="3">
        <f>IF(I286&gt;0,IF(B287&lt;2,IF(C287&gt;5500*LookHere!B$11, 5500*LookHere!B$11, C287), IF(H287&gt;(M287+P286),-(H287-M287-P286),0)),0)</f>
        <v>4573.2193470276488</v>
      </c>
      <c r="K287" s="35">
        <f t="shared" si="103"/>
        <v>0</v>
      </c>
      <c r="L287" s="35">
        <f t="shared" si="104"/>
        <v>200316.1008110508</v>
      </c>
      <c r="M287" s="35">
        <f t="shared" si="105"/>
        <v>0</v>
      </c>
      <c r="N287" s="35">
        <f t="shared" si="106"/>
        <v>0</v>
      </c>
      <c r="O287" s="35">
        <f t="shared" si="107"/>
        <v>203966.25714868758</v>
      </c>
      <c r="P287" s="3">
        <f t="shared" si="108"/>
        <v>0</v>
      </c>
      <c r="Q287">
        <f t="shared" si="109"/>
        <v>0</v>
      </c>
      <c r="R287" s="3">
        <f>IF(B287&lt;2,K287*V$5+L287*0.4*V$6 - IF((C287-J287)&gt;0,IF((C287-J287)&gt;V$12,V$12,C287-J287)),P287+L287*($V$6)*0.4+K287*($V$5)+G287+F287+E287)/LookHere!B$11</f>
        <v>7674.5104542729796</v>
      </c>
      <c r="S287" s="3">
        <f>(IF(G287&gt;0,IF(R287&gt;V$15,IF(0.15*(R287-V$15)&lt;G287,0.15*(R287-V$15),G287),0),0))*LookHere!B$11</f>
        <v>0</v>
      </c>
      <c r="T287" s="3">
        <f>(IF(R287&lt;V$16,W$16*R287,IF(R287&lt;V$17,Z$16+W$17*(R287-V$16),IF(R287&lt;V$18,W$18*(R287-V$18)+Z$17,(R287-V$18)*W$19+Z$18)))+S287 + IF(R287&lt;V$20,R287*W$20,IF(R287&lt;V$21,(R287-V$20)*W$21+Z$20,(R287-V$21)*W$22+Z$21)))*LookHere!B$11</f>
        <v>1534.9020908545961</v>
      </c>
      <c r="V287" s="40"/>
      <c r="AG287">
        <f t="shared" si="110"/>
        <v>79</v>
      </c>
      <c r="AH287" s="37">
        <v>8.5000000000000006E-2</v>
      </c>
      <c r="AI287" s="3">
        <f t="shared" si="111"/>
        <v>0</v>
      </c>
    </row>
    <row r="288" spans="1:35" x14ac:dyDescent="0.2">
      <c r="A288">
        <f t="shared" si="100"/>
        <v>55</v>
      </c>
      <c r="B288">
        <f>IF(A288&lt;LookHere!$B$9,1,2)</f>
        <v>1</v>
      </c>
      <c r="C288">
        <f>IF(B288&lt;2,LookHere!F$10 - T287,0)</f>
        <v>4465.0979091454037</v>
      </c>
      <c r="D288" s="3">
        <f>IF(B288=2,LookHere!$B$12,0)</f>
        <v>0</v>
      </c>
      <c r="E288" s="3">
        <f>IF(A288&lt;LookHere!B$13,0,IF(A288&lt;LookHere!B$14,LookHere!C$13,LookHere!C$14))</f>
        <v>0</v>
      </c>
      <c r="F288" s="3">
        <f>IF('SC3'!A288&lt;LookHere!D$15,0,LookHere!B$15)</f>
        <v>0</v>
      </c>
      <c r="G288" s="3">
        <f>IF('SC3'!A288&lt;LookHere!D$16,0,LookHere!B$16)</f>
        <v>0</v>
      </c>
      <c r="H288" s="3">
        <f t="shared" si="101"/>
        <v>0</v>
      </c>
      <c r="I288" s="35">
        <f t="shared" si="102"/>
        <v>469528.98461670399</v>
      </c>
      <c r="J288" s="3">
        <f>IF(I287&gt;0,IF(B288&lt;2,IF(C288&gt;5500*LookHere!B$11, 5500*LookHere!B$11, C288), IF(H288&gt;(M288+P287),-(H288-M288-P287),0)),0)</f>
        <v>4465.0979091454037</v>
      </c>
      <c r="K288" s="35">
        <f t="shared" si="103"/>
        <v>0</v>
      </c>
      <c r="L288" s="35">
        <f t="shared" si="104"/>
        <v>215496.05493051221</v>
      </c>
      <c r="M288" s="35">
        <f t="shared" si="105"/>
        <v>0</v>
      </c>
      <c r="N288" s="35">
        <f t="shared" si="106"/>
        <v>0</v>
      </c>
      <c r="O288" s="35">
        <f t="shared" si="107"/>
        <v>219422.82011541512</v>
      </c>
      <c r="P288" s="3">
        <f t="shared" si="108"/>
        <v>0</v>
      </c>
      <c r="Q288">
        <f t="shared" si="109"/>
        <v>0</v>
      </c>
      <c r="R288" s="3">
        <f>IF(B288&lt;2,K288*V$5+L288*0.4*V$6 - IF((C288-J288)&gt;0,IF((C288-J288)&gt;V$12,V$12,C288-J288)),P288+L288*($V$6)*0.4+K288*($V$5)+G288+F288+E288)/LookHere!B$11</f>
        <v>8256.0848564977841</v>
      </c>
      <c r="S288" s="3">
        <f>(IF(G288&gt;0,IF(R288&gt;V$15,IF(0.15*(R288-V$15)&lt;G288,0.15*(R288-V$15),G288),0),0))*LookHere!B$11</f>
        <v>0</v>
      </c>
      <c r="T288" s="3">
        <f>(IF(R288&lt;V$16,W$16*R288,IF(R288&lt;V$17,Z$16+W$17*(R288-V$16),IF(R288&lt;V$18,W$18*(R288-V$18)+Z$17,(R288-V$18)*W$19+Z$18)))+S288 + IF(R288&lt;V$20,R288*W$20,IF(R288&lt;V$21,(R288-V$20)*W$21+Z$20,(R288-V$21)*W$22+Z$21)))*LookHere!B$11</f>
        <v>1651.2169712995569</v>
      </c>
      <c r="AG288">
        <f t="shared" si="110"/>
        <v>80</v>
      </c>
      <c r="AH288" s="36">
        <v>8.7999999999999995E-2</v>
      </c>
      <c r="AI288" s="3">
        <f t="shared" si="111"/>
        <v>0</v>
      </c>
    </row>
    <row r="289" spans="1:35" x14ac:dyDescent="0.2">
      <c r="A289">
        <f t="shared" si="100"/>
        <v>56</v>
      </c>
      <c r="B289">
        <f>IF(A289&lt;LookHere!$B$9,1,2)</f>
        <v>1</v>
      </c>
      <c r="C289">
        <f>IF(B289&lt;2,LookHere!F$10 - T288,0)</f>
        <v>4348.7830287004435</v>
      </c>
      <c r="D289" s="3">
        <f>IF(B289=2,LookHere!$B$12,0)</f>
        <v>0</v>
      </c>
      <c r="E289" s="3">
        <f>IF(A289&lt;LookHere!B$13,0,IF(A289&lt;LookHere!B$14,LookHere!C$13,LookHere!C$14))</f>
        <v>0</v>
      </c>
      <c r="F289" s="3">
        <f>IF('SC3'!A289&lt;LookHere!D$15,0,LookHere!B$15)</f>
        <v>0</v>
      </c>
      <c r="G289" s="3">
        <f>IF('SC3'!A289&lt;LookHere!D$16,0,LookHere!B$16)</f>
        <v>0</v>
      </c>
      <c r="H289" s="3">
        <f t="shared" si="101"/>
        <v>0</v>
      </c>
      <c r="I289" s="35">
        <f t="shared" si="102"/>
        <v>509458.67409965827</v>
      </c>
      <c r="J289" s="3">
        <f>IF(I288&gt;0,IF(B289&lt;2,IF(C289&gt;5500*LookHere!B$11, 5500*LookHere!B$11, C289), IF(H289&gt;(M289+P288),-(H289-M289-P288),0)),0)</f>
        <v>4348.7830287004435</v>
      </c>
      <c r="K289" s="35">
        <f t="shared" si="103"/>
        <v>0</v>
      </c>
      <c r="L289" s="35">
        <f t="shared" si="104"/>
        <v>231826.34597314641</v>
      </c>
      <c r="M289" s="35">
        <f t="shared" si="105"/>
        <v>0</v>
      </c>
      <c r="N289" s="35">
        <f t="shared" si="106"/>
        <v>0</v>
      </c>
      <c r="O289" s="35">
        <f t="shared" si="107"/>
        <v>236050.68142376127</v>
      </c>
      <c r="P289" s="3">
        <f t="shared" si="108"/>
        <v>0</v>
      </c>
      <c r="Q289">
        <f t="shared" si="109"/>
        <v>0</v>
      </c>
      <c r="R289" s="3">
        <f>IF(B289&lt;2,K289*V$5+L289*0.4*V$6 - IF((C289-J289)&gt;0,IF((C289-J289)&gt;V$12,V$12,C289-J289)),P289+L289*($V$6)*0.4+K289*($V$5)+G289+F289+E289)/LookHere!B$11</f>
        <v>8881.7309669231854</v>
      </c>
      <c r="S289" s="3">
        <f>(IF(G289&gt;0,IF(R289&gt;V$15,IF(0.15*(R289-V$15)&lt;G289,0.15*(R289-V$15),G289),0),0))*LookHere!B$11</f>
        <v>0</v>
      </c>
      <c r="T289" s="3">
        <f>(IF(R289&lt;V$16,W$16*R289,IF(R289&lt;V$17,Z$16+W$17*(R289-V$16),IF(R289&lt;V$18,W$18*(R289-V$18)+Z$17,(R289-V$18)*W$19+Z$18)))+S289 + IF(R289&lt;V$20,R289*W$20,IF(R289&lt;V$21,(R289-V$20)*W$21+Z$20,(R289-V$21)*W$22+Z$21)))*LookHere!B$11</f>
        <v>1776.3461933846372</v>
      </c>
      <c r="AG289">
        <f t="shared" si="110"/>
        <v>81</v>
      </c>
      <c r="AH289" s="36">
        <v>0.09</v>
      </c>
      <c r="AI289" s="3">
        <f t="shared" si="111"/>
        <v>0</v>
      </c>
    </row>
    <row r="290" spans="1:35" x14ac:dyDescent="0.2">
      <c r="A290">
        <f t="shared" si="100"/>
        <v>57</v>
      </c>
      <c r="B290">
        <f>IF(A290&lt;LookHere!$B$9,1,2)</f>
        <v>1</v>
      </c>
      <c r="C290">
        <f>IF(B290&lt;2,LookHere!F$10 - T289,0)</f>
        <v>4223.6538066153626</v>
      </c>
      <c r="D290" s="3">
        <f>IF(B290=2,LookHere!$B$12,0)</f>
        <v>0</v>
      </c>
      <c r="E290" s="3">
        <f>IF(A290&lt;LookHere!B$13,0,IF(A290&lt;LookHere!B$14,LookHere!C$13,LookHere!C$14))</f>
        <v>0</v>
      </c>
      <c r="F290" s="3">
        <f>IF('SC3'!A290&lt;LookHere!D$15,0,LookHere!B$15)</f>
        <v>0</v>
      </c>
      <c r="G290" s="3">
        <f>IF('SC3'!A290&lt;LookHere!D$16,0,LookHere!B$16)</f>
        <v>0</v>
      </c>
      <c r="H290" s="3">
        <f t="shared" si="101"/>
        <v>0</v>
      </c>
      <c r="I290" s="35">
        <f t="shared" si="102"/>
        <v>552289.10622954578</v>
      </c>
      <c r="J290" s="3">
        <f>IF(I289&gt;0,IF(B290&lt;2,IF(C290&gt;5500*LookHere!B$11, 5500*LookHere!B$11, C290), IF(H290&gt;(M290+P289),-(H290-M290-P289),0)),0)</f>
        <v>4223.6538066153626</v>
      </c>
      <c r="K290" s="35">
        <f t="shared" si="103"/>
        <v>0</v>
      </c>
      <c r="L290" s="35">
        <f t="shared" si="104"/>
        <v>249394.14647099143</v>
      </c>
      <c r="M290" s="35">
        <f t="shared" si="105"/>
        <v>0</v>
      </c>
      <c r="N290" s="35">
        <f t="shared" si="106"/>
        <v>0</v>
      </c>
      <c r="O290" s="35">
        <f t="shared" si="107"/>
        <v>253938.60206205389</v>
      </c>
      <c r="P290" s="3">
        <f t="shared" si="108"/>
        <v>0</v>
      </c>
      <c r="Q290">
        <f t="shared" si="109"/>
        <v>0</v>
      </c>
      <c r="R290" s="3">
        <f>IF(B290&lt;2,K290*V$5+L290*0.4*V$6 - IF((C290-J290)&gt;0,IF((C290-J290)&gt;V$12,V$12,C290-J290)),P290+L290*($V$6)*0.4+K290*($V$5)+G290+F290+E290)/LookHere!B$11</f>
        <v>9554.7885395966241</v>
      </c>
      <c r="S290" s="3">
        <f>(IF(G290&gt;0,IF(R290&gt;V$15,IF(0.15*(R290-V$15)&lt;G290,0.15*(R290-V$15),G290),0),0))*LookHere!B$11</f>
        <v>0</v>
      </c>
      <c r="T290" s="3">
        <f>(IF(R290&lt;V$16,W$16*R290,IF(R290&lt;V$17,Z$16+W$17*(R290-V$16),IF(R290&lt;V$18,W$18*(R290-V$18)+Z$17,(R290-V$18)*W$19+Z$18)))+S290 + IF(R290&lt;V$20,R290*W$20,IF(R290&lt;V$21,(R290-V$20)*W$21+Z$20,(R290-V$21)*W$22+Z$21)))*LookHere!B$11</f>
        <v>1910.9577079193248</v>
      </c>
      <c r="AG290">
        <f t="shared" si="110"/>
        <v>82</v>
      </c>
      <c r="AH290" s="36">
        <v>9.2999999999999999E-2</v>
      </c>
      <c r="AI290" s="3">
        <f t="shared" si="111"/>
        <v>0</v>
      </c>
    </row>
    <row r="291" spans="1:35" x14ac:dyDescent="0.2">
      <c r="A291">
        <f t="shared" si="100"/>
        <v>58</v>
      </c>
      <c r="B291">
        <f>IF(A291&lt;LookHere!$B$9,1,2)</f>
        <v>1</v>
      </c>
      <c r="C291">
        <f>IF(B291&lt;2,LookHere!F$10 - T290,0)</f>
        <v>4089.042292080675</v>
      </c>
      <c r="D291" s="3">
        <f>IF(B291=2,LookHere!$B$12,0)</f>
        <v>0</v>
      </c>
      <c r="E291" s="3">
        <f>IF(A291&lt;LookHere!B$13,0,IF(A291&lt;LookHere!B$14,LookHere!C$13,LookHere!C$14))</f>
        <v>0</v>
      </c>
      <c r="F291" s="3">
        <f>IF('SC3'!A291&lt;LookHere!D$15,0,LookHere!B$15)</f>
        <v>0</v>
      </c>
      <c r="G291" s="3">
        <f>IF('SC3'!A291&lt;LookHere!D$16,0,LookHere!B$16)</f>
        <v>0</v>
      </c>
      <c r="H291" s="3">
        <f t="shared" si="101"/>
        <v>0</v>
      </c>
      <c r="I291" s="35">
        <f t="shared" si="102"/>
        <v>598230.61699170142</v>
      </c>
      <c r="J291" s="3">
        <f>IF(I290&gt;0,IF(B291&lt;2,IF(C291&gt;5500*LookHere!B$11, 5500*LookHere!B$11, C291), IF(H291&gt;(M291+P290),-(H291-M291-P290),0)),0)</f>
        <v>4089.042292080675</v>
      </c>
      <c r="K291" s="35">
        <f t="shared" si="103"/>
        <v>0</v>
      </c>
      <c r="L291" s="35">
        <f t="shared" si="104"/>
        <v>268293.23489056312</v>
      </c>
      <c r="M291" s="35">
        <f t="shared" si="105"/>
        <v>0</v>
      </c>
      <c r="N291" s="35">
        <f t="shared" si="106"/>
        <v>0</v>
      </c>
      <c r="O291" s="35">
        <f t="shared" si="107"/>
        <v>273182.0693263163</v>
      </c>
      <c r="P291" s="3">
        <f t="shared" si="108"/>
        <v>0</v>
      </c>
      <c r="Q291">
        <f t="shared" si="109"/>
        <v>0</v>
      </c>
      <c r="R291" s="3">
        <f>IF(B291&lt;2,K291*V$5+L291*0.4*V$6 - IF((C291-J291)&gt;0,IF((C291-J291)&gt;V$12,V$12,C291-J291)),P291+L291*($V$6)*0.4+K291*($V$5)+G291+F291+E291)/LookHere!B$11</f>
        <v>10278.850415127255</v>
      </c>
      <c r="S291" s="3">
        <f>(IF(G291&gt;0,IF(R291&gt;V$15,IF(0.15*(R291-V$15)&lt;G291,0.15*(R291-V$15),G291),0),0))*LookHere!B$11</f>
        <v>0</v>
      </c>
      <c r="T291" s="3">
        <f>(IF(R291&lt;V$16,W$16*R291,IF(R291&lt;V$17,Z$16+W$17*(R291-V$16),IF(R291&lt;V$18,W$18*(R291-V$18)+Z$17,(R291-V$18)*W$19+Z$18)))+S291 + IF(R291&lt;V$20,R291*W$20,IF(R291&lt;V$21,(R291-V$20)*W$21+Z$20,(R291-V$21)*W$22+Z$21)))*LookHere!B$11</f>
        <v>2055.7700830254512</v>
      </c>
      <c r="AG291">
        <f t="shared" si="110"/>
        <v>83</v>
      </c>
      <c r="AH291" s="36">
        <v>9.6000000000000002E-2</v>
      </c>
      <c r="AI291" s="3">
        <f t="shared" si="111"/>
        <v>0</v>
      </c>
    </row>
    <row r="292" spans="1:35" x14ac:dyDescent="0.2">
      <c r="A292">
        <f t="shared" si="100"/>
        <v>59</v>
      </c>
      <c r="B292">
        <f>IF(A292&lt;LookHere!$B$9,1,2)</f>
        <v>1</v>
      </c>
      <c r="C292">
        <f>IF(B292&lt;2,LookHere!F$10 - T291,0)</f>
        <v>3944.2299169745488</v>
      </c>
      <c r="D292" s="3">
        <f>IF(B292=2,LookHere!$B$12,0)</f>
        <v>0</v>
      </c>
      <c r="E292" s="3">
        <f>IF(A292&lt;LookHere!B$13,0,IF(A292&lt;LookHere!B$14,LookHere!C$13,LookHere!C$14))</f>
        <v>0</v>
      </c>
      <c r="F292" s="3">
        <f>IF('SC3'!A292&lt;LookHere!D$15,0,LookHere!B$15)</f>
        <v>0</v>
      </c>
      <c r="G292" s="3">
        <f>IF('SC3'!A292&lt;LookHere!D$16,0,LookHere!B$16)</f>
        <v>0</v>
      </c>
      <c r="H292" s="3">
        <f t="shared" si="101"/>
        <v>0</v>
      </c>
      <c r="I292" s="35">
        <f t="shared" si="102"/>
        <v>647508.76306430704</v>
      </c>
      <c r="J292" s="3">
        <f>IF(I291&gt;0,IF(B292&lt;2,IF(C292&gt;5500*LookHere!B$11, 5500*LookHere!B$11, C292), IF(H292&gt;(M292+P291),-(H292-M292-P291),0)),0)</f>
        <v>3944.2299169745488</v>
      </c>
      <c r="K292" s="35">
        <f t="shared" si="103"/>
        <v>0</v>
      </c>
      <c r="L292" s="35">
        <f t="shared" si="104"/>
        <v>288624.49623056996</v>
      </c>
      <c r="M292" s="35">
        <f t="shared" si="105"/>
        <v>0</v>
      </c>
      <c r="N292" s="35">
        <f t="shared" si="106"/>
        <v>0</v>
      </c>
      <c r="O292" s="35">
        <f t="shared" si="107"/>
        <v>293883.80653986451</v>
      </c>
      <c r="P292" s="3">
        <f t="shared" si="108"/>
        <v>0</v>
      </c>
      <c r="Q292">
        <f t="shared" si="109"/>
        <v>0</v>
      </c>
      <c r="R292" s="3">
        <f>IF(B292&lt;2,K292*V$5+L292*0.4*V$6 - IF((C292-J292)&gt;0,IF((C292-J292)&gt;V$12,V$12,C292-J292)),P292+L292*($V$6)*0.4+K292*($V$5)+G292+F292+E292)/LookHere!B$11</f>
        <v>11057.781699585597</v>
      </c>
      <c r="S292" s="3">
        <f>(IF(G292&gt;0,IF(R292&gt;V$15,IF(0.15*(R292-V$15)&lt;G292,0.15*(R292-V$15),G292),0),0))*LookHere!B$11</f>
        <v>0</v>
      </c>
      <c r="T292" s="3">
        <f>(IF(R292&lt;V$16,W$16*R292,IF(R292&lt;V$17,Z$16+W$17*(R292-V$16),IF(R292&lt;V$18,W$18*(R292-V$18)+Z$17,(R292-V$18)*W$19+Z$18)))+S292 + IF(R292&lt;V$20,R292*W$20,IF(R292&lt;V$21,(R292-V$20)*W$21+Z$20,(R292-V$21)*W$22+Z$21)))*LookHere!B$11</f>
        <v>2211.5563399171197</v>
      </c>
      <c r="AG292">
        <f t="shared" si="110"/>
        <v>84</v>
      </c>
      <c r="AH292" s="36">
        <v>9.9000000000000005E-2</v>
      </c>
      <c r="AI292" s="3">
        <f t="shared" si="111"/>
        <v>0</v>
      </c>
    </row>
    <row r="293" spans="1:35" x14ac:dyDescent="0.2">
      <c r="A293">
        <f t="shared" si="100"/>
        <v>60</v>
      </c>
      <c r="B293">
        <f>IF(A293&lt;LookHere!$B$9,1,2)</f>
        <v>1</v>
      </c>
      <c r="C293">
        <f>IF(B293&lt;2,LookHere!F$10 - T292,0)</f>
        <v>3788.4436600828803</v>
      </c>
      <c r="D293" s="3">
        <f>IF(B293=2,LookHere!$B$12,0)</f>
        <v>0</v>
      </c>
      <c r="E293" s="3">
        <f>IF(A293&lt;LookHere!B$13,0,IF(A293&lt;LookHere!B$14,LookHere!C$13,LookHere!C$14))</f>
        <v>0</v>
      </c>
      <c r="F293" s="3">
        <f>IF('SC3'!A293&lt;LookHere!D$15,0,LookHere!B$15)</f>
        <v>0</v>
      </c>
      <c r="G293" s="3">
        <f>IF('SC3'!A293&lt;LookHere!D$16,0,LookHere!B$16)</f>
        <v>0</v>
      </c>
      <c r="H293" s="3">
        <f t="shared" si="101"/>
        <v>0</v>
      </c>
      <c r="I293" s="35">
        <f t="shared" si="102"/>
        <v>700365.42078940303</v>
      </c>
      <c r="J293" s="3">
        <f>IF(I292&gt;0,IF(B293&lt;2,IF(C293&gt;5500*LookHere!B$11, 5500*LookHere!B$11, C293), IF(H293&gt;(M293+P292),-(H293-M293-P292),0)),0)</f>
        <v>3788.4436600828803</v>
      </c>
      <c r="K293" s="35">
        <f t="shared" si="103"/>
        <v>0</v>
      </c>
      <c r="L293" s="35">
        <f t="shared" si="104"/>
        <v>310496.46055492252</v>
      </c>
      <c r="M293" s="35">
        <f t="shared" si="105"/>
        <v>0</v>
      </c>
      <c r="N293" s="35">
        <f t="shared" si="106"/>
        <v>0</v>
      </c>
      <c r="O293" s="35">
        <f t="shared" si="107"/>
        <v>316154.32139945542</v>
      </c>
      <c r="P293" s="3">
        <f t="shared" si="108"/>
        <v>0</v>
      </c>
      <c r="Q293">
        <f t="shared" si="109"/>
        <v>0</v>
      </c>
      <c r="R293" s="3">
        <f>IF(B293&lt;2,K293*V$5+L293*0.4*V$6 - IF((C293-J293)&gt;0,IF((C293-J293)&gt;V$12,V$12,C293-J293)),P293+L293*($V$6)*0.4+K293*($V$5)+G293+F293+E293)/LookHere!B$11</f>
        <v>11895.740396780193</v>
      </c>
      <c r="S293" s="3">
        <f>(IF(G293&gt;0,IF(R293&gt;V$15,IF(0.15*(R293-V$15)&lt;G293,0.15*(R293-V$15),G293),0),0))*LookHere!B$11</f>
        <v>0</v>
      </c>
      <c r="T293" s="3">
        <f>(IF(R293&lt;V$16,W$16*R293,IF(R293&lt;V$17,Z$16+W$17*(R293-V$16),IF(R293&lt;V$18,W$18*(R293-V$18)+Z$17,(R293-V$18)*W$19+Z$18)))+S293 + IF(R293&lt;V$20,R293*W$20,IF(R293&lt;V$21,(R293-V$20)*W$21+Z$20,(R293-V$21)*W$22+Z$21)))*LookHere!B$11</f>
        <v>2379.1480793560386</v>
      </c>
      <c r="AG293">
        <f t="shared" si="110"/>
        <v>85</v>
      </c>
      <c r="AH293" s="37">
        <v>0.10299999999999999</v>
      </c>
      <c r="AI293" s="3">
        <f t="shared" si="111"/>
        <v>0</v>
      </c>
    </row>
    <row r="294" spans="1:35" x14ac:dyDescent="0.2">
      <c r="A294">
        <f t="shared" si="100"/>
        <v>61</v>
      </c>
      <c r="B294">
        <f>IF(A294&lt;LookHere!$B$9,1,2)</f>
        <v>1</v>
      </c>
      <c r="C294">
        <f>IF(B294&lt;2,LookHere!F$10 - T293,0)</f>
        <v>3620.8519206439614</v>
      </c>
      <c r="D294" s="3">
        <f>IF(B294=2,LookHere!$B$12,0)</f>
        <v>0</v>
      </c>
      <c r="E294" s="3">
        <f>IF(A294&lt;LookHere!B$13,0,IF(A294&lt;LookHere!B$14,LookHere!C$13,LookHere!C$14))</f>
        <v>0</v>
      </c>
      <c r="F294" s="3">
        <f>IF('SC3'!A294&lt;LookHere!D$15,0,LookHere!B$15)</f>
        <v>0</v>
      </c>
      <c r="G294" s="3">
        <f>IF('SC3'!A294&lt;LookHere!D$16,0,LookHere!B$16)</f>
        <v>0</v>
      </c>
      <c r="H294" s="3">
        <f t="shared" si="101"/>
        <v>0</v>
      </c>
      <c r="I294" s="35">
        <f t="shared" si="102"/>
        <v>757059.96429746784</v>
      </c>
      <c r="J294" s="3">
        <f>IF(I293&gt;0,IF(B294&lt;2,IF(C294&gt;5500*LookHere!B$11, 5500*LookHere!B$11, C294), IF(H294&gt;(M294+P293),-(H294-M294-P293),0)),0)</f>
        <v>3620.8519206439614</v>
      </c>
      <c r="K294" s="35">
        <f t="shared" si="103"/>
        <v>0</v>
      </c>
      <c r="L294" s="35">
        <f t="shared" si="104"/>
        <v>334025.88233577454</v>
      </c>
      <c r="M294" s="35">
        <f t="shared" si="105"/>
        <v>0</v>
      </c>
      <c r="N294" s="35">
        <f t="shared" si="106"/>
        <v>0</v>
      </c>
      <c r="O294" s="35">
        <f t="shared" si="107"/>
        <v>340112.49587510613</v>
      </c>
      <c r="P294" s="3">
        <f t="shared" si="108"/>
        <v>0</v>
      </c>
      <c r="Q294">
        <f t="shared" si="109"/>
        <v>0</v>
      </c>
      <c r="R294" s="3">
        <f>IF(B294&lt;2,K294*V$5+L294*0.4*V$6 - IF((C294-J294)&gt;0,IF((C294-J294)&gt;V$12,V$12,C294-J294)),P294+L294*($V$6)*0.4+K294*($V$5)+G294+F294+E294)/LookHere!B$11</f>
        <v>12797.199604048197</v>
      </c>
      <c r="S294" s="3">
        <f>(IF(G294&gt;0,IF(R294&gt;V$15,IF(0.15*(R294-V$15)&lt;G294,0.15*(R294-V$15),G294),0),0))*LookHere!B$11</f>
        <v>0</v>
      </c>
      <c r="T294" s="3">
        <f>(IF(R294&lt;V$16,W$16*R294,IF(R294&lt;V$17,Z$16+W$17*(R294-V$16),IF(R294&lt;V$18,W$18*(R294-V$18)+Z$17,(R294-V$18)*W$19+Z$18)))+S294 + IF(R294&lt;V$20,R294*W$20,IF(R294&lt;V$21,(R294-V$20)*W$21+Z$20,(R294-V$21)*W$22+Z$21)))*LookHere!B$11</f>
        <v>2559.4399208096393</v>
      </c>
      <c r="AG294">
        <f t="shared" si="110"/>
        <v>86</v>
      </c>
      <c r="AH294" s="37">
        <v>0.108</v>
      </c>
      <c r="AI294" s="3">
        <f t="shared" si="111"/>
        <v>0</v>
      </c>
    </row>
    <row r="295" spans="1:35" x14ac:dyDescent="0.2">
      <c r="A295">
        <f t="shared" si="100"/>
        <v>62</v>
      </c>
      <c r="B295">
        <f>IF(A295&lt;LookHere!$B$9,1,2)</f>
        <v>1</v>
      </c>
      <c r="C295">
        <f>IF(B295&lt;2,LookHere!F$10 - T294,0)</f>
        <v>3440.5600791903607</v>
      </c>
      <c r="D295" s="3">
        <f>IF(B295=2,LookHere!$B$12,0)</f>
        <v>0</v>
      </c>
      <c r="E295" s="3">
        <f>IF(A295&lt;LookHere!B$13,0,IF(A295&lt;LookHere!B$14,LookHere!C$13,LookHere!C$14))</f>
        <v>0</v>
      </c>
      <c r="F295" s="3">
        <f>IF('SC3'!A295&lt;LookHere!D$15,0,LookHere!B$15)</f>
        <v>0</v>
      </c>
      <c r="G295" s="3">
        <f>IF('SC3'!A295&lt;LookHere!D$16,0,LookHere!B$16)</f>
        <v>0</v>
      </c>
      <c r="H295" s="3">
        <f t="shared" si="101"/>
        <v>0</v>
      </c>
      <c r="I295" s="35">
        <f t="shared" si="102"/>
        <v>817870.52847112028</v>
      </c>
      <c r="J295" s="3">
        <f>IF(I294&gt;0,IF(B295&lt;2,IF(C295&gt;5500*LookHere!B$11, 5500*LookHere!B$11, C295), IF(H295&gt;(M295+P294),-(H295-M295-P294),0)),0)</f>
        <v>3440.5600791903607</v>
      </c>
      <c r="K295" s="35">
        <f t="shared" si="103"/>
        <v>0</v>
      </c>
      <c r="L295" s="35">
        <f t="shared" si="104"/>
        <v>359338.36369917955</v>
      </c>
      <c r="M295" s="35">
        <f t="shared" si="105"/>
        <v>0</v>
      </c>
      <c r="N295" s="35">
        <f t="shared" si="106"/>
        <v>0</v>
      </c>
      <c r="O295" s="35">
        <f t="shared" si="107"/>
        <v>365886.22081252164</v>
      </c>
      <c r="P295" s="3">
        <f t="shared" si="108"/>
        <v>0</v>
      </c>
      <c r="Q295">
        <f t="shared" si="109"/>
        <v>0</v>
      </c>
      <c r="R295" s="3">
        <f>IF(B295&lt;2,K295*V$5+L295*0.4*V$6 - IF((C295-J295)&gt;0,IF((C295-J295)&gt;V$12,V$12,C295-J295)),P295+L295*($V$6)*0.4+K295*($V$5)+G295+F295+E295)/LookHere!B$11</f>
        <v>13766.971390042967</v>
      </c>
      <c r="S295" s="3">
        <f>(IF(G295&gt;0,IF(R295&gt;V$15,IF(0.15*(R295-V$15)&lt;G295,0.15*(R295-V$15),G295),0),0))*LookHere!B$11</f>
        <v>0</v>
      </c>
      <c r="T295" s="3">
        <f>(IF(R295&lt;V$16,W$16*R295,IF(R295&lt;V$17,Z$16+W$17*(R295-V$16),IF(R295&lt;V$18,W$18*(R295-V$18)+Z$17,(R295-V$18)*W$19+Z$18)))+S295 + IF(R295&lt;V$20,R295*W$20,IF(R295&lt;V$21,(R295-V$20)*W$21+Z$20,(R295-V$21)*W$22+Z$21)))*LookHere!B$11</f>
        <v>2753.3942780085936</v>
      </c>
      <c r="W295" s="3"/>
      <c r="X295" s="3"/>
      <c r="Y295" s="3"/>
      <c r="AG295">
        <f t="shared" si="110"/>
        <v>87</v>
      </c>
      <c r="AH295" s="37">
        <v>0.113</v>
      </c>
      <c r="AI295" s="3">
        <f t="shared" si="111"/>
        <v>0</v>
      </c>
    </row>
    <row r="296" spans="1:35" x14ac:dyDescent="0.2">
      <c r="A296">
        <f t="shared" si="100"/>
        <v>63</v>
      </c>
      <c r="B296">
        <f>IF(A296&lt;LookHere!$B$9,1,2)</f>
        <v>1</v>
      </c>
      <c r="C296">
        <f>IF(B296&lt;2,LookHere!F$10 - T295,0)</f>
        <v>3246.6057219914064</v>
      </c>
      <c r="D296" s="3">
        <f>IF(B296=2,LookHere!$B$12,0)</f>
        <v>0</v>
      </c>
      <c r="E296" s="3">
        <f>IF(A296&lt;LookHere!B$13,0,IF(A296&lt;LookHere!B$14,LookHere!C$13,LookHere!C$14))</f>
        <v>0</v>
      </c>
      <c r="F296" s="3">
        <f>IF('SC3'!A296&lt;LookHere!D$15,0,LookHere!B$15)</f>
        <v>0</v>
      </c>
      <c r="G296" s="3">
        <f>IF('SC3'!A296&lt;LookHere!D$16,0,LookHere!B$16)</f>
        <v>0</v>
      </c>
      <c r="H296" s="3">
        <f t="shared" si="101"/>
        <v>0</v>
      </c>
      <c r="I296" s="35">
        <f t="shared" si="102"/>
        <v>883095.36284065316</v>
      </c>
      <c r="J296" s="3">
        <f>IF(I295&gt;0,IF(B296&lt;2,IF(C296&gt;5500*LookHere!B$11, 5500*LookHere!B$11, C296), IF(H296&gt;(M296+P295),-(H296-M296-P295),0)),0)</f>
        <v>3246.6057219914064</v>
      </c>
      <c r="K296" s="35">
        <f t="shared" si="103"/>
        <v>0</v>
      </c>
      <c r="L296" s="35">
        <f t="shared" si="104"/>
        <v>386569.02490030334</v>
      </c>
      <c r="M296" s="35">
        <f t="shared" si="105"/>
        <v>0</v>
      </c>
      <c r="N296" s="35">
        <f t="shared" si="106"/>
        <v>0</v>
      </c>
      <c r="O296" s="35">
        <f t="shared" si="107"/>
        <v>393613.0786256945</v>
      </c>
      <c r="P296" s="3">
        <f t="shared" si="108"/>
        <v>0</v>
      </c>
      <c r="Q296">
        <f t="shared" si="109"/>
        <v>0</v>
      </c>
      <c r="R296" s="3">
        <f>IF(B296&lt;2,K296*V$5+L296*0.4*V$6 - IF((C296-J296)&gt;0,IF((C296-J296)&gt;V$12,V$12,C296-J296)),P296+L296*($V$6)*0.4+K296*($V$5)+G296+F296+E296)/LookHere!B$11</f>
        <v>14810.232481980422</v>
      </c>
      <c r="S296" s="3">
        <f>(IF(G296&gt;0,IF(R296&gt;V$15,IF(0.15*(R296-V$15)&lt;G296,0.15*(R296-V$15),G296),0),0))*LookHere!B$11</f>
        <v>0</v>
      </c>
      <c r="T296" s="3">
        <f>(IF(R296&lt;V$16,W$16*R296,IF(R296&lt;V$17,Z$16+W$17*(R296-V$16),IF(R296&lt;V$18,W$18*(R296-V$18)+Z$17,(R296-V$18)*W$19+Z$18)))+S296 + IF(R296&lt;V$20,R296*W$20,IF(R296&lt;V$21,(R296-V$20)*W$21+Z$20,(R296-V$21)*W$22+Z$21)))*LookHere!B$11</f>
        <v>2962.046496396084</v>
      </c>
      <c r="W296" s="3"/>
      <c r="X296" s="3"/>
      <c r="Y296" s="3"/>
      <c r="AG296">
        <f t="shared" si="110"/>
        <v>88</v>
      </c>
      <c r="AH296" s="37">
        <v>0.11899999999999999</v>
      </c>
      <c r="AI296" s="3">
        <f t="shared" si="111"/>
        <v>0</v>
      </c>
    </row>
    <row r="297" spans="1:35" x14ac:dyDescent="0.2">
      <c r="A297">
        <f t="shared" si="100"/>
        <v>64</v>
      </c>
      <c r="B297">
        <f>IF(A297&lt;LookHere!$B$9,1,2)</f>
        <v>1</v>
      </c>
      <c r="C297">
        <f>IF(B297&lt;2,LookHere!F$10 - T296,0)</f>
        <v>3037.953503603916</v>
      </c>
      <c r="D297" s="3">
        <f>IF(B297=2,LookHere!$B$12,0)</f>
        <v>0</v>
      </c>
      <c r="E297" s="3">
        <f>IF(A297&lt;LookHere!B$13,0,IF(A297&lt;LookHere!B$14,LookHere!C$13,LookHere!C$14))</f>
        <v>0</v>
      </c>
      <c r="F297" s="3">
        <f>IF('SC3'!A297&lt;LookHere!D$15,0,LookHere!B$15)</f>
        <v>0</v>
      </c>
      <c r="G297" s="3">
        <f>IF('SC3'!A297&lt;LookHere!D$16,0,LookHere!B$16)</f>
        <v>0</v>
      </c>
      <c r="H297" s="3">
        <f t="shared" si="101"/>
        <v>0</v>
      </c>
      <c r="I297" s="35">
        <f t="shared" si="102"/>
        <v>953054.28294032172</v>
      </c>
      <c r="J297" s="3">
        <f>IF(I296&gt;0,IF(B297&lt;2,IF(C297&gt;5500*LookHere!B$11, 5500*LookHere!B$11, C297), IF(H297&gt;(M297+P296),-(H297-M297-P296),0)),0)</f>
        <v>3037.953503603916</v>
      </c>
      <c r="K297" s="35">
        <f t="shared" si="103"/>
        <v>0</v>
      </c>
      <c r="L297" s="35">
        <f t="shared" si="104"/>
        <v>415863.22560724831</v>
      </c>
      <c r="M297" s="35">
        <f t="shared" si="105"/>
        <v>0</v>
      </c>
      <c r="N297" s="35">
        <f t="shared" si="106"/>
        <v>0</v>
      </c>
      <c r="O297" s="35">
        <f t="shared" si="107"/>
        <v>423441.07772394962</v>
      </c>
      <c r="P297" s="3">
        <f t="shared" si="108"/>
        <v>0</v>
      </c>
      <c r="Q297">
        <f t="shared" si="109"/>
        <v>0</v>
      </c>
      <c r="R297" s="3">
        <f>IF(B297&lt;2,K297*V$5+L297*0.4*V$6 - IF((C297-J297)&gt;0,IF((C297-J297)&gt;V$12,V$12,C297-J297)),P297+L297*($V$6)*0.4+K297*($V$5)+G297+F297+E297)/LookHere!B$11</f>
        <v>15932.551899464897</v>
      </c>
      <c r="S297" s="3">
        <f>(IF(G297&gt;0,IF(R297&gt;V$15,IF(0.15*(R297-V$15)&lt;G297,0.15*(R297-V$15),G297),0),0))*LookHere!B$11</f>
        <v>0</v>
      </c>
      <c r="T297" s="3">
        <f>(IF(R297&lt;V$16,W$16*R297,IF(R297&lt;V$17,Z$16+W$17*(R297-V$16),IF(R297&lt;V$18,W$18*(R297-V$18)+Z$17,(R297-V$18)*W$19+Z$18)))+S297 + IF(R297&lt;V$20,R297*W$20,IF(R297&lt;V$21,(R297-V$20)*W$21+Z$20,(R297-V$21)*W$22+Z$21)))*LookHere!B$11</f>
        <v>3186.5103798929795</v>
      </c>
      <c r="W297" s="3"/>
      <c r="X297" s="3"/>
      <c r="Y297" s="3"/>
      <c r="AG297">
        <f t="shared" si="110"/>
        <v>89</v>
      </c>
      <c r="AH297" s="37">
        <v>0.127</v>
      </c>
      <c r="AI297" s="3">
        <f t="shared" si="111"/>
        <v>0</v>
      </c>
    </row>
    <row r="298" spans="1:35" x14ac:dyDescent="0.2">
      <c r="A298">
        <f t="shared" si="100"/>
        <v>65</v>
      </c>
      <c r="B298">
        <f>IF(A298&lt;LookHere!$B$9,1,2)</f>
        <v>2</v>
      </c>
      <c r="C298">
        <f>IF(B298&lt;2,LookHere!F$10 - T297,0)</f>
        <v>0</v>
      </c>
      <c r="D298" s="3">
        <f>IF(B298=2,LookHere!$B$12,0)</f>
        <v>48600</v>
      </c>
      <c r="E298" s="3">
        <f>IF(A298&lt;LookHere!B$13,0,IF(A298&lt;LookHere!B$14,LookHere!C$13,LookHere!C$14))</f>
        <v>12000</v>
      </c>
      <c r="F298" s="3">
        <f>IF('SC3'!A298&lt;LookHere!D$15,0,LookHere!B$15)</f>
        <v>0</v>
      </c>
      <c r="G298" s="3">
        <f>IF('SC3'!A298&lt;LookHere!D$16,0,LookHere!B$16)</f>
        <v>0</v>
      </c>
      <c r="H298" s="3">
        <f t="shared" si="101"/>
        <v>39786.510379892978</v>
      </c>
      <c r="I298" s="35">
        <f t="shared" si="102"/>
        <v>1013840.0851062554</v>
      </c>
      <c r="J298" s="3">
        <f>IF(I297&gt;0,IF(B298&lt;2,IF(C298&gt;5500*LookHere!B$11, 5500*LookHere!B$11, C298), IF(H298&gt;(M298+P297),-(H298-M298-P297),0)),0)</f>
        <v>0</v>
      </c>
      <c r="K298" s="35">
        <f t="shared" si="103"/>
        <v>75215.343045471061</v>
      </c>
      <c r="L298" s="35">
        <f t="shared" si="104"/>
        <v>332375.48741840152</v>
      </c>
      <c r="M298" s="35">
        <f t="shared" si="105"/>
        <v>39786.510379892978</v>
      </c>
      <c r="N298" s="35">
        <f t="shared" si="106"/>
        <v>83172.645121449663</v>
      </c>
      <c r="O298" s="35">
        <f t="shared" si="107"/>
        <v>450448.14966118312</v>
      </c>
      <c r="P298" s="3">
        <f t="shared" si="108"/>
        <v>18017.925986447324</v>
      </c>
      <c r="Q298">
        <f t="shared" si="109"/>
        <v>0.04</v>
      </c>
      <c r="R298" s="3">
        <f>IF(B298&lt;2,K298*V$5+L298*0.4*V$6 - IF((C298-J298)&gt;0,IF((C298-J298)&gt;V$12,V$12,C298-J298)),P298+L298*($V$6)*0.4+K298*($V$5)+G298+F298+E298)/LookHere!B$11</f>
        <v>45443.100634588074</v>
      </c>
      <c r="S298" s="3">
        <f>(IF(G298&gt;0,IF(R298&gt;V$15,IF(0.15*(R298-V$15)&lt;G298,0.15*(R298-V$15),G298),0),0))*LookHere!B$11</f>
        <v>0</v>
      </c>
      <c r="T298" s="3">
        <f>(IF(R298&lt;V$16,W$16*R298,IF(R298&lt;V$17,Z$16+W$17*(R298-V$16),IF(R298&lt;V$18,W$18*(R298-V$18)+Z$17,(R298-V$18)*W$19+Z$18)))+S298 + IF(R298&lt;V$20,R298*W$20,IF(R298&lt;V$21,(R298-V$20)*W$21+Z$20,(R298-V$21)*W$22+Z$21)))*LookHere!B$11</f>
        <v>9413.8358476741851</v>
      </c>
      <c r="W298" s="3"/>
      <c r="X298" s="3"/>
      <c r="Y298" s="3"/>
      <c r="AG298">
        <f t="shared" si="110"/>
        <v>90</v>
      </c>
      <c r="AH298" s="37">
        <v>0.13600000000000001</v>
      </c>
      <c r="AI298" s="3">
        <f t="shared" si="111"/>
        <v>0</v>
      </c>
    </row>
    <row r="299" spans="1:35" x14ac:dyDescent="0.2">
      <c r="A299">
        <f t="shared" si="100"/>
        <v>66</v>
      </c>
      <c r="B299">
        <f>IF(A299&lt;LookHere!$B$9,1,2)</f>
        <v>2</v>
      </c>
      <c r="C299">
        <f>IF(B299&lt;2,LookHere!F$10 - T298,0)</f>
        <v>0</v>
      </c>
      <c r="D299" s="3">
        <f>IF(B299=2,LookHere!$B$12,0)</f>
        <v>48600</v>
      </c>
      <c r="E299" s="3">
        <f>IF(A299&lt;LookHere!B$13,0,IF(A299&lt;LookHere!B$14,LookHere!C$13,LookHere!C$14))</f>
        <v>12000</v>
      </c>
      <c r="F299" s="3">
        <f>IF('SC3'!A299&lt;LookHere!D$15,0,LookHere!B$15)</f>
        <v>0</v>
      </c>
      <c r="G299" s="3">
        <f>IF('SC3'!A299&lt;LookHere!D$16,0,LookHere!B$16)</f>
        <v>0</v>
      </c>
      <c r="H299" s="3">
        <f t="shared" si="101"/>
        <v>46013.835847674185</v>
      </c>
      <c r="I299" s="35">
        <f t="shared" si="102"/>
        <v>1078502.8057343322</v>
      </c>
      <c r="J299" s="3">
        <f>IF(I298&gt;0,IF(B299&lt;2,IF(C299&gt;5500*LookHere!B$11, 5500*LookHere!B$11, C299), IF(H299&gt;(M299+P298),-(H299-M299-P298),0)),0)</f>
        <v>0</v>
      </c>
      <c r="K299" s="35">
        <f t="shared" si="103"/>
        <v>77105.882233786673</v>
      </c>
      <c r="L299" s="35">
        <f t="shared" si="104"/>
        <v>328863.35091868299</v>
      </c>
      <c r="M299" s="35">
        <f t="shared" si="105"/>
        <v>27995.909861226861</v>
      </c>
      <c r="N299" s="35">
        <f t="shared" si="106"/>
        <v>6302.823047303461</v>
      </c>
      <c r="O299" s="35">
        <f t="shared" si="107"/>
        <v>461159.80666012602</v>
      </c>
      <c r="P299" s="3">
        <f t="shared" si="108"/>
        <v>19368.711879725295</v>
      </c>
      <c r="Q299">
        <f t="shared" si="109"/>
        <v>4.2000000000000003E-2</v>
      </c>
      <c r="R299" s="3">
        <f>IF(B299&lt;2,K299*V$5+L299*0.4*V$6 - IF((C299-J299)&gt;0,IF((C299-J299)&gt;V$12,V$12,C299-J299)),P299+L299*($V$6)*0.4+K299*($V$5)+G299+F299+E299)/LookHere!B$11</f>
        <v>46726.973046446765</v>
      </c>
      <c r="S299" s="3">
        <f>(IF(G299&gt;0,IF(R299&gt;V$15,IF(0.15*(R299-V$15)&lt;G299,0.15*(R299-V$15),G299),0),0))*LookHere!B$11</f>
        <v>0</v>
      </c>
      <c r="T299" s="3">
        <f>(IF(R299&lt;V$16,W$16*R299,IF(R299&lt;V$17,Z$16+W$17*(R299-V$16),IF(R299&lt;V$18,W$18*(R299-V$18)+Z$17,(R299-V$18)*W$19+Z$18)))+S299 + IF(R299&lt;V$20,R299*W$20,IF(R299&lt;V$21,(R299-V$20)*W$21+Z$20,(R299-V$21)*W$22+Z$21)))*LookHere!B$11</f>
        <v>9813.7621039681671</v>
      </c>
      <c r="AG299">
        <f t="shared" si="110"/>
        <v>91</v>
      </c>
      <c r="AH299" s="37">
        <v>0.14699999999999999</v>
      </c>
      <c r="AI299" s="3">
        <f t="shared" si="111"/>
        <v>0</v>
      </c>
    </row>
    <row r="300" spans="1:35" x14ac:dyDescent="0.2">
      <c r="A300">
        <f t="shared" si="100"/>
        <v>67</v>
      </c>
      <c r="B300">
        <f>IF(A300&lt;LookHere!$B$9,1,2)</f>
        <v>2</v>
      </c>
      <c r="C300">
        <f>IF(B300&lt;2,LookHere!F$10 - T299,0)</f>
        <v>0</v>
      </c>
      <c r="D300" s="3">
        <f>IF(B300=2,LookHere!$B$12,0)</f>
        <v>48600</v>
      </c>
      <c r="E300" s="3">
        <f>IF(A300&lt;LookHere!B$13,0,IF(A300&lt;LookHere!B$14,LookHere!C$13,LookHere!C$14))</f>
        <v>12000</v>
      </c>
      <c r="F300" s="3">
        <f>IF('SC3'!A300&lt;LookHere!D$15,0,LookHere!B$15)</f>
        <v>9000</v>
      </c>
      <c r="G300" s="3">
        <f>IF('SC3'!A300&lt;LookHere!D$16,0,LookHere!B$16)</f>
        <v>6612</v>
      </c>
      <c r="H300" s="3">
        <f t="shared" si="101"/>
        <v>30801.762103968169</v>
      </c>
      <c r="I300" s="35">
        <f t="shared" si="102"/>
        <v>1147289.7146840678</v>
      </c>
      <c r="J300" s="3">
        <f>IF(I299&gt;0,IF(B300&lt;2,IF(C300&gt;5500*LookHere!B$11, 5500*LookHere!B$11, C300), IF(H300&gt;(M300+P299),-(H300-M300-P299),0)),0)</f>
        <v>0</v>
      </c>
      <c r="K300" s="35">
        <f t="shared" si="103"/>
        <v>80123.967407294505</v>
      </c>
      <c r="L300" s="35">
        <f t="shared" si="104"/>
        <v>340550.21107519919</v>
      </c>
      <c r="M300" s="35">
        <f t="shared" si="105"/>
        <v>11433.050224242874</v>
      </c>
      <c r="N300" s="35">
        <f t="shared" si="106"/>
        <v>4087.964396707267</v>
      </c>
      <c r="O300" s="35">
        <f t="shared" si="107"/>
        <v>471203.86724918353</v>
      </c>
      <c r="P300" s="3">
        <f t="shared" si="108"/>
        <v>20732.970158964075</v>
      </c>
      <c r="Q300">
        <f t="shared" si="109"/>
        <v>4.3999999999999997E-2</v>
      </c>
      <c r="R300" s="3">
        <f>IF(B300&lt;2,K300*V$5+L300*0.4*V$6 - IF((C300-J300)&gt;0,IF((C300-J300)&gt;V$12,V$12,C300-J300)),P300+L300*($V$6)*0.4+K300*($V$5)+G300+F300+E300)/LookHere!B$11</f>
        <v>64258.965399510103</v>
      </c>
      <c r="S300" s="3">
        <f>(IF(G300&gt;0,IF(R300&gt;V$15,IF(0.15*(R300-V$15)&lt;G300,0.15*(R300-V$15),G300),0),0))*LookHere!B$11</f>
        <v>0</v>
      </c>
      <c r="T300" s="3">
        <f>(IF(R300&lt;V$16,W$16*R300,IF(R300&lt;V$17,Z$16+W$17*(R300-V$16),IF(R300&lt;V$18,W$18*(R300-V$18)+Z$17,(R300-V$18)*W$19+Z$18)))+S300 + IF(R300&lt;V$20,R300*W$20,IF(R300&lt;V$21,(R300-V$20)*W$21+Z$20,(R300-V$21)*W$22+Z$21)))*LookHere!B$11</f>
        <v>15274.977721947396</v>
      </c>
      <c r="AG300">
        <f t="shared" si="110"/>
        <v>92</v>
      </c>
      <c r="AH300" s="37">
        <v>0.161</v>
      </c>
      <c r="AI300" s="3">
        <f t="shared" si="111"/>
        <v>0</v>
      </c>
    </row>
    <row r="301" spans="1:35" x14ac:dyDescent="0.2">
      <c r="A301">
        <f t="shared" ref="A301:A332" si="112">A300+1</f>
        <v>68</v>
      </c>
      <c r="B301">
        <f>IF(A301&lt;LookHere!$B$9,1,2)</f>
        <v>2</v>
      </c>
      <c r="C301">
        <f>IF(B301&lt;2,LookHere!F$10 - T300,0)</f>
        <v>0</v>
      </c>
      <c r="D301" s="3">
        <f>IF(B301=2,LookHere!$B$12,0)</f>
        <v>48600</v>
      </c>
      <c r="E301" s="3">
        <f>IF(A301&lt;LookHere!B$13,0,IF(A301&lt;LookHere!B$14,LookHere!C$13,LookHere!C$14))</f>
        <v>12000</v>
      </c>
      <c r="F301" s="3">
        <f>IF('SC3'!A301&lt;LookHere!D$15,0,LookHere!B$15)</f>
        <v>9000</v>
      </c>
      <c r="G301" s="3">
        <f>IF('SC3'!A301&lt;LookHere!D$16,0,LookHere!B$16)</f>
        <v>6612</v>
      </c>
      <c r="H301" s="3">
        <f t="shared" ref="H301:H332" si="113">IF(B301&lt;2,0,D301-E301-F301-G301+T300)</f>
        <v>36262.977721947398</v>
      </c>
      <c r="I301" s="35">
        <f t="shared" ref="I301:I332" si="114">IF(I300&gt;0,IF(B301&lt;2,I300*(1+V$274),I300*(1+V$275)) + J301,0)</f>
        <v>1220463.8526866175</v>
      </c>
      <c r="J301" s="3">
        <f>IF(I300&gt;0,IF(B301&lt;2,IF(C301&gt;5500*LookHere!B$11, 5500*LookHere!B$11, C301), IF(H301&gt;(M301+P300),-(H301-M301-P300),0)),0)</f>
        <v>0</v>
      </c>
      <c r="K301" s="35">
        <f t="shared" ref="K301:K332" si="115">IF(B301&lt;2,K300*(1+$V$5-$V$4)+IF(C301&gt;($J301+$V$12),$V$271*($C301-$J301-$V$12),0), K300*(1+$V$5-$V$4)-$M301*$V$272)+N301</f>
        <v>82293.190389589188</v>
      </c>
      <c r="L301" s="35">
        <f t="shared" ref="L301:L332" si="116">IF(B301&lt;2,L300*(1+$V$6-$V$4)+IF(C301&gt;($J301+$V$12),(1-$V$271)*($C300-$J301-$V$12),0), L300*(1+$V$6-$V$4)-$M301*(1-$V$272))-N301</f>
        <v>349922.23173088685</v>
      </c>
      <c r="M301" s="35">
        <f t="shared" ref="M301:M332" si="117">MIN(H301-P300,(K300+L300))</f>
        <v>15530.007562983323</v>
      </c>
      <c r="N301" s="35">
        <f t="shared" ref="N301:N332" si="118">IF(B301&lt;2, IF(K300/(K300+L300)&lt;V$271, (V$271 - K300/(K300+L300))*(K300+L300),0),  IF(K300/(K300+L300)&lt;V$272, (V$272 - K300/(K300+L300))*(K300+L300),0))</f>
        <v>4010.8682892042361</v>
      </c>
      <c r="O301" s="35">
        <f t="shared" ref="O301:O332" si="119">IF(B301&lt;2,O300*(1+V$274) + IF((C301-J301)&gt;0,IF((C301-J301)&gt;V$12,V$12,C301-J301),0), O300*(1+V$275)-P300 )</f>
        <v>480524.27974337235</v>
      </c>
      <c r="P301" s="3">
        <f t="shared" ref="P301:P332" si="120">IF(B301&lt;2, 0, IF(H301&gt;(I301+K301+L301),H301-I301-K301-L301,  O301*Q301))</f>
        <v>22104.116868195128</v>
      </c>
      <c r="Q301">
        <f t="shared" si="109"/>
        <v>4.5999999999999999E-2</v>
      </c>
      <c r="R301" s="3">
        <f>IF(B301&lt;2,K301*V$5+L301*0.4*V$6 - IF((C301-J301)&gt;0,IF((C301-J301)&gt;V$12,V$12,C301-J301)),P301+L301*($V$6)*0.4+K301*($V$5)+G301+F301+E301)/LookHere!B$11</f>
        <v>66066.787762408378</v>
      </c>
      <c r="S301" s="3">
        <f>(IF(G301&gt;0,IF(R301&gt;V$15,IF(0.15*(R301-V$15)&lt;G301,0.15*(R301-V$15),G301),0),0))*LookHere!B$11</f>
        <v>0</v>
      </c>
      <c r="T301" s="3">
        <f>(IF(R301&lt;V$16,W$16*R301,IF(R301&lt;V$17,Z$16+W$17*(R301-V$16),IF(R301&lt;V$18,W$18*(R301-V$18)+Z$17,(R301-V$18)*W$19+Z$18)))+S301 + IF(R301&lt;V$20,R301*W$20,IF(R301&lt;V$21,(R301-V$20)*W$21+Z$20,(R301-V$21)*W$22+Z$21)))*LookHere!B$11</f>
        <v>15838.114387990208</v>
      </c>
      <c r="AG301">
        <f t="shared" si="110"/>
        <v>93</v>
      </c>
      <c r="AH301" s="37">
        <v>0.18</v>
      </c>
      <c r="AI301" s="3">
        <f t="shared" si="111"/>
        <v>0</v>
      </c>
    </row>
    <row r="302" spans="1:35" x14ac:dyDescent="0.2">
      <c r="A302">
        <f t="shared" si="112"/>
        <v>69</v>
      </c>
      <c r="B302">
        <f>IF(A302&lt;LookHere!$B$9,1,2)</f>
        <v>2</v>
      </c>
      <c r="C302">
        <f>IF(B302&lt;2,LookHere!F$10 - T301,0)</f>
        <v>0</v>
      </c>
      <c r="D302" s="3">
        <f>IF(B302=2,LookHere!$B$12,0)</f>
        <v>48600</v>
      </c>
      <c r="E302" s="3">
        <f>IF(A302&lt;LookHere!B$13,0,IF(A302&lt;LookHere!B$14,LookHere!C$13,LookHere!C$14))</f>
        <v>12000</v>
      </c>
      <c r="F302" s="3">
        <f>IF('SC3'!A302&lt;LookHere!D$15,0,LookHere!B$15)</f>
        <v>9000</v>
      </c>
      <c r="G302" s="3">
        <f>IF('SC3'!A302&lt;LookHere!D$16,0,LookHere!B$16)</f>
        <v>6612</v>
      </c>
      <c r="H302" s="3">
        <f t="shared" si="113"/>
        <v>36826.114387990208</v>
      </c>
      <c r="I302" s="35">
        <f t="shared" si="114"/>
        <v>1298305.03721097</v>
      </c>
      <c r="J302" s="3">
        <f>IF(I301&gt;0,IF(B302&lt;2,IF(C302&gt;5500*LookHere!B$11, 5500*LookHere!B$11, C302), IF(H302&gt;(M302+P301),-(H302-M302-P301),0)),0)</f>
        <v>0</v>
      </c>
      <c r="K302" s="35">
        <f t="shared" si="115"/>
        <v>84797.2714644839</v>
      </c>
      <c r="L302" s="35">
        <f t="shared" si="116"/>
        <v>360511.84640111134</v>
      </c>
      <c r="M302" s="35">
        <f t="shared" si="117"/>
        <v>14721.997519795081</v>
      </c>
      <c r="N302" s="35">
        <f t="shared" si="118"/>
        <v>4149.89403450602</v>
      </c>
      <c r="O302" s="35">
        <f t="shared" si="119"/>
        <v>489068.00143720949</v>
      </c>
      <c r="P302" s="3">
        <f t="shared" si="120"/>
        <v>23475.264068986056</v>
      </c>
      <c r="Q302">
        <f t="shared" si="109"/>
        <v>4.8000000000000001E-2</v>
      </c>
      <c r="R302" s="3">
        <f>IF(B302&lt;2,K302*V$5+L302*0.4*V$6 - IF((C302-J302)&gt;0,IF((C302-J302)&gt;V$12,V$12,C302-J302)),P302+L302*($V$6)*0.4+K302*($V$5)+G302+F302+E302)/LookHere!B$11</f>
        <v>67933.240301304671</v>
      </c>
      <c r="S302" s="3">
        <f>(IF(G302&gt;0,IF(R302&gt;V$15,IF(0.15*(R302-V$15)&lt;G302,0.15*(R302-V$15),G302),0),0))*LookHere!B$11</f>
        <v>0</v>
      </c>
      <c r="T302" s="3">
        <f>(IF(R302&lt;V$16,W$16*R302,IF(R302&lt;V$17,Z$16+W$17*(R302-V$16),IF(R302&lt;V$18,W$18*(R302-V$18)+Z$17,(R302-V$18)*W$19+Z$18)))+S302 + IF(R302&lt;V$20,R302*W$20,IF(R302&lt;V$21,(R302-V$20)*W$21+Z$20,(R302-V$21)*W$22+Z$21)))*LookHere!B$11</f>
        <v>16419.514353856404</v>
      </c>
      <c r="AG302">
        <f t="shared" si="110"/>
        <v>94</v>
      </c>
      <c r="AH302" s="37">
        <v>0.2</v>
      </c>
      <c r="AI302" s="3">
        <f t="shared" si="111"/>
        <v>0</v>
      </c>
    </row>
    <row r="303" spans="1:35" x14ac:dyDescent="0.2">
      <c r="A303">
        <f t="shared" si="112"/>
        <v>70</v>
      </c>
      <c r="B303">
        <f>IF(A303&lt;LookHere!$B$9,1,2)</f>
        <v>2</v>
      </c>
      <c r="C303">
        <f>IF(B303&lt;2,LookHere!F$10 - T302,0)</f>
        <v>0</v>
      </c>
      <c r="D303" s="3">
        <f>IF(B303=2,LookHere!$B$12,0)</f>
        <v>48600</v>
      </c>
      <c r="E303" s="3">
        <f>IF(A303&lt;LookHere!B$13,0,IF(A303&lt;LookHere!B$14,LookHere!C$13,LookHere!C$14))</f>
        <v>12000</v>
      </c>
      <c r="F303" s="3">
        <f>IF('SC3'!A303&lt;LookHere!D$15,0,LookHere!B$15)</f>
        <v>9000</v>
      </c>
      <c r="G303" s="3">
        <f>IF('SC3'!A303&lt;LookHere!D$16,0,LookHere!B$16)</f>
        <v>6612</v>
      </c>
      <c r="H303" s="3">
        <f t="shared" si="113"/>
        <v>37407.514353856401</v>
      </c>
      <c r="I303" s="35">
        <f t="shared" si="114"/>
        <v>1381110.9324842854</v>
      </c>
      <c r="J303" s="3">
        <f>IF(I302&gt;0,IF(B303&lt;2,IF(C303&gt;5500*LookHere!B$11, 5500*LookHere!B$11, C303), IF(H303&gt;(M303+P302),-(H303-M303-P302),0)),0)</f>
        <v>0</v>
      </c>
      <c r="K303" s="35">
        <f t="shared" si="115"/>
        <v>87613.474459854537</v>
      </c>
      <c r="L303" s="35">
        <f t="shared" si="116"/>
        <v>372421.08178485616</v>
      </c>
      <c r="M303" s="35">
        <f t="shared" si="117"/>
        <v>13932.250284870344</v>
      </c>
      <c r="N303" s="35">
        <f t="shared" si="118"/>
        <v>4264.5521086351564</v>
      </c>
      <c r="O303" s="35">
        <f t="shared" si="119"/>
        <v>496785.49449988862</v>
      </c>
      <c r="P303" s="3">
        <f t="shared" si="120"/>
        <v>24839.274724994433</v>
      </c>
      <c r="Q303">
        <f t="shared" si="109"/>
        <v>0.05</v>
      </c>
      <c r="R303" s="3">
        <f>IF(B303&lt;2,K303*V$5+L303*0.4*V$6 - IF((C303-J303)&gt;0,IF((C303-J303)&gt;V$12,V$12,C303-J303)),P303+L303*($V$6)*0.4+K303*($V$5)+G303+F303+E303)/LookHere!B$11</f>
        <v>69854.281326509445</v>
      </c>
      <c r="S303" s="3">
        <f>(IF(G303&gt;0,IF(R303&gt;V$15,IF(0.15*(R303-V$15)&lt;G303,0.15*(R303-V$15),G303),0),0))*LookHere!B$11</f>
        <v>0</v>
      </c>
      <c r="T303" s="3">
        <f>(IF(R303&lt;V$16,W$16*R303,IF(R303&lt;V$17,Z$16+W$17*(R303-V$16),IF(R303&lt;V$18,W$18*(R303-V$18)+Z$17,(R303-V$18)*W$19+Z$18)))+S303 + IF(R303&lt;V$20,R303*W$20,IF(R303&lt;V$21,(R303-V$20)*W$21+Z$20,(R303-V$21)*W$22+Z$21)))*LookHere!B$11</f>
        <v>17017.918633207693</v>
      </c>
      <c r="AG303">
        <f t="shared" si="110"/>
        <v>95</v>
      </c>
      <c r="AH303" s="37">
        <v>0.2</v>
      </c>
      <c r="AI303" s="3">
        <f t="shared" si="111"/>
        <v>0</v>
      </c>
    </row>
    <row r="304" spans="1:35" x14ac:dyDescent="0.2">
      <c r="A304">
        <f t="shared" si="112"/>
        <v>71</v>
      </c>
      <c r="B304">
        <f>IF(A304&lt;LookHere!$B$9,1,2)</f>
        <v>2</v>
      </c>
      <c r="C304">
        <f>IF(B304&lt;2,LookHere!F$10 - T303,0)</f>
        <v>0</v>
      </c>
      <c r="D304" s="3">
        <f>IF(B304=2,LookHere!$B$12,0)</f>
        <v>48600</v>
      </c>
      <c r="E304" s="3">
        <f>IF(A304&lt;LookHere!B$13,0,IF(A304&lt;LookHere!B$14,LookHere!C$13,LookHere!C$14))</f>
        <v>12000</v>
      </c>
      <c r="F304" s="3">
        <f>IF('SC3'!A304&lt;LookHere!D$15,0,LookHere!B$15)</f>
        <v>9000</v>
      </c>
      <c r="G304" s="3">
        <f>IF('SC3'!A304&lt;LookHere!D$16,0,LookHere!B$16)</f>
        <v>6612</v>
      </c>
      <c r="H304" s="3">
        <f t="shared" si="113"/>
        <v>38005.918633207693</v>
      </c>
      <c r="I304" s="35">
        <f t="shared" si="114"/>
        <v>1469198.187758133</v>
      </c>
      <c r="J304" s="3">
        <f>IF(I303&gt;0,IF(B304&lt;2,IF(C304&gt;5500*LookHere!B$11, 5500*LookHere!B$11, C304), IF(H304&gt;(M304+P303),-(H304-M304-P303),0)),0)</f>
        <v>0</v>
      </c>
      <c r="K304" s="35">
        <f t="shared" si="115"/>
        <v>90756.123094276001</v>
      </c>
      <c r="L304" s="35">
        <f t="shared" si="116"/>
        <v>385716.39944685437</v>
      </c>
      <c r="M304" s="35">
        <f t="shared" si="117"/>
        <v>13166.64390821326</v>
      </c>
      <c r="N304" s="35">
        <f t="shared" si="118"/>
        <v>4393.4367890876129</v>
      </c>
      <c r="O304" s="35">
        <f t="shared" si="119"/>
        <v>503631.19861409708</v>
      </c>
      <c r="P304" s="3">
        <f t="shared" si="120"/>
        <v>37268.70869744318</v>
      </c>
      <c r="Q304">
        <f t="shared" si="109"/>
        <v>7.3999999999999996E-2</v>
      </c>
      <c r="R304" s="3">
        <f>IF(B304&lt;2,K304*V$5+L304*0.4*V$6 - IF((C304-J304)&gt;0,IF((C304-J304)&gt;V$12,V$12,C304-J304)),P304+L304*($V$6)*0.4+K304*($V$5)+G304+F304+E304)/LookHere!B$11</f>
        <v>82905.529477364267</v>
      </c>
      <c r="S304" s="3">
        <f>(IF(G304&gt;0,IF(R304&gt;V$15,IF(0.15*(R304-V$15)&lt;G304,0.15*(R304-V$15),G304),0),0))*LookHere!B$11</f>
        <v>1697.02942160464</v>
      </c>
      <c r="T304" s="3">
        <f>(IF(R304&lt;V$16,W$16*R304,IF(R304&lt;V$17,Z$16+W$17*(R304-V$16),IF(R304&lt;V$18,W$18*(R304-V$18)+Z$17,(R304-V$18)*W$19+Z$18)))+S304 + IF(R304&lt;V$20,R304*W$20,IF(R304&lt;V$21,(R304-V$20)*W$21+Z$20,(R304-V$21)*W$22+Z$21)))*LookHere!B$11</f>
        <v>22833.948796298631</v>
      </c>
      <c r="AG304">
        <f t="shared" si="110"/>
        <v>96</v>
      </c>
      <c r="AH304" s="37">
        <v>0.2</v>
      </c>
      <c r="AI304" s="3">
        <f t="shared" si="111"/>
        <v>0</v>
      </c>
    </row>
    <row r="305" spans="1:35" x14ac:dyDescent="0.2">
      <c r="A305">
        <f t="shared" si="112"/>
        <v>72</v>
      </c>
      <c r="B305">
        <f>IF(A305&lt;LookHere!$B$9,1,2)</f>
        <v>2</v>
      </c>
      <c r="C305">
        <f>IF(B305&lt;2,LookHere!F$10 - T304,0)</f>
        <v>0</v>
      </c>
      <c r="D305" s="3">
        <f>IF(B305=2,LookHere!$B$12,0)</f>
        <v>48600</v>
      </c>
      <c r="E305" s="3">
        <f>IF(A305&lt;LookHere!B$13,0,IF(A305&lt;LookHere!B$14,LookHere!C$13,LookHere!C$14))</f>
        <v>12000</v>
      </c>
      <c r="F305" s="3">
        <f>IF('SC3'!A305&lt;LookHere!D$15,0,LookHere!B$15)</f>
        <v>9000</v>
      </c>
      <c r="G305" s="3">
        <f>IF('SC3'!A305&lt;LookHere!D$16,0,LookHere!B$16)</f>
        <v>6612</v>
      </c>
      <c r="H305" s="3">
        <f t="shared" si="113"/>
        <v>43821.948796298631</v>
      </c>
      <c r="I305" s="35">
        <f t="shared" si="114"/>
        <v>1562903.6481733466</v>
      </c>
      <c r="J305" s="3">
        <f>IF(I304&gt;0,IF(B305&lt;2,IF(C305&gt;5500*LookHere!B$11, 5500*LookHere!B$11, C305), IF(H305&gt;(M305+P304),-(H305-M305-P304),0)),0)</f>
        <v>0</v>
      </c>
      <c r="K305" s="35">
        <f t="shared" si="115"/>
        <v>95415.988110882652</v>
      </c>
      <c r="L305" s="35">
        <f t="shared" si="116"/>
        <v>405165.01470390253</v>
      </c>
      <c r="M305" s="35">
        <f t="shared" si="117"/>
        <v>6553.2400988554509</v>
      </c>
      <c r="N305" s="35">
        <f t="shared" si="118"/>
        <v>4538.3814139500755</v>
      </c>
      <c r="O305" s="35">
        <f t="shared" si="119"/>
        <v>498484.087764261</v>
      </c>
      <c r="P305" s="3">
        <f t="shared" si="120"/>
        <v>37386.306582319572</v>
      </c>
      <c r="Q305">
        <f t="shared" si="109"/>
        <v>7.4999999999999997E-2</v>
      </c>
      <c r="R305" s="3">
        <f>IF(B305&lt;2,K305*V$5+L305*0.4*V$6 - IF((C305-J305)&gt;0,IF((C305-J305)&gt;V$12,V$12,C305-J305)),P305+L305*($V$6)*0.4+K305*($V$5)+G305+F305+E305)/LookHere!B$11</f>
        <v>83934.972680262872</v>
      </c>
      <c r="S305" s="3">
        <f>(IF(G305&gt;0,IF(R305&gt;V$15,IF(0.15*(R305-V$15)&lt;G305,0.15*(R305-V$15),G305),0),0))*LookHere!B$11</f>
        <v>1851.4459020394306</v>
      </c>
      <c r="T305" s="3">
        <f>(IF(R305&lt;V$16,W$16*R305,IF(R305&lt;V$17,Z$16+W$17*(R305-V$16),IF(R305&lt;V$18,W$18*(R305-V$18)+Z$17,(R305-V$18)*W$19+Z$18)))+S305 + IF(R305&lt;V$20,R305*W$20,IF(R305&lt;V$21,(R305-V$20)*W$21+Z$20,(R305-V$21)*W$22+Z$21)))*LookHere!B$11</f>
        <v>23329.7286428146</v>
      </c>
      <c r="AG305">
        <f t="shared" si="110"/>
        <v>97</v>
      </c>
      <c r="AH305" s="37">
        <v>0.2</v>
      </c>
      <c r="AI305" s="3">
        <f t="shared" si="111"/>
        <v>0</v>
      </c>
    </row>
    <row r="306" spans="1:35" x14ac:dyDescent="0.2">
      <c r="A306">
        <f t="shared" si="112"/>
        <v>73</v>
      </c>
      <c r="B306">
        <f>IF(A306&lt;LookHere!$B$9,1,2)</f>
        <v>2</v>
      </c>
      <c r="C306">
        <f>IF(B306&lt;2,LookHere!F$10 - T305,0)</f>
        <v>0</v>
      </c>
      <c r="D306" s="3">
        <f>IF(B306=2,LookHere!$B$12,0)</f>
        <v>48600</v>
      </c>
      <c r="E306" s="3">
        <f>IF(A306&lt;LookHere!B$13,0,IF(A306&lt;LookHere!B$14,LookHere!C$13,LookHere!C$14))</f>
        <v>12000</v>
      </c>
      <c r="F306" s="3">
        <f>IF('SC3'!A306&lt;LookHere!D$15,0,LookHere!B$15)</f>
        <v>9000</v>
      </c>
      <c r="G306" s="3">
        <f>IF('SC3'!A306&lt;LookHere!D$16,0,LookHere!B$16)</f>
        <v>6612</v>
      </c>
      <c r="H306" s="3">
        <f t="shared" si="113"/>
        <v>44317.728642814604</v>
      </c>
      <c r="I306" s="35">
        <f t="shared" si="114"/>
        <v>1662585.6428538426</v>
      </c>
      <c r="J306" s="3">
        <f>IF(I305&gt;0,IF(B306&lt;2,IF(C306&gt;5500*LookHere!B$11, 5500*LookHere!B$11, C306), IF(H306&gt;(M306+P305),-(H306-M306-P305),0)),0)</f>
        <v>0</v>
      </c>
      <c r="K306" s="35">
        <f t="shared" si="115"/>
        <v>100235.58044324775</v>
      </c>
      <c r="L306" s="35">
        <f t="shared" si="116"/>
        <v>425623.06941769383</v>
      </c>
      <c r="M306" s="35">
        <f t="shared" si="117"/>
        <v>6931.4220604950315</v>
      </c>
      <c r="N306" s="35">
        <f t="shared" si="118"/>
        <v>4700.2124520743891</v>
      </c>
      <c r="O306" s="35">
        <f t="shared" si="119"/>
        <v>492891.09629954596</v>
      </c>
      <c r="P306" s="3">
        <f t="shared" si="120"/>
        <v>37459.723318765493</v>
      </c>
      <c r="Q306">
        <f t="shared" si="109"/>
        <v>7.5999999999999998E-2</v>
      </c>
      <c r="R306" s="3">
        <f>IF(B306&lt;2,K306*V$5+L306*0.4*V$6 - IF((C306-J306)&gt;0,IF((C306-J306)&gt;V$12,V$12,C306-J306)),P306+L306*($V$6)*0.4+K306*($V$5)+G306+F306+E306)/LookHere!B$11</f>
        <v>84964.623422555596</v>
      </c>
      <c r="S306" s="3">
        <f>(IF(G306&gt;0,IF(R306&gt;V$15,IF(0.15*(R306-V$15)&lt;G306,0.15*(R306-V$15),G306),0),0))*LookHere!B$11</f>
        <v>2005.8935133833393</v>
      </c>
      <c r="T306" s="3">
        <f>(IF(R306&lt;V$16,W$16*R306,IF(R306&lt;V$17,Z$16+W$17*(R306-V$16),IF(R306&lt;V$18,W$18*(R306-V$18)+Z$17,(R306-V$18)*W$19+Z$18)))+S306 + IF(R306&lt;V$20,R306*W$20,IF(R306&lt;V$21,(R306-V$20)*W$21+Z$20,(R306-V$21)*W$22+Z$21)))*LookHere!B$11</f>
        <v>23825.608440302778</v>
      </c>
      <c r="AG306">
        <f t="shared" si="110"/>
        <v>98</v>
      </c>
      <c r="AH306" s="37">
        <v>0.2</v>
      </c>
      <c r="AI306" s="3">
        <f t="shared" si="111"/>
        <v>0</v>
      </c>
    </row>
    <row r="307" spans="1:35" x14ac:dyDescent="0.2">
      <c r="A307">
        <f t="shared" si="112"/>
        <v>74</v>
      </c>
      <c r="B307">
        <f>IF(A307&lt;LookHere!$B$9,1,2)</f>
        <v>2</v>
      </c>
      <c r="C307">
        <f>IF(B307&lt;2,LookHere!F$10 - T306,0)</f>
        <v>0</v>
      </c>
      <c r="D307" s="3">
        <f>IF(B307=2,LookHere!$B$12,0)</f>
        <v>48600</v>
      </c>
      <c r="E307" s="3">
        <f>IF(A307&lt;LookHere!B$13,0,IF(A307&lt;LookHere!B$14,LookHere!C$13,LookHere!C$14))</f>
        <v>12000</v>
      </c>
      <c r="F307" s="3">
        <f>IF('SC3'!A307&lt;LookHere!D$15,0,LookHere!B$15)</f>
        <v>9000</v>
      </c>
      <c r="G307" s="3">
        <f>IF('SC3'!A307&lt;LookHere!D$16,0,LookHere!B$16)</f>
        <v>6612</v>
      </c>
      <c r="H307" s="3">
        <f t="shared" si="113"/>
        <v>44813.608440302778</v>
      </c>
      <c r="I307" s="35">
        <f t="shared" si="114"/>
        <v>1768625.3551550605</v>
      </c>
      <c r="J307" s="3">
        <f>IF(I306&gt;0,IF(B307&lt;2,IF(C307&gt;5500*LookHere!B$11, 5500*LookHere!B$11, C307), IF(H307&gt;(M307+P306),-(H307-M307-P306),0)),0)</f>
        <v>0</v>
      </c>
      <c r="K307" s="35">
        <f t="shared" si="115"/>
        <v>105282.67040727529</v>
      </c>
      <c r="L307" s="35">
        <f t="shared" si="116"/>
        <v>447057.52799199626</v>
      </c>
      <c r="M307" s="35">
        <f t="shared" si="117"/>
        <v>7353.8851215372852</v>
      </c>
      <c r="N307" s="35">
        <f t="shared" si="118"/>
        <v>4936.1495289405757</v>
      </c>
      <c r="O307" s="35">
        <f t="shared" si="119"/>
        <v>486867.96710276545</v>
      </c>
      <c r="P307" s="3">
        <f t="shared" si="120"/>
        <v>37488.83346691294</v>
      </c>
      <c r="Q307">
        <f t="shared" si="109"/>
        <v>7.6999999999999999E-2</v>
      </c>
      <c r="R307" s="3">
        <f>IF(B307&lt;2,K307*V$5+L307*0.4*V$6 - IF((C307-J307)&gt;0,IF((C307-J307)&gt;V$12,V$12,C307-J307)),P307+L307*($V$6)*0.4+K307*($V$5)+G307+F307+E307)/LookHere!B$11</f>
        <v>85995.515426514612</v>
      </c>
      <c r="S307" s="3">
        <f>(IF(G307&gt;0,IF(R307&gt;V$15,IF(0.15*(R307-V$15)&lt;G307,0.15*(R307-V$15),G307),0),0))*LookHere!B$11</f>
        <v>2160.5273139771916</v>
      </c>
      <c r="T307" s="3">
        <f>(IF(R307&lt;V$16,W$16*R307,IF(R307&lt;V$17,Z$16+W$17*(R307-V$16),IF(R307&lt;V$18,W$18*(R307-V$18)+Z$17,(R307-V$18)*W$19+Z$18)))+S307 + IF(R307&lt;V$20,R307*W$20,IF(R307&lt;V$21,(R307-V$20)*W$21+Z$20,(R307-V$21)*W$22+Z$21)))*LookHere!B$11</f>
        <v>24322.086029409438</v>
      </c>
      <c r="AG307">
        <f t="shared" si="110"/>
        <v>99</v>
      </c>
      <c r="AH307" s="37">
        <v>0.2</v>
      </c>
      <c r="AI307" s="3">
        <f t="shared" si="111"/>
        <v>0</v>
      </c>
    </row>
    <row r="308" spans="1:35" x14ac:dyDescent="0.2">
      <c r="A308">
        <f t="shared" si="112"/>
        <v>75</v>
      </c>
      <c r="B308">
        <f>IF(A308&lt;LookHere!$B$9,1,2)</f>
        <v>2</v>
      </c>
      <c r="C308">
        <f>IF(B308&lt;2,LookHere!F$10 - T307,0)</f>
        <v>0</v>
      </c>
      <c r="D308" s="3">
        <f>IF(B308=2,LookHere!$B$12,0)</f>
        <v>48600</v>
      </c>
      <c r="E308" s="3">
        <f>IF(A308&lt;LookHere!B$13,0,IF(A308&lt;LookHere!B$14,LookHere!C$13,LookHere!C$14))</f>
        <v>12000</v>
      </c>
      <c r="F308" s="3">
        <f>IF('SC3'!A308&lt;LookHere!D$15,0,LookHere!B$15)</f>
        <v>9000</v>
      </c>
      <c r="G308" s="3">
        <f>IF('SC3'!A308&lt;LookHere!D$16,0,LookHere!B$16)</f>
        <v>6612</v>
      </c>
      <c r="H308" s="3">
        <f t="shared" si="113"/>
        <v>45310.086029409438</v>
      </c>
      <c r="I308" s="35">
        <f t="shared" si="114"/>
        <v>1881428.2803068501</v>
      </c>
      <c r="J308" s="3">
        <f>IF(I307&gt;0,IF(B308&lt;2,IF(C308&gt;5500*LookHere!B$11, 5500*LookHere!B$11, C308), IF(H308&gt;(M308+P307),-(H308-M308-P307),0)),0)</f>
        <v>0</v>
      </c>
      <c r="K308" s="35">
        <f t="shared" si="115"/>
        <v>110565.14970638181</v>
      </c>
      <c r="L308" s="35">
        <f t="shared" si="116"/>
        <v>469493.17614065349</v>
      </c>
      <c r="M308" s="35">
        <f t="shared" si="117"/>
        <v>7821.2525624964983</v>
      </c>
      <c r="N308" s="35">
        <f t="shared" si="118"/>
        <v>5185.3692725790352</v>
      </c>
      <c r="O308" s="35">
        <f t="shared" si="119"/>
        <v>480431.57257766684</v>
      </c>
      <c r="P308" s="3">
        <f t="shared" si="120"/>
        <v>37954.094233635682</v>
      </c>
      <c r="Q308">
        <f t="shared" si="109"/>
        <v>7.9000000000000001E-2</v>
      </c>
      <c r="R308" s="3">
        <f>IF(B308&lt;2,K308*V$5+L308*0.4*V$6 - IF((C308-J308)&gt;0,IF((C308-J308)&gt;V$12,V$12,C308-J308)),P308+L308*($V$6)*0.4+K308*($V$5)+G308+F308+E308)/LookHere!B$11</f>
        <v>87509.337854430749</v>
      </c>
      <c r="S308" s="3">
        <f>(IF(G308&gt;0,IF(R308&gt;V$15,IF(0.15*(R308-V$15)&lt;G308,0.15*(R308-V$15),G308),0),0))*LookHere!B$11</f>
        <v>2387.6006781646124</v>
      </c>
      <c r="T308" s="3">
        <f>(IF(R308&lt;V$16,W$16*R308,IF(R308&lt;V$17,Z$16+W$17*(R308-V$16),IF(R308&lt;V$18,W$18*(R308-V$18)+Z$17,(R308-V$18)*W$19+Z$18)))+S308 + IF(R308&lt;V$20,R308*W$20,IF(R308&lt;V$21,(R308-V$20)*W$21+Z$20,(R308-V$21)*W$22+Z$21)))*LookHere!B$11</f>
        <v>25051.142910693852</v>
      </c>
      <c r="AG308">
        <f t="shared" si="110"/>
        <v>100</v>
      </c>
      <c r="AH308" s="37">
        <v>0.2</v>
      </c>
      <c r="AI308" s="3">
        <f t="shared" ref="AI308:AI339" si="121">IF(((K308+L308+O308+I308)-H308)&lt;H308,1,0)</f>
        <v>0</v>
      </c>
    </row>
    <row r="309" spans="1:35" x14ac:dyDescent="0.2">
      <c r="A309">
        <f t="shared" si="112"/>
        <v>76</v>
      </c>
      <c r="B309">
        <f>IF(A309&lt;LookHere!$B$9,1,2)</f>
        <v>2</v>
      </c>
      <c r="C309">
        <f>IF(B309&lt;2,LookHere!F$10 - T308,0)</f>
        <v>0</v>
      </c>
      <c r="D309" s="3">
        <f>IF(B309=2,LookHere!$B$12,0)</f>
        <v>48600</v>
      </c>
      <c r="E309" s="3">
        <f>IF(A309&lt;LookHere!B$13,0,IF(A309&lt;LookHere!B$14,LookHere!C$13,LookHere!C$14))</f>
        <v>12000</v>
      </c>
      <c r="F309" s="3">
        <f>IF('SC3'!A309&lt;LookHere!D$15,0,LookHere!B$15)</f>
        <v>9000</v>
      </c>
      <c r="G309" s="3">
        <f>IF('SC3'!A309&lt;LookHere!D$16,0,LookHere!B$16)</f>
        <v>6612</v>
      </c>
      <c r="H309" s="3">
        <f t="shared" si="113"/>
        <v>46039.142910693852</v>
      </c>
      <c r="I309" s="35">
        <f t="shared" si="114"/>
        <v>2001425.776024821</v>
      </c>
      <c r="J309" s="3">
        <f>IF(I308&gt;0,IF(B309&lt;2,IF(C309&gt;5500*LookHere!B$11, 5500*LookHere!B$11, C309), IF(H309&gt;(M309+P308),-(H309-M309-P308),0)),0)</f>
        <v>0</v>
      </c>
      <c r="K309" s="35">
        <f t="shared" si="115"/>
        <v>116139.37349636212</v>
      </c>
      <c r="L309" s="35">
        <f t="shared" si="116"/>
        <v>493156.81462392042</v>
      </c>
      <c r="M309" s="35">
        <f t="shared" si="117"/>
        <v>8085.0486770581701</v>
      </c>
      <c r="N309" s="35">
        <f t="shared" si="118"/>
        <v>5446.5154630252473</v>
      </c>
      <c r="O309" s="35">
        <f t="shared" si="119"/>
        <v>473119.40404303471</v>
      </c>
      <c r="P309" s="3">
        <f t="shared" si="120"/>
        <v>37849.552323442775</v>
      </c>
      <c r="Q309">
        <f t="shared" si="109"/>
        <v>0.08</v>
      </c>
      <c r="R309" s="3">
        <f>IF(B309&lt;2,K309*V$5+L309*0.4*V$6 - IF((C309-J309)&gt;0,IF((C309-J309)&gt;V$12,V$12,C309-J309)),P309+L309*($V$6)*0.4+K309*($V$5)+G309+F309+E309)/LookHere!B$11</f>
        <v>88510.842989014258</v>
      </c>
      <c r="S309" s="3">
        <f>(IF(G309&gt;0,IF(R309&gt;V$15,IF(0.15*(R309-V$15)&lt;G309,0.15*(R309-V$15),G309),0),0))*LookHere!B$11</f>
        <v>2537.8264483521384</v>
      </c>
      <c r="T309" s="3">
        <f>(IF(R309&lt;V$16,W$16*R309,IF(R309&lt;V$17,Z$16+W$17*(R309-V$16),IF(R309&lt;V$18,W$18*(R309-V$18)+Z$17,(R309-V$18)*W$19+Z$18)))+S309 + IF(R309&lt;V$20,R309*W$20,IF(R309&lt;V$21,(R309-V$20)*W$21+Z$20,(R309-V$21)*W$22+Z$21)))*LookHere!B$11</f>
        <v>12983.241503069834</v>
      </c>
      <c r="AI309" s="3">
        <f t="shared" si="121"/>
        <v>0</v>
      </c>
    </row>
    <row r="310" spans="1:35" x14ac:dyDescent="0.2">
      <c r="A310">
        <f t="shared" si="112"/>
        <v>77</v>
      </c>
      <c r="B310">
        <f>IF(A310&lt;LookHere!$B$9,1,2)</f>
        <v>2</v>
      </c>
      <c r="C310">
        <f>IF(B310&lt;2,LookHere!F$10 - T309,0)</f>
        <v>0</v>
      </c>
      <c r="D310" s="3">
        <f>IF(B310=2,LookHere!$B$12,0)</f>
        <v>48600</v>
      </c>
      <c r="E310" s="3">
        <f>IF(A310&lt;LookHere!B$13,0,IF(A310&lt;LookHere!B$14,LookHere!C$13,LookHere!C$14))</f>
        <v>12000</v>
      </c>
      <c r="F310" s="3">
        <f>IF('SC3'!A310&lt;LookHere!D$15,0,LookHere!B$15)</f>
        <v>9000</v>
      </c>
      <c r="G310" s="3">
        <f>IF('SC3'!A310&lt;LookHere!D$16,0,LookHere!B$16)</f>
        <v>6612</v>
      </c>
      <c r="H310" s="3">
        <f t="shared" si="113"/>
        <v>33971.241503069832</v>
      </c>
      <c r="I310" s="35">
        <f t="shared" si="114"/>
        <v>2129076.7120196838</v>
      </c>
      <c r="J310" s="3">
        <f>IF(I309&gt;0,IF(B310&lt;2,IF(C310&gt;5500*LookHere!B$11, 5500*LookHere!B$11, C310), IF(H310&gt;(M310+P309),-(H310-M310-P309),0)),0)</f>
        <v>0</v>
      </c>
      <c r="K310" s="35">
        <f t="shared" si="115"/>
        <v>124467.57910190367</v>
      </c>
      <c r="L310" s="35">
        <f t="shared" si="116"/>
        <v>527911.02256472514</v>
      </c>
      <c r="M310" s="35">
        <f t="shared" si="117"/>
        <v>-3878.3108203729425</v>
      </c>
      <c r="N310" s="35">
        <f t="shared" si="118"/>
        <v>5719.8641276943863</v>
      </c>
      <c r="O310" s="35">
        <f t="shared" si="119"/>
        <v>465445.40730945667</v>
      </c>
      <c r="P310" s="3">
        <f t="shared" si="120"/>
        <v>38166.523399375452</v>
      </c>
      <c r="Q310">
        <f t="shared" si="109"/>
        <v>8.2000000000000003E-2</v>
      </c>
      <c r="R310" s="3">
        <f>IF(B310&lt;2,K310*V$5+L310*0.4*V$6 - IF((C310-J310)&gt;0,IF((C310-J310)&gt;V$12,V$12,C310-J310)),P310+L310*($V$6)*0.4+K310*($V$5)+G310+F310+E310)/LookHere!B$11</f>
        <v>90457.300476141318</v>
      </c>
      <c r="S310" s="3">
        <f>(IF(G310&gt;0,IF(R310&gt;V$15,IF(0.15*(R310-V$15)&lt;G310,0.15*(R310-V$15),G310),0),0))*LookHere!B$11</f>
        <v>2829.7950714211975</v>
      </c>
      <c r="T310" s="3">
        <f>(IF(R310&lt;V$16,W$16*R310,IF(R310&lt;V$17,Z$16+W$17*(R310-V$16),IF(R310&lt;V$18,W$18*(R310-V$18)+Z$17,(R310-V$18)*W$19+Z$18)))+S310 + IF(R310&lt;V$20,R310*W$20,IF(R310&lt;V$21,(R310-V$20)*W$21+Z$20,(R310-V$21)*W$22+Z$21)))*LookHere!B$11</f>
        <v>13998.51372835531</v>
      </c>
      <c r="AI310" s="3">
        <f t="shared" si="121"/>
        <v>0</v>
      </c>
    </row>
    <row r="311" spans="1:35" x14ac:dyDescent="0.2">
      <c r="A311">
        <f t="shared" si="112"/>
        <v>78</v>
      </c>
      <c r="B311">
        <f>IF(A311&lt;LookHere!$B$9,1,2)</f>
        <v>2</v>
      </c>
      <c r="C311">
        <f>IF(B311&lt;2,LookHere!F$10 - T310,0)</f>
        <v>0</v>
      </c>
      <c r="D311" s="3">
        <f>IF(B311=2,LookHere!$B$12,0)</f>
        <v>48600</v>
      </c>
      <c r="E311" s="3">
        <f>IF(A311&lt;LookHere!B$13,0,IF(A311&lt;LookHere!B$14,LookHere!C$13,LookHere!C$14))</f>
        <v>12000</v>
      </c>
      <c r="F311" s="3">
        <f>IF('SC3'!A311&lt;LookHere!D$15,0,LookHere!B$15)</f>
        <v>9000</v>
      </c>
      <c r="G311" s="3">
        <f>IF('SC3'!A311&lt;LookHere!D$16,0,LookHere!B$16)</f>
        <v>6612</v>
      </c>
      <c r="H311" s="3">
        <f t="shared" si="113"/>
        <v>34986.513728355312</v>
      </c>
      <c r="I311" s="35">
        <f t="shared" si="114"/>
        <v>2264869.2247122992</v>
      </c>
      <c r="J311" s="3">
        <f>IF(I310&gt;0,IF(B311&lt;2,IF(C311&gt;5500*LookHere!B$11, 5500*LookHere!B$11, C311), IF(H311&gt;(M311+P310),-(H311-M311-P310),0)),0)</f>
        <v>0</v>
      </c>
      <c r="K311" s="35">
        <f t="shared" si="115"/>
        <v>133075.82066575784</v>
      </c>
      <c r="L311" s="35">
        <f t="shared" si="116"/>
        <v>564451.98636007402</v>
      </c>
      <c r="M311" s="35">
        <f t="shared" si="117"/>
        <v>-3180.0096710201396</v>
      </c>
      <c r="N311" s="35">
        <f t="shared" si="118"/>
        <v>6008.1412314220997</v>
      </c>
      <c r="O311" s="35">
        <f t="shared" si="119"/>
        <v>456964.99198827834</v>
      </c>
      <c r="P311" s="3">
        <f t="shared" si="120"/>
        <v>37928.094335027105</v>
      </c>
      <c r="Q311">
        <f t="shared" si="109"/>
        <v>8.3000000000000004E-2</v>
      </c>
      <c r="R311" s="3">
        <f>IF(B311&lt;2,K311*V$5+L311*0.4*V$6 - IF((C311-J311)&gt;0,IF((C311-J311)&gt;V$12,V$12,C311-J311)),P311+L311*($V$6)*0.4+K311*($V$5)+G311+F311+E311)/LookHere!B$11</f>
        <v>91926.831699875082</v>
      </c>
      <c r="S311" s="3">
        <f>(IF(G311&gt;0,IF(R311&gt;V$15,IF(0.15*(R311-V$15)&lt;G311,0.15*(R311-V$15),G311),0),0))*LookHere!B$11</f>
        <v>3050.2247549812623</v>
      </c>
      <c r="T311" s="3">
        <f>(IF(R311&lt;V$16,W$16*R311,IF(R311&lt;V$17,Z$16+W$17*(R311-V$16),IF(R311&lt;V$18,W$18*(R311-V$18)+Z$17,(R311-V$18)*W$19+Z$18)))+S311 + IF(R311&lt;V$20,R311*W$20,IF(R311&lt;V$21,(R311-V$20)*W$21+Z$20,(R311-V$21)*W$22+Z$21)))*LookHere!B$11</f>
        <v>14765.02121465484</v>
      </c>
      <c r="AI311" s="3">
        <f t="shared" si="121"/>
        <v>0</v>
      </c>
    </row>
    <row r="312" spans="1:35" x14ac:dyDescent="0.2">
      <c r="A312">
        <f t="shared" si="112"/>
        <v>79</v>
      </c>
      <c r="B312">
        <f>IF(A312&lt;LookHere!$B$9,1,2)</f>
        <v>2</v>
      </c>
      <c r="C312">
        <f>IF(B312&lt;2,LookHere!F$10 - T311,0)</f>
        <v>0</v>
      </c>
      <c r="D312" s="3">
        <f>IF(B312=2,LookHere!$B$12,0)</f>
        <v>48600</v>
      </c>
      <c r="E312" s="3">
        <f>IF(A312&lt;LookHere!B$13,0,IF(A312&lt;LookHere!B$14,LookHere!C$13,LookHere!C$14))</f>
        <v>12000</v>
      </c>
      <c r="F312" s="3">
        <f>IF('SC3'!A312&lt;LookHere!D$15,0,LookHere!B$15)</f>
        <v>9000</v>
      </c>
      <c r="G312" s="3">
        <f>IF('SC3'!A312&lt;LookHere!D$16,0,LookHere!B$16)</f>
        <v>6612</v>
      </c>
      <c r="H312" s="3">
        <f t="shared" si="113"/>
        <v>35753.021214654844</v>
      </c>
      <c r="I312" s="35">
        <f t="shared" si="114"/>
        <v>2409322.5838644495</v>
      </c>
      <c r="J312" s="3">
        <f>IF(I311&gt;0,IF(B312&lt;2,IF(C312&gt;5500*LookHere!B$11, 5500*LookHere!B$11, C312), IF(H312&gt;(M312+P311),-(H312-M312-P311),0)),0)</f>
        <v>0</v>
      </c>
      <c r="K312" s="35">
        <f t="shared" si="115"/>
        <v>142040.51247934651</v>
      </c>
      <c r="L312" s="35">
        <f t="shared" si="116"/>
        <v>602536.47564332967</v>
      </c>
      <c r="M312" s="35">
        <f t="shared" si="117"/>
        <v>-2175.0731203722607</v>
      </c>
      <c r="N312" s="35">
        <f t="shared" si="118"/>
        <v>6429.7407394085531</v>
      </c>
      <c r="O312" s="35">
        <f t="shared" si="119"/>
        <v>448182.12484226364</v>
      </c>
      <c r="P312" s="3">
        <f t="shared" si="120"/>
        <v>38095.480611592415</v>
      </c>
      <c r="Q312">
        <f t="shared" si="109"/>
        <v>8.5000000000000006E-2</v>
      </c>
      <c r="R312" s="3">
        <f>IF(B312&lt;2,K312*V$5+L312*0.4*V$6 - IF((C312-J312)&gt;0,IF((C312-J312)&gt;V$12,V$12,C312-J312)),P312+L312*($V$6)*0.4+K312*($V$5)+G312+F312+E312)/LookHere!B$11</f>
        <v>93874.067602950687</v>
      </c>
      <c r="S312" s="3">
        <f>(IF(G312&gt;0,IF(R312&gt;V$15,IF(0.15*(R312-V$15)&lt;G312,0.15*(R312-V$15),G312),0),0))*LookHere!B$11</f>
        <v>3342.3101404426029</v>
      </c>
      <c r="T312" s="3">
        <f>(IF(R312&lt;V$16,W$16*R312,IF(R312&lt;V$17,Z$16+W$17*(R312-V$16),IF(R312&lt;V$18,W$18*(R312-V$18)+Z$17,(R312-V$18)*W$19+Z$18)))+S312 + IF(R312&lt;V$20,R312*W$20,IF(R312&lt;V$21,(R312-V$20)*W$21+Z$20,(R312-V$21)*W$22+Z$21)))*LookHere!B$11</f>
        <v>15780.699461699078</v>
      </c>
      <c r="AI312" s="3">
        <f t="shared" si="121"/>
        <v>0</v>
      </c>
    </row>
    <row r="313" spans="1:35" x14ac:dyDescent="0.2">
      <c r="A313">
        <f t="shared" si="112"/>
        <v>80</v>
      </c>
      <c r="B313">
        <f>IF(A313&lt;LookHere!$B$9,1,2)</f>
        <v>2</v>
      </c>
      <c r="C313">
        <f>IF(B313&lt;2,LookHere!F$10 - T312,0)</f>
        <v>0</v>
      </c>
      <c r="D313" s="3">
        <f>IF(B313=2,LookHere!$B$12,0)</f>
        <v>48600</v>
      </c>
      <c r="E313" s="3">
        <f>IF(A313&lt;LookHere!B$13,0,IF(A313&lt;LookHere!B$14,LookHere!C$13,LookHere!C$14))</f>
        <v>12000</v>
      </c>
      <c r="F313" s="3">
        <f>IF('SC3'!A313&lt;LookHere!D$15,0,LookHere!B$15)</f>
        <v>9000</v>
      </c>
      <c r="G313" s="3">
        <f>IF('SC3'!A313&lt;LookHere!D$16,0,LookHere!B$16)</f>
        <v>6612</v>
      </c>
      <c r="H313" s="3">
        <f t="shared" si="113"/>
        <v>36768.699461699078</v>
      </c>
      <c r="I313" s="35">
        <f t="shared" si="114"/>
        <v>2562989.1782633238</v>
      </c>
      <c r="J313" s="3">
        <f>IF(I312&gt;0,IF(B313&lt;2,IF(C313&gt;5500*LookHere!B$11, 5500*LookHere!B$11, C313), IF(H313&gt;(M313+P312),-(H313-M313-P312),0)),0)</f>
        <v>0</v>
      </c>
      <c r="K313" s="35">
        <f t="shared" si="115"/>
        <v>151422.153141438</v>
      </c>
      <c r="L313" s="35">
        <f t="shared" si="116"/>
        <v>642383.22954230709</v>
      </c>
      <c r="M313" s="35">
        <f t="shared" si="117"/>
        <v>-1326.781149893337</v>
      </c>
      <c r="N313" s="35">
        <f t="shared" si="118"/>
        <v>6874.8851451887349</v>
      </c>
      <c r="O313" s="35">
        <f t="shared" si="119"/>
        <v>438671.70015311078</v>
      </c>
      <c r="P313" s="3">
        <f t="shared" si="120"/>
        <v>38603.109613473745</v>
      </c>
      <c r="Q313">
        <f t="shared" si="109"/>
        <v>8.7999999999999995E-2</v>
      </c>
      <c r="R313" s="3">
        <f>IF(B313&lt;2,K313*V$5+L313*0.4*V$6 - IF((C313-J313)&gt;0,IF((C313-J313)&gt;V$12,V$12,C313-J313)),P313+L313*($V$6)*0.4+K313*($V$5)+G313+F313+E313)/LookHere!B$11</f>
        <v>96243.980543099271</v>
      </c>
      <c r="S313" s="3">
        <f>(IF(G313&gt;0,IF(R313&gt;V$15,IF(0.15*(R313-V$15)&lt;G313,0.15*(R313-V$15),G313),0),0))*LookHere!B$11</f>
        <v>3697.7970814648907</v>
      </c>
      <c r="T313" s="3">
        <f>(IF(R313&lt;V$16,W$16*R313,IF(R313&lt;V$17,Z$16+W$17*(R313-V$16),IF(R313&lt;V$18,W$18*(R313-V$18)+Z$17,(R313-V$18)*W$19+Z$18)))+S313 + IF(R313&lt;V$20,R313*W$20,IF(R313&lt;V$21,(R313-V$20)*W$21+Z$20,(R313-V$21)*W$22+Z$21)))*LookHere!B$11</f>
        <v>17016.846051280576</v>
      </c>
      <c r="AI313" s="3">
        <f t="shared" si="121"/>
        <v>0</v>
      </c>
    </row>
    <row r="314" spans="1:35" x14ac:dyDescent="0.2">
      <c r="A314">
        <f t="shared" si="112"/>
        <v>81</v>
      </c>
      <c r="B314">
        <f>IF(A314&lt;LookHere!$B$9,1,2)</f>
        <v>2</v>
      </c>
      <c r="C314">
        <f>IF(B314&lt;2,LookHere!F$10 - T313,0)</f>
        <v>0</v>
      </c>
      <c r="D314" s="3">
        <f>IF(B314=2,LookHere!$B$12,0)</f>
        <v>48600</v>
      </c>
      <c r="E314" s="3">
        <f>IF(A314&lt;LookHere!B$13,0,IF(A314&lt;LookHere!B$14,LookHere!C$13,LookHere!C$14))</f>
        <v>12000</v>
      </c>
      <c r="F314" s="3">
        <f>IF('SC3'!A314&lt;LookHere!D$15,0,LookHere!B$15)</f>
        <v>9000</v>
      </c>
      <c r="G314" s="3">
        <f>IF('SC3'!A314&lt;LookHere!D$16,0,LookHere!B$16)</f>
        <v>6612</v>
      </c>
      <c r="H314" s="3">
        <f t="shared" si="113"/>
        <v>38004.846051280576</v>
      </c>
      <c r="I314" s="35">
        <f t="shared" si="114"/>
        <v>2726456.6280529583</v>
      </c>
      <c r="J314" s="3">
        <f>IF(I313&gt;0,IF(B314&lt;2,IF(C314&gt;5500*LookHere!B$11, 5500*LookHere!B$11, C314), IF(H314&gt;(M314+P313),-(H314-M314-P313),0)),0)</f>
        <v>0</v>
      </c>
      <c r="K314" s="35">
        <f t="shared" si="115"/>
        <v>161270.17082575956</v>
      </c>
      <c r="L314" s="35">
        <f t="shared" si="116"/>
        <v>684202.71813146665</v>
      </c>
      <c r="M314" s="35">
        <f t="shared" si="117"/>
        <v>-598.26356219316949</v>
      </c>
      <c r="N314" s="35">
        <f t="shared" si="118"/>
        <v>7338.9233953110406</v>
      </c>
      <c r="O314" s="35">
        <f t="shared" si="119"/>
        <v>428047.0715754024</v>
      </c>
      <c r="P314" s="3">
        <f t="shared" si="120"/>
        <v>38524.236441786212</v>
      </c>
      <c r="Q314">
        <f t="shared" si="109"/>
        <v>0.09</v>
      </c>
      <c r="R314" s="3">
        <f>IF(B314&lt;2,K314*V$5+L314*0.4*V$6 - IF((C314-J314)&gt;0,IF((C314-J314)&gt;V$12,V$12,C314-J314)),P314+L314*($V$6)*0.4+K314*($V$5)+G314+F314+E314)/LookHere!B$11</f>
        <v>98119.657690984634</v>
      </c>
      <c r="S314" s="3">
        <f>(IF(G314&gt;0,IF(R314&gt;V$15,IF(0.15*(R314-V$15)&lt;G314,0.15*(R314-V$15),G314),0),0))*LookHere!B$11</f>
        <v>3979.148653647695</v>
      </c>
      <c r="T314" s="3">
        <f>(IF(R314&lt;V$16,W$16*R314,IF(R314&lt;V$17,Z$16+W$17*(R314-V$16),IF(R314&lt;V$18,W$18*(R314-V$18)+Z$17,(R314-V$18)*W$19+Z$18)))+S314 + IF(R314&lt;V$20,R314*W$20,IF(R314&lt;V$21,(R314-V$20)*W$21+Z$20,(R314-V$21)*W$22+Z$21)))*LookHere!B$11</f>
        <v>17995.199251617581</v>
      </c>
      <c r="AI314" s="3">
        <f t="shared" si="121"/>
        <v>0</v>
      </c>
    </row>
    <row r="315" spans="1:35" x14ac:dyDescent="0.2">
      <c r="A315">
        <f t="shared" si="112"/>
        <v>82</v>
      </c>
      <c r="B315">
        <f>IF(A315&lt;LookHere!$B$9,1,2)</f>
        <v>2</v>
      </c>
      <c r="C315">
        <f>IF(B315&lt;2,LookHere!F$10 - T314,0)</f>
        <v>0</v>
      </c>
      <c r="D315" s="3">
        <f>IF(B315=2,LookHere!$B$12,0)</f>
        <v>48600</v>
      </c>
      <c r="E315" s="3">
        <f>IF(A315&lt;LookHere!B$13,0,IF(A315&lt;LookHere!B$14,LookHere!C$13,LookHere!C$14))</f>
        <v>12000</v>
      </c>
      <c r="F315" s="3">
        <f>IF('SC3'!A315&lt;LookHere!D$15,0,LookHere!B$15)</f>
        <v>9000</v>
      </c>
      <c r="G315" s="3">
        <f>IF('SC3'!A315&lt;LookHere!D$16,0,LookHere!B$16)</f>
        <v>6612</v>
      </c>
      <c r="H315" s="3">
        <f t="shared" si="113"/>
        <v>38983.199251617581</v>
      </c>
      <c r="I315" s="35">
        <f t="shared" si="114"/>
        <v>2900350.0317901759</v>
      </c>
      <c r="J315" s="3">
        <f>IF(I314&gt;0,IF(B315&lt;2,IF(C315&gt;5500*LookHere!B$11, 5500*LookHere!B$11, C315), IF(H315&gt;(M315+P314),-(H315-M315-P314),0)),0)</f>
        <v>0</v>
      </c>
      <c r="K315" s="35">
        <f t="shared" si="115"/>
        <v>171547.62852510944</v>
      </c>
      <c r="L315" s="35">
        <f t="shared" si="116"/>
        <v>727860.02289791836</v>
      </c>
      <c r="M315" s="35">
        <f t="shared" si="117"/>
        <v>458.96280983136967</v>
      </c>
      <c r="N315" s="35">
        <f t="shared" si="118"/>
        <v>7824.4069656856846</v>
      </c>
      <c r="O315" s="35">
        <f t="shared" si="119"/>
        <v>416823.67735869531</v>
      </c>
      <c r="P315" s="3">
        <f t="shared" si="120"/>
        <v>38764.601994358665</v>
      </c>
      <c r="Q315">
        <f t="shared" si="109"/>
        <v>9.2999999999999999E-2</v>
      </c>
      <c r="R315" s="3">
        <f>IF(B315&lt;2,K315*V$5+L315*0.4*V$6 - IF((C315-J315)&gt;0,IF((C315-J315)&gt;V$12,V$12,C315-J315)),P315+L315*($V$6)*0.4+K315*($V$5)+G315+F315+E315)/LookHere!B$11</f>
        <v>100400.34934025214</v>
      </c>
      <c r="S315" s="3">
        <f>(IF(G315&gt;0,IF(R315&gt;V$15,IF(0.15*(R315-V$15)&lt;G315,0.15*(R315-V$15),G315),0),0))*LookHere!B$11</f>
        <v>4321.2524010378211</v>
      </c>
      <c r="T315" s="3">
        <f>(IF(R315&lt;V$16,W$16*R315,IF(R315&lt;V$17,Z$16+W$17*(R315-V$16),IF(R315&lt;V$18,W$18*(R315-V$18)+Z$17,(R315-V$18)*W$19+Z$18)))+S315 + IF(R315&lt;V$20,R315*W$20,IF(R315&lt;V$21,(R315-V$20)*W$21+Z$20,(R315-V$21)*W$22+Z$21)))*LookHere!B$11</f>
        <v>19184.808015875515</v>
      </c>
      <c r="AI315" s="3">
        <f t="shared" si="121"/>
        <v>0</v>
      </c>
    </row>
    <row r="316" spans="1:35" x14ac:dyDescent="0.2">
      <c r="A316">
        <f t="shared" si="112"/>
        <v>83</v>
      </c>
      <c r="B316">
        <f>IF(A316&lt;LookHere!$B$9,1,2)</f>
        <v>2</v>
      </c>
      <c r="C316">
        <f>IF(B316&lt;2,LookHere!F$10 - T315,0)</f>
        <v>0</v>
      </c>
      <c r="D316" s="3">
        <f>IF(B316=2,LookHere!$B$12,0)</f>
        <v>48600</v>
      </c>
      <c r="E316" s="3">
        <f>IF(A316&lt;LookHere!B$13,0,IF(A316&lt;LookHere!B$14,LookHere!C$13,LookHere!C$14))</f>
        <v>12000</v>
      </c>
      <c r="F316" s="3">
        <f>IF('SC3'!A316&lt;LookHere!D$15,0,LookHere!B$15)</f>
        <v>9000</v>
      </c>
      <c r="G316" s="3">
        <f>IF('SC3'!A316&lt;LookHere!D$16,0,LookHere!B$16)</f>
        <v>6612</v>
      </c>
      <c r="H316" s="3">
        <f t="shared" si="113"/>
        <v>40172.808015875518</v>
      </c>
      <c r="I316" s="35">
        <f t="shared" si="114"/>
        <v>3085334.3568177531</v>
      </c>
      <c r="J316" s="3">
        <f>IF(I315&gt;0,IF(B316&lt;2,IF(C316&gt;5500*LookHere!B$11, 5500*LookHere!B$11, C316), IF(H316&gt;(M316+P315),-(H316-M316-P315),0)),0)</f>
        <v>0</v>
      </c>
      <c r="K316" s="35">
        <f t="shared" si="115"/>
        <v>182306.91065842842</v>
      </c>
      <c r="L316" s="35">
        <f t="shared" si="116"/>
        <v>773556.7888564131</v>
      </c>
      <c r="M316" s="35">
        <f t="shared" si="117"/>
        <v>1408.2060215168531</v>
      </c>
      <c r="N316" s="35">
        <f t="shared" si="118"/>
        <v>8333.9017594961297</v>
      </c>
      <c r="O316" s="35">
        <f t="shared" si="119"/>
        <v>404644.08950627421</v>
      </c>
      <c r="P316" s="3">
        <f t="shared" si="120"/>
        <v>38845.832592602324</v>
      </c>
      <c r="Q316">
        <f t="shared" si="109"/>
        <v>9.6000000000000002E-2</v>
      </c>
      <c r="R316" s="3">
        <f>IF(B316&lt;2,K316*V$5+L316*0.4*V$6 - IF((C316-J316)&gt;0,IF((C316-J316)&gt;V$12,V$12,C316-J316)),P316+L316*($V$6)*0.4+K316*($V$5)+G316+F316+E316)/LookHere!B$11</f>
        <v>102617.2815506278</v>
      </c>
      <c r="S316" s="3">
        <f>(IF(G316&gt;0,IF(R316&gt;V$15,IF(0.15*(R316-V$15)&lt;G316,0.15*(R316-V$15),G316),0),0))*LookHere!B$11</f>
        <v>4653.7922325941699</v>
      </c>
      <c r="T316" s="3">
        <f>(IF(R316&lt;V$16,W$16*R316,IF(R316&lt;V$17,Z$16+W$17*(R316-V$16),IF(R316&lt;V$18,W$18*(R316-V$18)+Z$17,(R316-V$18)*W$19+Z$18)))+S316 + IF(R316&lt;V$20,R316*W$20,IF(R316&lt;V$21,(R316-V$20)*W$21+Z$20,(R316-V$21)*W$22+Z$21)))*LookHere!B$11</f>
        <v>20341.159856807462</v>
      </c>
      <c r="AI316" s="3">
        <f t="shared" si="121"/>
        <v>0</v>
      </c>
    </row>
    <row r="317" spans="1:35" x14ac:dyDescent="0.2">
      <c r="A317">
        <f t="shared" si="112"/>
        <v>84</v>
      </c>
      <c r="B317">
        <f>IF(A317&lt;LookHere!$B$9,1,2)</f>
        <v>2</v>
      </c>
      <c r="C317">
        <f>IF(B317&lt;2,LookHere!F$10 - T316,0)</f>
        <v>0</v>
      </c>
      <c r="D317" s="3">
        <f>IF(B317=2,LookHere!$B$12,0)</f>
        <v>48600</v>
      </c>
      <c r="E317" s="3">
        <f>IF(A317&lt;LookHere!B$13,0,IF(A317&lt;LookHere!B$14,LookHere!C$13,LookHere!C$14))</f>
        <v>12000</v>
      </c>
      <c r="F317" s="3">
        <f>IF('SC3'!A317&lt;LookHere!D$15,0,LookHere!B$15)</f>
        <v>9000</v>
      </c>
      <c r="G317" s="3">
        <f>IF('SC3'!A317&lt;LookHere!D$16,0,LookHere!B$16)</f>
        <v>6612</v>
      </c>
      <c r="H317" s="3">
        <f t="shared" si="113"/>
        <v>41329.159856807462</v>
      </c>
      <c r="I317" s="35">
        <f t="shared" si="114"/>
        <v>3282116.9820955894</v>
      </c>
      <c r="J317" s="3">
        <f>IF(I316&gt;0,IF(B317&lt;2,IF(C317&gt;5500*LookHere!B$11, 5500*LookHere!B$11, C317), IF(H317&gt;(M317+P316),-(H317-M317-P316),0)),0)</f>
        <v>0</v>
      </c>
      <c r="K317" s="35">
        <f t="shared" si="115"/>
        <v>193552.87750031726</v>
      </c>
      <c r="L317" s="35">
        <f t="shared" si="116"/>
        <v>821324.43126004795</v>
      </c>
      <c r="M317" s="35">
        <f t="shared" si="117"/>
        <v>2483.3272642051379</v>
      </c>
      <c r="N317" s="35">
        <f t="shared" si="118"/>
        <v>8865.8292445399002</v>
      </c>
      <c r="O317" s="35">
        <f t="shared" si="119"/>
        <v>391606.45694238204</v>
      </c>
      <c r="P317" s="3">
        <f t="shared" si="120"/>
        <v>38769.039237295823</v>
      </c>
      <c r="Q317">
        <f t="shared" si="109"/>
        <v>9.9000000000000005E-2</v>
      </c>
      <c r="R317" s="3">
        <f>IF(B317&lt;2,K317*V$5+L317*0.4*V$6 - IF((C317-J317)&gt;0,IF((C317-J317)&gt;V$12,V$12,C317-J317)),P317+L317*($V$6)*0.4+K317*($V$5)+G317+F317+E317)/LookHere!B$11</f>
        <v>104772.94280469214</v>
      </c>
      <c r="S317" s="3">
        <f>(IF(G317&gt;0,IF(R317&gt;V$15,IF(0.15*(R317-V$15)&lt;G317,0.15*(R317-V$15),G317),0),0))*LookHere!B$11</f>
        <v>4977.1414207038206</v>
      </c>
      <c r="T317" s="3">
        <f>(IF(R317&lt;V$16,W$16*R317,IF(R317&lt;V$17,Z$16+W$17*(R317-V$16),IF(R317&lt;V$18,W$18*(R317-V$18)+Z$17,(R317-V$18)*W$19+Z$18)))+S317 + IF(R317&lt;V$20,R317*W$20,IF(R317&lt;V$21,(R317-V$20)*W$21+Z$20,(R317-V$21)*W$22+Z$21)))*LookHere!B$11</f>
        <v>21465.552766927416</v>
      </c>
      <c r="AI317" s="3">
        <f t="shared" si="121"/>
        <v>0</v>
      </c>
    </row>
    <row r="318" spans="1:35" x14ac:dyDescent="0.2">
      <c r="A318">
        <f t="shared" si="112"/>
        <v>85</v>
      </c>
      <c r="B318">
        <f>IF(A318&lt;LookHere!$B$9,1,2)</f>
        <v>2</v>
      </c>
      <c r="C318">
        <f>IF(B318&lt;2,LookHere!F$10 - T317,0)</f>
        <v>0</v>
      </c>
      <c r="D318" s="3">
        <f>IF(B318=2,LookHere!$B$12,0)</f>
        <v>48600</v>
      </c>
      <c r="E318" s="3">
        <f>IF(A318&lt;LookHere!B$13,0,IF(A318&lt;LookHere!B$14,LookHere!C$13,LookHere!C$14))</f>
        <v>12000</v>
      </c>
      <c r="F318" s="3">
        <f>IF('SC3'!A318&lt;LookHere!D$15,0,LookHere!B$15)</f>
        <v>9000</v>
      </c>
      <c r="G318" s="3">
        <f>IF('SC3'!A318&lt;LookHere!D$16,0,LookHere!B$16)</f>
        <v>6612</v>
      </c>
      <c r="H318" s="3">
        <f t="shared" si="113"/>
        <v>42453.552766927416</v>
      </c>
      <c r="I318" s="35">
        <f t="shared" si="114"/>
        <v>3491450.4032136458</v>
      </c>
      <c r="J318" s="3">
        <f>IF(I317&gt;0,IF(B318&lt;2,IF(C318&gt;5500*LookHere!B$11, 5500*LookHere!B$11, C318), IF(H318&gt;(M318+P317),-(H318-M318-P317),0)),0)</f>
        <v>0</v>
      </c>
      <c r="K318" s="35">
        <f t="shared" si="115"/>
        <v>205292.82345310171</v>
      </c>
      <c r="L318" s="35">
        <f t="shared" si="116"/>
        <v>871194.20158547314</v>
      </c>
      <c r="M318" s="35">
        <f t="shared" si="117"/>
        <v>3684.513529631593</v>
      </c>
      <c r="N318" s="35">
        <f t="shared" si="118"/>
        <v>9422.5842517558012</v>
      </c>
      <c r="O318" s="35">
        <f t="shared" si="119"/>
        <v>377814.07752887136</v>
      </c>
      <c r="P318" s="3">
        <f t="shared" si="120"/>
        <v>38914.849985473746</v>
      </c>
      <c r="Q318">
        <f t="shared" si="109"/>
        <v>0.10299999999999999</v>
      </c>
      <c r="R318" s="3">
        <f>IF(B318&lt;2,K318*V$5+L318*0.4*V$6 - IF((C318-J318)&gt;0,IF((C318-J318)&gt;V$12,V$12,C318-J318)),P318+L318*($V$6)*0.4+K318*($V$5)+G318+F318+E318)/LookHere!B$11</f>
        <v>107249.41945976838</v>
      </c>
      <c r="S318" s="3">
        <f>(IF(G318&gt;0,IF(R318&gt;V$15,IF(0.15*(R318-V$15)&lt;G318,0.15*(R318-V$15),G318),0),0))*LookHere!B$11</f>
        <v>5348.6129189652574</v>
      </c>
      <c r="T318" s="3">
        <f>(IF(R318&lt;V$16,W$16*R318,IF(R318&lt;V$17,Z$16+W$17*(R318-V$16),IF(R318&lt;V$18,W$18*(R318-V$18)+Z$17,(R318-V$18)*W$19+Z$18)))+S318 + IF(R318&lt;V$20,R318*W$20,IF(R318&lt;V$21,(R318-V$20)*W$21+Z$20,(R318-V$21)*W$22+Z$21)))*LookHere!B$11</f>
        <v>22757.282990215186</v>
      </c>
      <c r="AI318" s="3">
        <f t="shared" si="121"/>
        <v>0</v>
      </c>
    </row>
    <row r="319" spans="1:35" x14ac:dyDescent="0.2">
      <c r="A319">
        <f t="shared" si="112"/>
        <v>86</v>
      </c>
      <c r="B319">
        <f>IF(A319&lt;LookHere!$B$9,1,2)</f>
        <v>2</v>
      </c>
      <c r="C319">
        <f>IF(B319&lt;2,LookHere!F$10 - T318,0)</f>
        <v>0</v>
      </c>
      <c r="D319" s="3">
        <f>IF(B319=2,LookHere!$B$12,0)</f>
        <v>48600</v>
      </c>
      <c r="E319" s="3">
        <f>IF(A319&lt;LookHere!B$13,0,IF(A319&lt;LookHere!B$14,LookHere!C$13,LookHere!C$14))</f>
        <v>12000</v>
      </c>
      <c r="F319" s="3">
        <f>IF('SC3'!A319&lt;LookHere!D$15,0,LookHere!B$15)</f>
        <v>9000</v>
      </c>
      <c r="G319" s="3">
        <f>IF('SC3'!A319&lt;LookHere!D$16,0,LookHere!B$16)</f>
        <v>6612</v>
      </c>
      <c r="H319" s="3">
        <f t="shared" si="113"/>
        <v>43745.282990215186</v>
      </c>
      <c r="I319" s="35">
        <f t="shared" si="114"/>
        <v>3714135.1099306121</v>
      </c>
      <c r="J319" s="3">
        <f>IF(I318&gt;0,IF(B319&lt;2,IF(C319&gt;5500*LookHere!B$11, 5500*LookHere!B$11, C319), IF(H319&gt;(M319+P318),-(H319-M319-P318),0)),0)</f>
        <v>0</v>
      </c>
      <c r="K319" s="35">
        <f t="shared" si="115"/>
        <v>217570.83916085662</v>
      </c>
      <c r="L319" s="35">
        <f t="shared" si="116"/>
        <v>923344.3702232138</v>
      </c>
      <c r="M319" s="35">
        <f t="shared" si="117"/>
        <v>4830.4330047414405</v>
      </c>
      <c r="N319" s="35">
        <f t="shared" si="118"/>
        <v>10004.581554613276</v>
      </c>
      <c r="O319" s="35">
        <f t="shared" si="119"/>
        <v>362996.20940818905</v>
      </c>
      <c r="P319" s="3">
        <f t="shared" si="120"/>
        <v>39203.590616084417</v>
      </c>
      <c r="Q319">
        <f t="shared" si="109"/>
        <v>0.108</v>
      </c>
      <c r="R319" s="3">
        <f>IF(B319&lt;2,K319*V$5+L319*0.4*V$6 - IF((C319-J319)&gt;0,IF((C319-J319)&gt;V$12,V$12,C319-J319)),P319+L319*($V$6)*0.4+K319*($V$5)+G319+F319+E319)/LookHere!B$11</f>
        <v>109975.44475325164</v>
      </c>
      <c r="S319" s="3">
        <f>(IF(G319&gt;0,IF(R319&gt;V$15,IF(0.15*(R319-V$15)&lt;G319,0.15*(R319-V$15),G319),0),0))*LookHere!B$11</f>
        <v>5757.5167129877454</v>
      </c>
      <c r="T319" s="3">
        <f>(IF(R319&lt;V$16,W$16*R319,IF(R319&lt;V$17,Z$16+W$17*(R319-V$16),IF(R319&lt;V$18,W$18*(R319-V$18)+Z$17,(R319-V$18)*W$19+Z$18)))+S319 + IF(R319&lt;V$20,R319*W$20,IF(R319&lt;V$21,(R319-V$20)*W$21+Z$20,(R319-V$21)*W$22+Z$21)))*LookHere!B$11</f>
        <v>24179.177783296051</v>
      </c>
      <c r="AI319" s="3">
        <f t="shared" si="121"/>
        <v>0</v>
      </c>
    </row>
    <row r="320" spans="1:35" x14ac:dyDescent="0.2">
      <c r="A320">
        <f t="shared" si="112"/>
        <v>87</v>
      </c>
      <c r="B320">
        <f>IF(A320&lt;LookHere!$B$9,1,2)</f>
        <v>2</v>
      </c>
      <c r="C320">
        <f>IF(B320&lt;2,LookHere!F$10 - T319,0)</f>
        <v>0</v>
      </c>
      <c r="D320" s="3">
        <f>IF(B320=2,LookHere!$B$12,0)</f>
        <v>48600</v>
      </c>
      <c r="E320" s="3">
        <f>IF(A320&lt;LookHere!B$13,0,IF(A320&lt;LookHere!B$14,LookHere!C$13,LookHere!C$14))</f>
        <v>12000</v>
      </c>
      <c r="F320" s="3">
        <f>IF('SC3'!A320&lt;LookHere!D$15,0,LookHere!B$15)</f>
        <v>9000</v>
      </c>
      <c r="G320" s="3">
        <f>IF('SC3'!A320&lt;LookHere!D$16,0,LookHere!B$16)</f>
        <v>6612</v>
      </c>
      <c r="H320" s="3">
        <f t="shared" si="113"/>
        <v>45167.177783296051</v>
      </c>
      <c r="I320" s="35">
        <f t="shared" si="114"/>
        <v>3951022.6472419864</v>
      </c>
      <c r="J320" s="3">
        <f>IF(I319&gt;0,IF(B320&lt;2,IF(C320&gt;5500*LookHere!B$11, 5500*LookHere!B$11, C320), IF(H320&gt;(M320+P319),-(H320-M320-P319),0)),0)</f>
        <v>0</v>
      </c>
      <c r="K320" s="35">
        <f t="shared" si="115"/>
        <v>230423.59228533009</v>
      </c>
      <c r="L320" s="35">
        <f t="shared" si="116"/>
        <v>977932.33414900198</v>
      </c>
      <c r="M320" s="35">
        <f t="shared" si="117"/>
        <v>5963.5871672116336</v>
      </c>
      <c r="N320" s="35">
        <f t="shared" si="118"/>
        <v>10612.202715957495</v>
      </c>
      <c r="O320" s="35">
        <f t="shared" si="119"/>
        <v>346944.51702815894</v>
      </c>
      <c r="P320" s="3">
        <f t="shared" si="120"/>
        <v>39204.730424181958</v>
      </c>
      <c r="Q320">
        <f t="shared" si="109"/>
        <v>0.113</v>
      </c>
      <c r="R320" s="3">
        <f>IF(B320&lt;2,K320*V$5+L320*0.4*V$6 - IF((C320-J320)&gt;0,IF((C320-J320)&gt;V$12,V$12,C320-J320)),P320+L320*($V$6)*0.4+K320*($V$5)+G320+F320+E320)/LookHere!B$11</f>
        <v>112527.83014206763</v>
      </c>
      <c r="S320" s="3">
        <f>(IF(G320&gt;0,IF(R320&gt;V$15,IF(0.15*(R320-V$15)&lt;G320,0.15*(R320-V$15),G320),0),0))*LookHere!B$11</f>
        <v>6140.3745213101438</v>
      </c>
      <c r="T320" s="3">
        <f>(IF(R320&lt;V$16,W$16*R320,IF(R320&lt;V$17,Z$16+W$17*(R320-V$16),IF(R320&lt;V$18,W$18*(R320-V$18)+Z$17,(R320-V$18)*W$19+Z$18)))+S320 + IF(R320&lt;V$20,R320*W$20,IF(R320&lt;V$21,(R320-V$20)*W$21+Z$20,(R320-V$21)*W$22+Z$21)))*LookHere!B$11</f>
        <v>25510.502002102472</v>
      </c>
      <c r="AI320" s="3">
        <f t="shared" si="121"/>
        <v>0</v>
      </c>
    </row>
    <row r="321" spans="1:35" x14ac:dyDescent="0.2">
      <c r="A321">
        <f t="shared" si="112"/>
        <v>88</v>
      </c>
      <c r="B321">
        <f>IF(A321&lt;LookHere!$B$9,1,2)</f>
        <v>2</v>
      </c>
      <c r="C321">
        <f>IF(B321&lt;2,LookHere!F$10 - T320,0)</f>
        <v>0</v>
      </c>
      <c r="D321" s="3">
        <f>IF(B321=2,LookHere!$B$12,0)</f>
        <v>48600</v>
      </c>
      <c r="E321" s="3">
        <f>IF(A321&lt;LookHere!B$13,0,IF(A321&lt;LookHere!B$14,LookHere!C$13,LookHere!C$14))</f>
        <v>12000</v>
      </c>
      <c r="F321" s="3">
        <f>IF('SC3'!A321&lt;LookHere!D$15,0,LookHere!B$15)</f>
        <v>9000</v>
      </c>
      <c r="G321" s="3">
        <f>IF('SC3'!A321&lt;LookHere!D$16,0,LookHere!B$16)</f>
        <v>6612</v>
      </c>
      <c r="H321" s="3">
        <f t="shared" si="113"/>
        <v>46498.502002102468</v>
      </c>
      <c r="I321" s="35">
        <f t="shared" si="114"/>
        <v>4203018.8716830797</v>
      </c>
      <c r="J321" s="3">
        <f>IF(I320&gt;0,IF(B321&lt;2,IF(C321&gt;5500*LookHere!B$11, 5500*LookHere!B$11, C321), IF(H321&gt;(M321+P320),-(H321-M321-P320),0)),0)</f>
        <v>0</v>
      </c>
      <c r="K321" s="35">
        <f t="shared" si="115"/>
        <v>243848.51525754479</v>
      </c>
      <c r="L321" s="35">
        <f t="shared" si="116"/>
        <v>1034957.4361669406</v>
      </c>
      <c r="M321" s="35">
        <f t="shared" si="117"/>
        <v>7293.77157792051</v>
      </c>
      <c r="N321" s="35">
        <f t="shared" si="118"/>
        <v>11247.593001536328</v>
      </c>
      <c r="O321" s="35">
        <f t="shared" si="119"/>
        <v>329867.90790003294</v>
      </c>
      <c r="P321" s="3">
        <f t="shared" si="120"/>
        <v>39254.281040103917</v>
      </c>
      <c r="Q321">
        <f t="shared" si="109"/>
        <v>0.11899999999999999</v>
      </c>
      <c r="R321" s="3">
        <f>IF(B321&lt;2,K321*V$5+L321*0.4*V$6 - IF((C321-J321)&gt;0,IF((C321-J321)&gt;V$12,V$12,C321-J321)),P321+L321*($V$6)*0.4+K321*($V$5)+G321+F321+E321)/LookHere!B$11</f>
        <v>115242.4702104467</v>
      </c>
      <c r="S321" s="3">
        <f>(IF(G321&gt;0,IF(R321&gt;V$15,IF(0.15*(R321-V$15)&lt;G321,0.15*(R321-V$15),G321),0),0))*LookHere!B$11</f>
        <v>6547.5705315670048</v>
      </c>
      <c r="T321" s="3">
        <f>(IF(R321&lt;V$16,W$16*R321,IF(R321&lt;V$17,Z$16+W$17*(R321-V$16),IF(R321&lt;V$18,W$18*(R321-V$18)+Z$17,(R321-V$18)*W$19+Z$18)))+S321 + IF(R321&lt;V$20,R321*W$20,IF(R321&lt;V$21,(R321-V$20)*W$21+Z$20,(R321-V$21)*W$22+Z$21)))*LookHere!B$11</f>
        <v>26926.458261768999</v>
      </c>
      <c r="AI321" s="3">
        <f t="shared" si="121"/>
        <v>0</v>
      </c>
    </row>
    <row r="322" spans="1:35" x14ac:dyDescent="0.2">
      <c r="A322">
        <f t="shared" si="112"/>
        <v>89</v>
      </c>
      <c r="B322">
        <f>IF(A322&lt;LookHere!$B$9,1,2)</f>
        <v>2</v>
      </c>
      <c r="C322">
        <f>IF(B322&lt;2,LookHere!F$10 - T321,0)</f>
        <v>0</v>
      </c>
      <c r="D322" s="3">
        <f>IF(B322=2,LookHere!$B$12,0)</f>
        <v>48600</v>
      </c>
      <c r="E322" s="3">
        <f>IF(A322&lt;LookHere!B$13,0,IF(A322&lt;LookHere!B$14,LookHere!C$13,LookHere!C$14))</f>
        <v>12000</v>
      </c>
      <c r="F322" s="3">
        <f>IF('SC3'!A322&lt;LookHere!D$15,0,LookHere!B$15)</f>
        <v>9000</v>
      </c>
      <c r="G322" s="3">
        <f>IF('SC3'!A322&lt;LookHere!D$16,0,LookHere!B$16)</f>
        <v>6612</v>
      </c>
      <c r="H322" s="3">
        <f t="shared" si="113"/>
        <v>47914.458261769003</v>
      </c>
      <c r="I322" s="35">
        <f t="shared" si="114"/>
        <v>4471087.4153190264</v>
      </c>
      <c r="J322" s="3">
        <f>IF(I321&gt;0,IF(B322&lt;2,IF(C322&gt;5500*LookHere!B$11, 5500*LookHere!B$11, C322), IF(H322&gt;(M322+P321),-(H322-M322-P321),0)),0)</f>
        <v>0</v>
      </c>
      <c r="K322" s="35">
        <f t="shared" si="115"/>
        <v>257877.08441132811</v>
      </c>
      <c r="L322" s="35">
        <f t="shared" si="116"/>
        <v>1094545.6938749868</v>
      </c>
      <c r="M322" s="35">
        <f t="shared" si="117"/>
        <v>8660.1772216650861</v>
      </c>
      <c r="N322" s="35">
        <f t="shared" si="118"/>
        <v>11912.675027352296</v>
      </c>
      <c r="O322" s="35">
        <f t="shared" si="119"/>
        <v>311652.60202579311</v>
      </c>
      <c r="P322" s="3">
        <f t="shared" si="120"/>
        <v>39579.880457275722</v>
      </c>
      <c r="Q322">
        <f t="shared" si="109"/>
        <v>0.127</v>
      </c>
      <c r="R322" s="3">
        <f>IF(B322&lt;2,K322*V$5+L322*0.4*V$6 - IF((C322-J322)&gt;0,IF((C322-J322)&gt;V$12,V$12,C322-J322)),P322+L322*($V$6)*0.4+K322*($V$5)+G322+F322+E322)/LookHere!B$11</f>
        <v>118352.95716125154</v>
      </c>
      <c r="S322" s="3">
        <f>(IF(G322&gt;0,IF(R322&gt;V$15,IF(0.15*(R322-V$15)&lt;G322,0.15*(R322-V$15),G322),0),0))*LookHere!B$11</f>
        <v>6612</v>
      </c>
      <c r="T322" s="3">
        <f>(IF(R322&lt;V$16,W$16*R322,IF(R322&lt;V$17,Z$16+W$17*(R322-V$16),IF(R322&lt;V$18,W$18*(R322-V$18)+Z$17,(R322-V$18)*W$19+Z$18)))+S322 + IF(R322&lt;V$20,R322*W$20,IF(R322&lt;V$21,(R322-V$20)*W$21+Z$20,(R322-V$21)*W$22+Z$21)))*LookHere!B$11</f>
        <v>28146.744681121068</v>
      </c>
      <c r="AI322" s="3">
        <f t="shared" si="121"/>
        <v>0</v>
      </c>
    </row>
    <row r="323" spans="1:35" x14ac:dyDescent="0.2">
      <c r="A323">
        <f t="shared" si="112"/>
        <v>90</v>
      </c>
      <c r="B323">
        <f>IF(A323&lt;LookHere!$B$9,1,2)</f>
        <v>2</v>
      </c>
      <c r="C323">
        <f>IF(B323&lt;2,LookHere!F$10 - T322,0)</f>
        <v>0</v>
      </c>
      <c r="D323" s="3">
        <f>IF(B323=2,LookHere!$B$12,0)</f>
        <v>48600</v>
      </c>
      <c r="E323" s="3">
        <f>IF(A323&lt;LookHere!B$13,0,IF(A323&lt;LookHere!B$14,LookHere!C$13,LookHere!C$14))</f>
        <v>12000</v>
      </c>
      <c r="F323" s="3">
        <f>IF('SC3'!A323&lt;LookHere!D$15,0,LookHere!B$15)</f>
        <v>9000</v>
      </c>
      <c r="G323" s="3">
        <f>IF('SC3'!A323&lt;LookHere!D$16,0,LookHere!B$16)</f>
        <v>6612</v>
      </c>
      <c r="H323" s="3">
        <f t="shared" si="113"/>
        <v>49134.744681121068</v>
      </c>
      <c r="I323" s="35">
        <f t="shared" si="114"/>
        <v>4756253.3706680741</v>
      </c>
      <c r="J323" s="3">
        <f>IF(I322&gt;0,IF(B323&lt;2,IF(C323&gt;5500*LookHere!B$11, 5500*LookHere!B$11, C323), IF(H323&gt;(M323+P322),-(H323-M323-P322),0)),0)</f>
        <v>0</v>
      </c>
      <c r="K323" s="35">
        <f t="shared" si="115"/>
        <v>272642.88320450467</v>
      </c>
      <c r="L323" s="35">
        <f t="shared" si="116"/>
        <v>1157239.003931822</v>
      </c>
      <c r="M323" s="35">
        <f t="shared" si="117"/>
        <v>9554.8642238453467</v>
      </c>
      <c r="N323" s="35">
        <f t="shared" si="118"/>
        <v>12607.471245934905</v>
      </c>
      <c r="O323" s="35">
        <f t="shared" si="119"/>
        <v>291949.92452572245</v>
      </c>
      <c r="P323" s="3">
        <f t="shared" si="120"/>
        <v>39705.189735498258</v>
      </c>
      <c r="Q323">
        <f t="shared" si="109"/>
        <v>0.13600000000000001</v>
      </c>
      <c r="R323" s="3">
        <f>IF(B323&lt;2,K323*V$5+L323*0.4*V$6 - IF((C323-J323)&gt;0,IF((C323-J323)&gt;V$12,V$12,C323-J323)),P323+L323*($V$6)*0.4+K323*($V$5)+G323+F323+E323)/LookHere!B$11</f>
        <v>121408.49281519142</v>
      </c>
      <c r="S323" s="3">
        <f>(IF(G323&gt;0,IF(R323&gt;V$15,IF(0.15*(R323-V$15)&lt;G323,0.15*(R323-V$15),G323),0),0))*LookHere!B$11</f>
        <v>6612</v>
      </c>
      <c r="T323" s="3">
        <f>(IF(R323&lt;V$16,W$16*R323,IF(R323&lt;V$17,Z$16+W$17*(R323-V$16),IF(R323&lt;V$18,W$18*(R323-V$18)+Z$17,(R323-V$18)*W$19+Z$18)))+S323 + IF(R323&lt;V$20,R323*W$20,IF(R323&lt;V$21,(R323-V$20)*W$21+Z$20,(R323-V$21)*W$22+Z$21)))*LookHere!B$11</f>
        <v>29282.181730125129</v>
      </c>
      <c r="AI323" s="3">
        <f t="shared" si="121"/>
        <v>0</v>
      </c>
    </row>
    <row r="324" spans="1:35" x14ac:dyDescent="0.2">
      <c r="A324">
        <f t="shared" si="112"/>
        <v>91</v>
      </c>
      <c r="B324">
        <f>IF(A324&lt;LookHere!$B$9,1,2)</f>
        <v>2</v>
      </c>
      <c r="C324">
        <f>IF(B324&lt;2,LookHere!F$10 - T323,0)</f>
        <v>0</v>
      </c>
      <c r="D324" s="3">
        <f>IF(B324=2,LookHere!$B$12,0)</f>
        <v>48600</v>
      </c>
      <c r="E324" s="3">
        <f>IF(A324&lt;LookHere!B$13,0,IF(A324&lt;LookHere!B$14,LookHere!C$13,LookHere!C$14))</f>
        <v>12000</v>
      </c>
      <c r="F324" s="3">
        <f>IF('SC3'!A324&lt;LookHere!D$15,0,LookHere!B$15)</f>
        <v>9000</v>
      </c>
      <c r="G324" s="3">
        <f>IF('SC3'!A324&lt;LookHere!D$16,0,LookHere!B$16)</f>
        <v>6612</v>
      </c>
      <c r="H324" s="3">
        <f t="shared" si="113"/>
        <v>50270.181730125129</v>
      </c>
      <c r="I324" s="35">
        <f t="shared" si="114"/>
        <v>5059607.2106492836</v>
      </c>
      <c r="J324" s="3">
        <f>IF(I323&gt;0,IF(B324&lt;2,IF(C324&gt;5500*LookHere!B$11, 5500*LookHere!B$11, C324), IF(H324&gt;(M324+P323),-(H324-M324-P323),0)),0)</f>
        <v>0</v>
      </c>
      <c r="K324" s="35">
        <f t="shared" si="115"/>
        <v>288165.68372530706</v>
      </c>
      <c r="L324" s="35">
        <f t="shared" si="116"/>
        <v>1223149.0878313133</v>
      </c>
      <c r="M324" s="35">
        <f t="shared" si="117"/>
        <v>10564.991994626871</v>
      </c>
      <c r="N324" s="35">
        <f t="shared" si="118"/>
        <v>13333.494222760653</v>
      </c>
      <c r="O324" s="35">
        <f t="shared" si="119"/>
        <v>270865.30097647471</v>
      </c>
      <c r="P324" s="3">
        <f t="shared" si="120"/>
        <v>39817.199243541778</v>
      </c>
      <c r="Q324">
        <f t="shared" si="109"/>
        <v>0.14699999999999999</v>
      </c>
      <c r="R324" s="3">
        <f>IF(B324&lt;2,K324*V$5+L324*0.4*V$6 - IF((C324-J324)&gt;0,IF((C324-J324)&gt;V$12,V$12,C324-J324)),P324+L324*($V$6)*0.4+K324*($V$5)+G324+F324+E324)/LookHere!B$11</f>
        <v>124601.05526022654</v>
      </c>
      <c r="S324" s="3">
        <f>(IF(G324&gt;0,IF(R324&gt;V$15,IF(0.15*(R324-V$15)&lt;G324,0.15*(R324-V$15),G324),0),0))*LookHere!B$11</f>
        <v>6612</v>
      </c>
      <c r="T324" s="3">
        <f>(IF(R324&lt;V$16,W$16*R324,IF(R324&lt;V$17,Z$16+W$17*(R324-V$16),IF(R324&lt;V$18,W$18*(R324-V$18)+Z$17,(R324-V$18)*W$19+Z$18)))+S324 + IF(R324&lt;V$20,R324*W$20,IF(R324&lt;V$21,(R324-V$20)*W$21+Z$20,(R324-V$21)*W$22+Z$21)))*LookHere!B$11</f>
        <v>30468.53793470018</v>
      </c>
      <c r="AI324" s="3">
        <f t="shared" si="121"/>
        <v>0</v>
      </c>
    </row>
    <row r="325" spans="1:35" x14ac:dyDescent="0.2">
      <c r="A325">
        <f t="shared" si="112"/>
        <v>92</v>
      </c>
      <c r="B325">
        <f>IF(A325&lt;LookHere!$B$9,1,2)</f>
        <v>2</v>
      </c>
      <c r="C325">
        <f>IF(B325&lt;2,LookHere!F$10 - T324,0)</f>
        <v>0</v>
      </c>
      <c r="D325" s="3">
        <f>IF(B325=2,LookHere!$B$12,0)</f>
        <v>48600</v>
      </c>
      <c r="E325" s="3">
        <f>IF(A325&lt;LookHere!B$13,0,IF(A325&lt;LookHere!B$14,LookHere!C$13,LookHere!C$14))</f>
        <v>12000</v>
      </c>
      <c r="F325" s="3">
        <f>IF('SC3'!A325&lt;LookHere!D$15,0,LookHere!B$15)</f>
        <v>9000</v>
      </c>
      <c r="G325" s="3">
        <f>IF('SC3'!A325&lt;LookHere!D$16,0,LookHere!B$16)</f>
        <v>6612</v>
      </c>
      <c r="H325" s="3">
        <f t="shared" si="113"/>
        <v>51456.53793470018</v>
      </c>
      <c r="I325" s="35">
        <f t="shared" si="114"/>
        <v>5382308.9585444946</v>
      </c>
      <c r="J325" s="3">
        <f>IF(I324&gt;0,IF(B325&lt;2,IF(C325&gt;5500*LookHere!B$11, 5500*LookHere!B$11, C325), IF(H325&gt;(M325+P324),-(H325-M325-P324),0)),0)</f>
        <v>0</v>
      </c>
      <c r="K325" s="35">
        <f t="shared" si="115"/>
        <v>304482.34106227779</v>
      </c>
      <c r="L325" s="35">
        <f t="shared" si="116"/>
        <v>1292430.5841682265</v>
      </c>
      <c r="M325" s="35">
        <f t="shared" si="117"/>
        <v>11639.338691158402</v>
      </c>
      <c r="N325" s="35">
        <f t="shared" si="118"/>
        <v>14097.270586017032</v>
      </c>
      <c r="O325" s="35">
        <f t="shared" si="119"/>
        <v>248323.89062921246</v>
      </c>
      <c r="P325" s="3">
        <f t="shared" si="120"/>
        <v>39980.146391303206</v>
      </c>
      <c r="Q325">
        <f t="shared" si="109"/>
        <v>0.161</v>
      </c>
      <c r="R325" s="3">
        <f>IF(B325&lt;2,K325*V$5+L325*0.4*V$6 - IF((C325-J325)&gt;0,IF((C325-J325)&gt;V$12,V$12,C325-J325)),P325+L325*($V$6)*0.4+K325*($V$5)+G325+F325+E325)/LookHere!B$11</f>
        <v>128002.12509516459</v>
      </c>
      <c r="S325" s="3">
        <f>(IF(G325&gt;0,IF(R325&gt;V$15,IF(0.15*(R325-V$15)&lt;G325,0.15*(R325-V$15),G325),0),0))*LookHere!B$11</f>
        <v>6612</v>
      </c>
      <c r="T325" s="3">
        <f>(IF(R325&lt;V$16,W$16*R325,IF(R325&lt;V$17,Z$16+W$17*(R325-V$16),IF(R325&lt;V$18,W$18*(R325-V$18)+Z$17,(R325-V$18)*W$19+Z$18)))+S325 + IF(R325&lt;V$20,R325*W$20,IF(R325&lt;V$21,(R325-V$20)*W$21+Z$20,(R325-V$21)*W$22+Z$21)))*LookHere!B$11</f>
        <v>31732.375485363162</v>
      </c>
      <c r="AI325" s="3">
        <f t="shared" si="121"/>
        <v>0</v>
      </c>
    </row>
    <row r="326" spans="1:35" x14ac:dyDescent="0.2">
      <c r="A326">
        <f t="shared" si="112"/>
        <v>93</v>
      </c>
      <c r="B326">
        <f>IF(A326&lt;LookHere!$B$9,1,2)</f>
        <v>2</v>
      </c>
      <c r="C326">
        <f>IF(B326&lt;2,LookHere!F$10 - T325,0)</f>
        <v>0</v>
      </c>
      <c r="D326" s="3">
        <f>IF(B326=2,LookHere!$B$12,0)</f>
        <v>48600</v>
      </c>
      <c r="E326" s="3">
        <f>IF(A326&lt;LookHere!B$13,0,IF(A326&lt;LookHere!B$14,LookHere!C$13,LookHere!C$14))</f>
        <v>12000</v>
      </c>
      <c r="F326" s="3">
        <f>IF('SC3'!A326&lt;LookHere!D$15,0,LookHere!B$15)</f>
        <v>9000</v>
      </c>
      <c r="G326" s="3">
        <f>IF('SC3'!A326&lt;LookHere!D$16,0,LookHere!B$16)</f>
        <v>6612</v>
      </c>
      <c r="H326" s="3">
        <f t="shared" si="113"/>
        <v>52720.375485363162</v>
      </c>
      <c r="I326" s="35">
        <f t="shared" si="114"/>
        <v>5725592.6239204621</v>
      </c>
      <c r="J326" s="3">
        <f>IF(I325&gt;0,IF(B326&lt;2,IF(C326&gt;5500*LookHere!B$11, 5500*LookHere!B$11, C326), IF(H326&gt;(M326+P325),-(H326-M326-P325),0)),0)</f>
        <v>0</v>
      </c>
      <c r="K326" s="35">
        <f t="shared" si="115"/>
        <v>321639.27056925162</v>
      </c>
      <c r="L326" s="35">
        <f t="shared" si="116"/>
        <v>1365278.5465774236</v>
      </c>
      <c r="M326" s="35">
        <f t="shared" si="117"/>
        <v>12740.229094059956</v>
      </c>
      <c r="N326" s="35">
        <f t="shared" si="118"/>
        <v>14900.243983823086</v>
      </c>
      <c r="O326" s="35">
        <f t="shared" si="119"/>
        <v>224181.84198224038</v>
      </c>
      <c r="P326" s="3">
        <f t="shared" si="120"/>
        <v>40352.731556803265</v>
      </c>
      <c r="Q326">
        <f t="shared" si="109"/>
        <v>0.18</v>
      </c>
      <c r="R326" s="3">
        <f>IF(B326&lt;2,K326*V$5+L326*0.4*V$6 - IF((C326-J326)&gt;0,IF((C326-J326)&gt;V$12,V$12,C326-J326)),P326+L326*($V$6)*0.4+K326*($V$5)+G326+F326+E326)/LookHere!B$11</f>
        <v>131779.53633424535</v>
      </c>
      <c r="S326" s="3">
        <f>(IF(G326&gt;0,IF(R326&gt;V$15,IF(0.15*(R326-V$15)&lt;G326,0.15*(R326-V$15),G326),0),0))*LookHere!B$11</f>
        <v>6612</v>
      </c>
      <c r="T326" s="3">
        <f>(IF(R326&lt;V$16,W$16*R326,IF(R326&lt;V$17,Z$16+W$17*(R326-V$16),IF(R326&lt;V$18,W$18*(R326-V$18)+Z$17,(R326-V$18)*W$19+Z$18)))+S326 + IF(R326&lt;V$20,R326*W$20,IF(R326&lt;V$21,(R326-V$20)*W$21+Z$20,(R326-V$21)*W$22+Z$21)))*LookHere!B$11</f>
        <v>33136.061501805569</v>
      </c>
      <c r="AI326" s="3">
        <f t="shared" si="121"/>
        <v>0</v>
      </c>
    </row>
    <row r="327" spans="1:35" x14ac:dyDescent="0.2">
      <c r="A327">
        <f t="shared" si="112"/>
        <v>94</v>
      </c>
      <c r="B327">
        <f>IF(A327&lt;LookHere!$B$9,1,2)</f>
        <v>2</v>
      </c>
      <c r="C327">
        <f>IF(B327&lt;2,LookHere!F$10 - T326,0)</f>
        <v>0</v>
      </c>
      <c r="D327" s="3">
        <f>IF(B327=2,LookHere!$B$12,0)</f>
        <v>48600</v>
      </c>
      <c r="E327" s="3">
        <f>IF(A327&lt;LookHere!B$13,0,IF(A327&lt;LookHere!B$14,LookHere!C$13,LookHere!C$14))</f>
        <v>12000</v>
      </c>
      <c r="F327" s="3">
        <f>IF('SC3'!A327&lt;LookHere!D$15,0,LookHere!B$15)</f>
        <v>9000</v>
      </c>
      <c r="G327" s="3">
        <f>IF('SC3'!A327&lt;LookHere!D$16,0,LookHere!B$16)</f>
        <v>6612</v>
      </c>
      <c r="H327" s="3">
        <f t="shared" si="113"/>
        <v>54124.061501805569</v>
      </c>
      <c r="I327" s="35">
        <f t="shared" si="114"/>
        <v>6090770.9214741085</v>
      </c>
      <c r="J327" s="3">
        <f>IF(I326&gt;0,IF(B327&lt;2,IF(C327&gt;5500*LookHere!B$11, 5500*LookHere!B$11, C327), IF(H327&gt;(M327+P326),-(H327-M327-P326),0)),0)</f>
        <v>0</v>
      </c>
      <c r="K327" s="35">
        <f t="shared" si="115"/>
        <v>339704.76512991742</v>
      </c>
      <c r="L327" s="35">
        <f t="shared" si="116"/>
        <v>1441977.9980209754</v>
      </c>
      <c r="M327" s="35">
        <f t="shared" si="117"/>
        <v>13771.329945002304</v>
      </c>
      <c r="N327" s="35">
        <f t="shared" si="118"/>
        <v>15744.292860083444</v>
      </c>
      <c r="O327" s="35">
        <f t="shared" si="119"/>
        <v>198127.4283070644</v>
      </c>
      <c r="P327" s="3">
        <f t="shared" si="120"/>
        <v>39625.48566141288</v>
      </c>
      <c r="Q327">
        <f t="shared" si="109"/>
        <v>0.2</v>
      </c>
      <c r="R327" s="3">
        <f>IF(B327&lt;2,K327*V$5+L327*0.4*V$6 - IF((C327-J327)&gt;0,IF((C327-J327)&gt;V$12,V$12,C327-J327)),P327+L327*($V$6)*0.4+K327*($V$5)+G327+F327+E327)/LookHere!B$11</f>
        <v>134637.18321794094</v>
      </c>
      <c r="S327" s="3">
        <f>(IF(G327&gt;0,IF(R327&gt;V$15,IF(0.15*(R327-V$15)&lt;G327,0.15*(R327-V$15),G327),0),0))*LookHere!B$11</f>
        <v>6612</v>
      </c>
      <c r="T327" s="3">
        <f>(IF(R327&lt;V$16,W$16*R327,IF(R327&lt;V$17,Z$16+W$17*(R327-V$16),IF(R327&lt;V$18,W$18*(R327-V$18)+Z$17,(R327-V$18)*W$19+Z$18)))+S327 + IF(R327&lt;V$20,R327*W$20,IF(R327&lt;V$21,(R327-V$20)*W$21+Z$20,(R327-V$21)*W$22+Z$21)))*LookHere!B$11</f>
        <v>34197.963083786846</v>
      </c>
      <c r="AI327" s="3">
        <f t="shared" si="121"/>
        <v>0</v>
      </c>
    </row>
    <row r="328" spans="1:35" x14ac:dyDescent="0.2">
      <c r="A328">
        <f t="shared" si="112"/>
        <v>95</v>
      </c>
      <c r="B328">
        <f>IF(A328&lt;LookHere!$B$9,1,2)</f>
        <v>2</v>
      </c>
      <c r="C328">
        <f>IF(B328&lt;2,LookHere!F$10 - T327,0)</f>
        <v>0</v>
      </c>
      <c r="D328" s="3">
        <f>IF(B328=2,LookHere!$B$12,0)</f>
        <v>48600</v>
      </c>
      <c r="E328" s="3">
        <f>IF(A328&lt;LookHere!B$13,0,IF(A328&lt;LookHere!B$14,LookHere!C$13,LookHere!C$14))</f>
        <v>12000</v>
      </c>
      <c r="F328" s="3">
        <f>IF('SC3'!A328&lt;LookHere!D$15,0,LookHere!B$15)</f>
        <v>9000</v>
      </c>
      <c r="G328" s="3">
        <f>IF('SC3'!A328&lt;LookHere!D$16,0,LookHere!B$16)</f>
        <v>6612</v>
      </c>
      <c r="H328" s="3">
        <f t="shared" si="113"/>
        <v>55185.963083786846</v>
      </c>
      <c r="I328" s="35">
        <f t="shared" si="114"/>
        <v>6479240.2908457266</v>
      </c>
      <c r="J328" s="3">
        <f>IF(I327&gt;0,IF(B328&lt;2,IF(C328&gt;5500*LookHere!B$11, 5500*LookHere!B$11, C328), IF(H328&gt;(M328+P327),-(H328-M328-P327),0)),0)</f>
        <v>0</v>
      </c>
      <c r="K328" s="35">
        <f t="shared" si="115"/>
        <v>358584.99833945377</v>
      </c>
      <c r="L328" s="35">
        <f t="shared" si="116"/>
        <v>1522170.9212728445</v>
      </c>
      <c r="M328" s="35">
        <f t="shared" si="117"/>
        <v>15560.477422373966</v>
      </c>
      <c r="N328" s="35">
        <f t="shared" si="118"/>
        <v>16631.787500261118</v>
      </c>
      <c r="O328" s="35">
        <f t="shared" si="119"/>
        <v>171138.51002307609</v>
      </c>
      <c r="P328" s="3">
        <f t="shared" si="120"/>
        <v>34227.702004615217</v>
      </c>
      <c r="Q328">
        <f t="shared" si="109"/>
        <v>0.2</v>
      </c>
      <c r="R328" s="3">
        <f>IF(B328&lt;2,K328*V$5+L328*0.4*V$6 - IF((C328-J328)&gt;0,IF((C328-J328)&gt;V$12,V$12,C328-J328)),P328+L328*($V$6)*0.4+K328*($V$5)+G328+F328+E328)/LookHere!B$11</f>
        <v>132987.28558100609</v>
      </c>
      <c r="S328" s="3">
        <f>(IF(G328&gt;0,IF(R328&gt;V$15,IF(0.15*(R328-V$15)&lt;G328,0.15*(R328-V$15),G328),0),0))*LookHere!B$11</f>
        <v>6612</v>
      </c>
      <c r="T328" s="3">
        <f>(IF(R328&lt;V$16,W$16*R328,IF(R328&lt;V$17,Z$16+W$17*(R328-V$16),IF(R328&lt;V$18,W$18*(R328-V$18)+Z$17,(R328-V$18)*W$19+Z$18)))+S328 + IF(R328&lt;V$20,R328*W$20,IF(R328&lt;V$21,(R328-V$20)*W$21+Z$20,(R328-V$21)*W$22+Z$21)))*LookHere!B$11</f>
        <v>33584.861121901864</v>
      </c>
      <c r="AI328" s="3">
        <f t="shared" si="121"/>
        <v>0</v>
      </c>
    </row>
    <row r="329" spans="1:35" x14ac:dyDescent="0.2">
      <c r="A329">
        <f t="shared" si="112"/>
        <v>96</v>
      </c>
      <c r="B329">
        <f>IF(A329&lt;LookHere!$B$9,1,2)</f>
        <v>2</v>
      </c>
      <c r="C329">
        <f>IF(B329&lt;2,LookHere!F$10 - T328,0)</f>
        <v>0</v>
      </c>
      <c r="D329" s="3">
        <f>IF(B329=2,LookHere!$B$12,0)</f>
        <v>48600</v>
      </c>
      <c r="E329" s="3">
        <f>IF(A329&lt;LookHere!B$13,0,IF(A329&lt;LookHere!B$14,LookHere!C$13,LookHere!C$14))</f>
        <v>12000</v>
      </c>
      <c r="F329" s="3">
        <f>IF('SC3'!A329&lt;LookHere!D$15,0,LookHere!B$15)</f>
        <v>9000</v>
      </c>
      <c r="G329" s="3">
        <f>IF('SC3'!A329&lt;LookHere!D$16,0,LookHere!B$16)</f>
        <v>6612</v>
      </c>
      <c r="H329" s="3">
        <f t="shared" si="113"/>
        <v>54572.861121901864</v>
      </c>
      <c r="I329" s="35">
        <f t="shared" si="114"/>
        <v>6892486.2365958663</v>
      </c>
      <c r="J329" s="3">
        <f>IF(I328&gt;0,IF(B329&lt;2,IF(C329&gt;5500*LookHere!B$11, 5500*LookHere!B$11, C329), IF(H329&gt;(M329+P328),-(H329-M329-P328),0)),0)</f>
        <v>0</v>
      </c>
      <c r="K329" s="35">
        <f t="shared" si="115"/>
        <v>377740.6233727989</v>
      </c>
      <c r="L329" s="35">
        <f t="shared" si="116"/>
        <v>1603678.7208100655</v>
      </c>
      <c r="M329" s="35">
        <f t="shared" si="117"/>
        <v>20345.159117286647</v>
      </c>
      <c r="N329" s="35">
        <f t="shared" si="118"/>
        <v>17566.185583005896</v>
      </c>
      <c r="O329" s="35">
        <f t="shared" si="119"/>
        <v>147826.02218773265</v>
      </c>
      <c r="P329" s="3">
        <f t="shared" si="120"/>
        <v>29565.204437546534</v>
      </c>
      <c r="Q329">
        <f t="shared" si="109"/>
        <v>0.2</v>
      </c>
      <c r="R329" s="3">
        <f>IF(B329&lt;2,K329*V$5+L329*0.4*V$6 - IF((C329-J329)&gt;0,IF((C329-J329)&gt;V$12,V$12,C329-J329)),P329+L329*($V$6)*0.4+K329*($V$5)+G329+F329+E329)/LookHere!B$11</f>
        <v>132132.90309350053</v>
      </c>
      <c r="S329" s="3">
        <f>(IF(G329&gt;0,IF(R329&gt;V$15,IF(0.15*(R329-V$15)&lt;G329,0.15*(R329-V$15),G329),0),0))*LookHere!B$11</f>
        <v>6612</v>
      </c>
      <c r="T329" s="3">
        <f>(IF(R329&lt;V$16,W$16*R329,IF(R329&lt;V$17,Z$16+W$17*(R329-V$16),IF(R329&lt;V$18,W$18*(R329-V$18)+Z$17,(R329-V$18)*W$19+Z$18)))+S329 + IF(R329&lt;V$20,R329*W$20,IF(R329&lt;V$21,(R329-V$20)*W$21+Z$20,(R329-V$21)*W$22+Z$21)))*LookHere!B$11</f>
        <v>33267.372589544793</v>
      </c>
      <c r="AI329" s="3">
        <f t="shared" si="121"/>
        <v>0</v>
      </c>
    </row>
    <row r="330" spans="1:35" x14ac:dyDescent="0.2">
      <c r="A330">
        <f t="shared" si="112"/>
        <v>97</v>
      </c>
      <c r="B330">
        <f>IF(A330&lt;LookHere!$B$9,1,2)</f>
        <v>2</v>
      </c>
      <c r="C330">
        <f>IF(B330&lt;2,LookHere!F$10 - T329,0)</f>
        <v>0</v>
      </c>
      <c r="D330" s="3">
        <f>IF(B330=2,LookHere!$B$12,0)</f>
        <v>48600</v>
      </c>
      <c r="E330" s="3">
        <f>IF(A330&lt;LookHere!B$13,0,IF(A330&lt;LookHere!B$14,LookHere!C$13,LookHere!C$14))</f>
        <v>12000</v>
      </c>
      <c r="F330" s="3">
        <f>IF('SC3'!A330&lt;LookHere!D$15,0,LookHere!B$15)</f>
        <v>9000</v>
      </c>
      <c r="G330" s="3">
        <f>IF('SC3'!A330&lt;LookHere!D$16,0,LookHere!B$16)</f>
        <v>6612</v>
      </c>
      <c r="H330" s="3">
        <f t="shared" si="113"/>
        <v>54255.372589544793</v>
      </c>
      <c r="I330" s="35">
        <f t="shared" si="114"/>
        <v>7332089.0087659499</v>
      </c>
      <c r="J330" s="3">
        <f>IF(I329&gt;0,IF(B330&lt;2,IF(C330&gt;5500*LookHere!B$11, 5500*LookHere!B$11, C330), IF(H330&gt;(M330+P329),-(H330-M330-P329),0)),0)</f>
        <v>0</v>
      </c>
      <c r="K330" s="35">
        <f t="shared" si="115"/>
        <v>397306.58224299597</v>
      </c>
      <c r="L330" s="35">
        <f t="shared" si="116"/>
        <v>1686910.1142876795</v>
      </c>
      <c r="M330" s="35">
        <f t="shared" si="117"/>
        <v>24690.168151998259</v>
      </c>
      <c r="N330" s="35">
        <f t="shared" si="118"/>
        <v>18543.24546377399</v>
      </c>
      <c r="O330" s="35">
        <f t="shared" si="119"/>
        <v>127689.1614453197</v>
      </c>
      <c r="P330" s="3">
        <f t="shared" si="120"/>
        <v>25537.832289063939</v>
      </c>
      <c r="Q330">
        <f t="shared" si="109"/>
        <v>0.2</v>
      </c>
      <c r="R330" s="3">
        <f>IF(B330&lt;2,K330*V$5+L330*0.4*V$6 - IF((C330-J330)&gt;0,IF((C330-J330)&gt;V$12,V$12,C330-J330)),P330+L330*($V$6)*0.4+K330*($V$5)+G330+F330+E330)/LookHere!B$11</f>
        <v>131994.36210030795</v>
      </c>
      <c r="S330" s="3">
        <f>(IF(G330&gt;0,IF(R330&gt;V$15,IF(0.15*(R330-V$15)&lt;G330,0.15*(R330-V$15),G330),0),0))*LookHere!B$11</f>
        <v>6612</v>
      </c>
      <c r="T330" s="3">
        <f>(IF(R330&lt;V$16,W$16*R330,IF(R330&lt;V$17,Z$16+W$17*(R330-V$16),IF(R330&lt;V$18,W$18*(R330-V$18)+Z$17,(R330-V$18)*W$19+Z$18)))+S330 + IF(R330&lt;V$20,R330*W$20,IF(R330&lt;V$21,(R330-V$20)*W$21+Z$20,(R330-V$21)*W$22+Z$21)))*LookHere!B$11</f>
        <v>33215.89075647443</v>
      </c>
      <c r="AI330" s="3">
        <f t="shared" si="121"/>
        <v>0</v>
      </c>
    </row>
    <row r="331" spans="1:35" x14ac:dyDescent="0.2">
      <c r="A331">
        <f t="shared" si="112"/>
        <v>98</v>
      </c>
      <c r="B331">
        <f>IF(A331&lt;LookHere!$B$9,1,2)</f>
        <v>2</v>
      </c>
      <c r="C331">
        <f>IF(B331&lt;2,LookHere!F$10 - T330,0)</f>
        <v>0</v>
      </c>
      <c r="D331" s="3">
        <f>IF(B331=2,LookHere!$B$12,0)</f>
        <v>48600</v>
      </c>
      <c r="E331" s="3">
        <f>IF(A331&lt;LookHere!B$13,0,IF(A331&lt;LookHere!B$14,LookHere!C$13,LookHere!C$14))</f>
        <v>12000</v>
      </c>
      <c r="F331" s="3">
        <f>IF('SC3'!A331&lt;LookHere!D$15,0,LookHere!B$15)</f>
        <v>9000</v>
      </c>
      <c r="G331" s="3">
        <f>IF('SC3'!A331&lt;LookHere!D$16,0,LookHere!B$16)</f>
        <v>6612</v>
      </c>
      <c r="H331" s="3">
        <f t="shared" si="113"/>
        <v>54203.89075647443</v>
      </c>
      <c r="I331" s="35">
        <f t="shared" si="114"/>
        <v>7799729.6457450418</v>
      </c>
      <c r="J331" s="3">
        <f>IF(I330&gt;0,IF(B331&lt;2,IF(C331&gt;5500*LookHere!B$11, 5500*LookHere!B$11, C331), IF(H331&gt;(M331+P330),-(H331-M331-P330),0)),0)</f>
        <v>0</v>
      </c>
      <c r="K331" s="35">
        <f t="shared" si="115"/>
        <v>417379.62548044743</v>
      </c>
      <c r="L331" s="35">
        <f t="shared" si="116"/>
        <v>1772274.5589113322</v>
      </c>
      <c r="M331" s="35">
        <f t="shared" si="117"/>
        <v>28666.05846741049</v>
      </c>
      <c r="N331" s="35">
        <f t="shared" si="118"/>
        <v>19536.757063139157</v>
      </c>
      <c r="O331" s="35">
        <f t="shared" si="119"/>
        <v>110295.34387323823</v>
      </c>
      <c r="P331" s="3">
        <f t="shared" si="120"/>
        <v>22059.068774647647</v>
      </c>
      <c r="Q331">
        <f t="shared" si="109"/>
        <v>0.2</v>
      </c>
      <c r="R331" s="3">
        <f>IF(B331&lt;2,K331*V$5+L331*0.4*V$6 - IF((C331-J331)&gt;0,IF((C331-J331)&gt;V$12,V$12,C331-J331)),P331+L331*($V$6)*0.4+K331*($V$5)+G331+F331+E331)/LookHere!B$11</f>
        <v>132504.29467534903</v>
      </c>
      <c r="S331" s="3">
        <f>(IF(G331&gt;0,IF(R331&gt;V$15,IF(0.15*(R331-V$15)&lt;G331,0.15*(R331-V$15),G331),0),0))*LookHere!B$11</f>
        <v>6612</v>
      </c>
      <c r="T331" s="3">
        <f>(IF(R331&lt;V$16,W$16*R331,IF(R331&lt;V$17,Z$16+W$17*(R331-V$16),IF(R331&lt;V$18,W$18*(R331-V$18)+Z$17,(R331-V$18)*W$19+Z$18)))+S331 + IF(R331&lt;V$20,R331*W$20,IF(R331&lt;V$21,(R331-V$20)*W$21+Z$20,(R331-V$21)*W$22+Z$21)))*LookHere!B$11</f>
        <v>33405.3817013597</v>
      </c>
      <c r="AI331" s="3">
        <f t="shared" si="121"/>
        <v>0</v>
      </c>
    </row>
    <row r="332" spans="1:35" x14ac:dyDescent="0.2">
      <c r="A332">
        <f t="shared" si="112"/>
        <v>99</v>
      </c>
      <c r="B332">
        <f>IF(A332&lt;LookHere!$B$9,1,2)</f>
        <v>2</v>
      </c>
      <c r="C332">
        <f>IF(B332&lt;2,LookHere!F$10 - T331,0)</f>
        <v>0</v>
      </c>
      <c r="D332" s="3">
        <f>IF(B332=2,LookHere!$B$12,0)</f>
        <v>48600</v>
      </c>
      <c r="E332" s="3">
        <f>IF(A332&lt;LookHere!B$13,0,IF(A332&lt;LookHere!B$14,LookHere!C$13,LookHere!C$14))</f>
        <v>12000</v>
      </c>
      <c r="F332" s="3">
        <f>IF('SC3'!A332&lt;LookHere!D$15,0,LookHere!B$15)</f>
        <v>9000</v>
      </c>
      <c r="G332" s="3">
        <f>IF('SC3'!A332&lt;LookHere!D$16,0,LookHere!B$16)</f>
        <v>6612</v>
      </c>
      <c r="H332" s="3">
        <f t="shared" si="113"/>
        <v>54393.3817013597</v>
      </c>
      <c r="I332" s="35">
        <f t="shared" si="114"/>
        <v>8297196.4025506601</v>
      </c>
      <c r="J332" s="3">
        <f>IF(I331&gt;0,IF(B332&lt;2,IF(C332&gt;5500*LookHere!B$11, 5500*LookHere!B$11, C332), IF(H332&gt;(M332+P331),-(H332-M332-P331),0)),0)</f>
        <v>0</v>
      </c>
      <c r="K332" s="35">
        <f t="shared" si="115"/>
        <v>438050.22478309501</v>
      </c>
      <c r="L332" s="35">
        <f t="shared" si="116"/>
        <v>1860158.8632463545</v>
      </c>
      <c r="M332" s="35">
        <f t="shared" si="117"/>
        <v>32334.312926712053</v>
      </c>
      <c r="N332" s="35">
        <f t="shared" si="118"/>
        <v>20551.211397908544</v>
      </c>
      <c r="O332" s="35">
        <f t="shared" si="119"/>
        <v>95270.912130825716</v>
      </c>
      <c r="P332" s="3">
        <f t="shared" si="120"/>
        <v>19054.182426165145</v>
      </c>
      <c r="Q332">
        <f t="shared" si="109"/>
        <v>0.2</v>
      </c>
      <c r="R332" s="3">
        <f>IF(B332&lt;2,K332*V$5+L332*0.4*V$6 - IF((C332-J332)&gt;0,IF((C332-J332)&gt;V$12,V$12,C332-J332)),P332+L332*($V$6)*0.4+K332*($V$5)+G332+F332+E332)/LookHere!B$11</f>
        <v>133606.02583759863</v>
      </c>
      <c r="S332" s="3">
        <f>(IF(G332&gt;0,IF(R332&gt;V$15,IF(0.15*(R332-V$15)&lt;G332,0.15*(R332-V$15),G332),0),0))*LookHere!B$11</f>
        <v>6612</v>
      </c>
      <c r="T332" s="3">
        <f>(IF(R332&lt;V$16,W$16*R332,IF(R332&lt;V$17,Z$16+W$17*(R332-V$16),IF(R332&lt;V$18,W$18*(R332-V$18)+Z$17,(R332-V$18)*W$19+Z$18)))+S332 + IF(R332&lt;V$20,R332*W$20,IF(R332&lt;V$21,(R332-V$20)*W$21+Z$20,(R332-V$21)*W$22+Z$21)))*LookHere!B$11</f>
        <v>33814.78500125165</v>
      </c>
      <c r="AI332" s="3">
        <f t="shared" si="121"/>
        <v>0</v>
      </c>
    </row>
    <row r="333" spans="1:35" x14ac:dyDescent="0.2">
      <c r="A333">
        <f t="shared" ref="A333:A348" si="122">A332+1</f>
        <v>100</v>
      </c>
      <c r="B333">
        <f>IF(A333&lt;LookHere!$B$9,1,2)</f>
        <v>2</v>
      </c>
      <c r="C333">
        <f>IF(B333&lt;2,LookHere!F$10 - T332,0)</f>
        <v>0</v>
      </c>
      <c r="D333" s="3">
        <f>IF(B333=2,LookHere!$B$12,0)</f>
        <v>48600</v>
      </c>
      <c r="E333" s="3">
        <f>IF(A333&lt;LookHere!B$13,0,IF(A333&lt;LookHere!B$14,LookHere!C$13,LookHere!C$14))</f>
        <v>12000</v>
      </c>
      <c r="F333" s="3">
        <f>IF('SC3'!A333&lt;LookHere!D$15,0,LookHere!B$15)</f>
        <v>9000</v>
      </c>
      <c r="G333" s="3">
        <f>IF('SC3'!A333&lt;LookHere!D$16,0,LookHere!B$16)</f>
        <v>6612</v>
      </c>
      <c r="H333" s="3">
        <f t="shared" ref="H333:H348" si="123">IF(B333&lt;2,0,D333-E333-F333-G333+T332)</f>
        <v>54802.78500125165</v>
      </c>
      <c r="I333" s="35">
        <f t="shared" ref="I333:I348" si="124">IF(I332&gt;0,IF(B333&lt;2,I332*(1+V$274),I332*(1+V$275)) + J333,0)</f>
        <v>8826391.5891053416</v>
      </c>
      <c r="J333" s="3">
        <f>IF(I332&gt;0,IF(B333&lt;2,IF(C333&gt;5500*LookHere!B$11, 5500*LookHere!B$11, C333), IF(H333&gt;(M333+P332),-(H333-M333-P332),0)),0)</f>
        <v>0</v>
      </c>
      <c r="K333" s="35">
        <f t="shared" ref="K333:K348" si="125">IF(B333&lt;2,K332*(1+$V$5-$V$4)+IF(C333&gt;($J333+$V$12),$V$271*($C333-$J333-$V$12),0), K332*(1+$V$5-$V$4)-$M333*$V$272)+N333</f>
        <v>459404.52963794983</v>
      </c>
      <c r="L333" s="35">
        <f t="shared" ref="L333:L348" si="126">IF(B333&lt;2,L332*(1+$V$6-$V$4)+IF(C333&gt;($J333+$V$12),(1-$V$271)*($C332-$J333-$V$12),0), L332*(1+$V$6-$V$4)-$M333*(1-$V$272))-N333</f>
        <v>1950931.2270202993</v>
      </c>
      <c r="M333" s="35">
        <f t="shared" ref="M333:M348" si="127">MIN(H333-P332,(K332+L332))</f>
        <v>35748.602575086508</v>
      </c>
      <c r="N333" s="35">
        <f t="shared" ref="N333:N348" si="128">IF(B333&lt;2, IF(K332/(K332+L332)&lt;V$271, (V$271 - K332/(K332+L332))*(K332+L332),0),  IF(K332/(K332+L332)&lt;V$272, (V$272 - K332/(K332+L332))*(K332+L332),0))</f>
        <v>21591.592822794915</v>
      </c>
      <c r="O333" s="35">
        <f t="shared" ref="O333:O348" si="129">IF(B333&lt;2,O332*(1+V$274) + IF((C333-J333)&gt;0,IF((C333-J333)&gt;V$12,V$12,C333-J333),0), O332*(1+V$275)-P332 )</f>
        <v>82293.108480364623</v>
      </c>
      <c r="P333" s="3">
        <f t="shared" ref="P333:P348" si="130">IF(B333&lt;2, 0, IF(H333&gt;(I333+K333+L333),H333-I333-K333-L333,  O333*Q333))</f>
        <v>16458.621696072925</v>
      </c>
      <c r="Q333">
        <f t="shared" ref="Q333:Q348" si="131">IF(B333&lt;2,0,VLOOKUP(A333,AG$5:AH$90,2))</f>
        <v>0.2</v>
      </c>
      <c r="R333" s="3">
        <f>IF(B333&lt;2,K333*V$5+L333*0.4*V$6 - IF((C333-J333)&gt;0,IF((C333-J333)&gt;V$12,V$12,C333-J333)),P333+L333*($V$6)*0.4+K333*($V$5)+G333+F333+E333)/LookHere!B$11</f>
        <v>135252.1929361205</v>
      </c>
      <c r="S333" s="3">
        <f>(IF(G333&gt;0,IF(R333&gt;V$15,IF(0.15*(R333-V$15)&lt;G333,0.15*(R333-V$15),G333),0),0))*LookHere!B$11</f>
        <v>6612</v>
      </c>
      <c r="T333" s="3">
        <f>(IF(R333&lt;V$16,W$16*R333,IF(R333&lt;V$17,Z$16+W$17*(R333-V$16),IF(R333&lt;V$18,W$18*(R333-V$18)+Z$17,(R333-V$18)*W$19+Z$18)))+S333 + IF(R333&lt;V$20,R333*W$20,IF(R333&lt;V$21,(R333-V$20)*W$21+Z$20,(R333-V$21)*W$22+Z$21)))*LookHere!B$11</f>
        <v>34426.500695062379</v>
      </c>
      <c r="AI333" s="3">
        <f t="shared" si="121"/>
        <v>0</v>
      </c>
    </row>
    <row r="334" spans="1:35" x14ac:dyDescent="0.2">
      <c r="A334">
        <f t="shared" si="122"/>
        <v>101</v>
      </c>
      <c r="B334">
        <f>IF(A334&lt;LookHere!$B$9,1,2)</f>
        <v>2</v>
      </c>
      <c r="C334">
        <f>IF(B334&lt;2,LookHere!F$10 - T333,0)</f>
        <v>0</v>
      </c>
      <c r="D334" s="3">
        <f>IF(B334=2,LookHere!$B$12,0)</f>
        <v>48600</v>
      </c>
      <c r="E334" s="3">
        <f>IF(A334&lt;LookHere!B$13,0,IF(A334&lt;LookHere!B$14,LookHere!C$13,LookHere!C$14))</f>
        <v>12000</v>
      </c>
      <c r="F334" s="3">
        <f>IF('SC3'!A334&lt;LookHere!D$15,0,LookHere!B$15)</f>
        <v>9000</v>
      </c>
      <c r="G334" s="3">
        <f>IF('SC3'!A334&lt;LookHere!D$16,0,LookHere!B$16)</f>
        <v>6612</v>
      </c>
      <c r="H334" s="3">
        <f t="shared" si="123"/>
        <v>55414.500695062379</v>
      </c>
      <c r="I334" s="35">
        <f t="shared" si="124"/>
        <v>9389338.8446584791</v>
      </c>
      <c r="J334" s="3">
        <f>IF(I333&gt;0,IF(B334&lt;2,IF(C334&gt;5500*LookHere!B$11, 5500*LookHere!B$11, C334), IF(H334&gt;(M334+P333),-(H334-M334-P333),0)),0)</f>
        <v>0</v>
      </c>
      <c r="K334" s="35">
        <f t="shared" si="125"/>
        <v>481525.3790095388</v>
      </c>
      <c r="L334" s="35">
        <f t="shared" si="126"/>
        <v>2044945.4705110057</v>
      </c>
      <c r="M334" s="35">
        <f t="shared" si="127"/>
        <v>38955.878998989458</v>
      </c>
      <c r="N334" s="35">
        <f t="shared" si="128"/>
        <v>22662.621693700043</v>
      </c>
      <c r="O334" s="35">
        <f t="shared" si="129"/>
        <v>71083.141243169346</v>
      </c>
      <c r="P334" s="3">
        <f t="shared" si="130"/>
        <v>14216.62824863387</v>
      </c>
      <c r="Q334">
        <f t="shared" si="131"/>
        <v>0.2</v>
      </c>
      <c r="R334" s="3">
        <f>IF(B334&lt;2,K334*V$5+L334*0.4*V$6 - IF((C334-J334)&gt;0,IF((C334-J334)&gt;V$12,V$12,C334-J334)),P334+L334*($V$6)*0.4+K334*($V$5)+G334+F334+E334)/LookHere!B$11</f>
        <v>137403.55717581284</v>
      </c>
      <c r="S334" s="3">
        <f>(IF(G334&gt;0,IF(R334&gt;V$15,IF(0.15*(R334-V$15)&lt;G334,0.15*(R334-V$15),G334),0),0))*LookHere!B$11</f>
        <v>6612</v>
      </c>
      <c r="T334" s="3">
        <f>(IF(R334&lt;V$16,W$16*R334,IF(R334&lt;V$17,Z$16+W$17*(R334-V$16),IF(R334&lt;V$18,W$18*(R334-V$18)+Z$17,(R334-V$18)*W$19+Z$18)))+S334 + IF(R334&lt;V$20,R334*W$20,IF(R334&lt;V$21,(R334-V$20)*W$21+Z$20,(R334-V$21)*W$22+Z$21)))*LookHere!B$11</f>
        <v>47834.334361806432</v>
      </c>
      <c r="AI334" s="3">
        <f t="shared" si="121"/>
        <v>0</v>
      </c>
    </row>
    <row r="335" spans="1:35" x14ac:dyDescent="0.2">
      <c r="A335">
        <f t="shared" si="122"/>
        <v>102</v>
      </c>
      <c r="B335">
        <f>IF(A335&lt;LookHere!$B$9,1,2)</f>
        <v>2</v>
      </c>
      <c r="C335">
        <f>IF(B335&lt;2,LookHere!F$10 - T334,0)</f>
        <v>0</v>
      </c>
      <c r="D335" s="3">
        <f>IF(B335=2,LookHere!$B$12,0)</f>
        <v>48600</v>
      </c>
      <c r="E335" s="3">
        <f>IF(A335&lt;LookHere!B$13,0,IF(A335&lt;LookHere!B$14,LookHere!C$13,LookHere!C$14))</f>
        <v>12000</v>
      </c>
      <c r="F335" s="3">
        <f>IF('SC3'!A335&lt;LookHere!D$15,0,LookHere!B$15)</f>
        <v>9000</v>
      </c>
      <c r="G335" s="3">
        <f>IF('SC3'!A335&lt;LookHere!D$16,0,LookHere!B$16)</f>
        <v>6612</v>
      </c>
      <c r="H335" s="3">
        <f t="shared" si="123"/>
        <v>68822.334361806425</v>
      </c>
      <c r="I335" s="35">
        <f t="shared" si="124"/>
        <v>9988190.8761707973</v>
      </c>
      <c r="J335" s="3">
        <f>IF(I334&gt;0,IF(B335&lt;2,IF(C335&gt;5500*LookHere!B$11, 5500*LookHere!B$11, C335), IF(H335&gt;(M335+P334),-(H335-M335-P334),0)),0)</f>
        <v>0</v>
      </c>
      <c r="K335" s="35">
        <f t="shared" si="125"/>
        <v>501971.49916224484</v>
      </c>
      <c r="L335" s="35">
        <f t="shared" si="126"/>
        <v>2132458.0824812213</v>
      </c>
      <c r="M335" s="35">
        <f t="shared" si="127"/>
        <v>54605.706113172557</v>
      </c>
      <c r="N335" s="35">
        <f t="shared" si="128"/>
        <v>23768.790894570106</v>
      </c>
      <c r="O335" s="35">
        <f t="shared" si="129"/>
        <v>61400.195743024822</v>
      </c>
      <c r="P335" s="3">
        <f t="shared" si="130"/>
        <v>12280.039148604965</v>
      </c>
      <c r="Q335">
        <f t="shared" si="131"/>
        <v>0.2</v>
      </c>
      <c r="R335" s="3">
        <f>IF(B335&lt;2,K335*V$5+L335*0.4*V$6 - IF((C335-J335)&gt;0,IF((C335-J335)&gt;V$12,V$12,C335-J335)),P335+L335*($V$6)*0.4+K335*($V$5)+G335+F335+E335)/LookHere!B$11</f>
        <v>139551.31344465064</v>
      </c>
      <c r="S335" s="3">
        <f>(IF(G335&gt;0,IF(R335&gt;V$15,IF(0.15*(R335-V$15)&lt;G335,0.15*(R335-V$15),G335),0),0))*LookHere!B$11</f>
        <v>6612</v>
      </c>
      <c r="T335" s="3">
        <f>(IF(R335&lt;V$16,W$16*R335,IF(R335&lt;V$17,Z$16+W$17*(R335-V$16),IF(R335&lt;V$18,W$18*(R335-V$18)+Z$17,(R335-V$18)*W$19+Z$18)))+S335 + IF(R335&lt;V$20,R335*W$20,IF(R335&lt;V$21,(R335-V$20)*W$21+Z$20,(R335-V$21)*W$22+Z$21)))*LookHere!B$11</f>
        <v>48696.873279371706</v>
      </c>
      <c r="AI335" s="3">
        <f t="shared" si="121"/>
        <v>0</v>
      </c>
    </row>
    <row r="336" spans="1:35" x14ac:dyDescent="0.2">
      <c r="A336">
        <f t="shared" si="122"/>
        <v>103</v>
      </c>
      <c r="B336">
        <f>IF(A336&lt;LookHere!$B$9,1,2)</f>
        <v>2</v>
      </c>
      <c r="C336">
        <f>IF(B336&lt;2,LookHere!F$10 - T335,0)</f>
        <v>0</v>
      </c>
      <c r="D336" s="3">
        <f>IF(B336=2,LookHere!$B$12,0)</f>
        <v>48600</v>
      </c>
      <c r="E336" s="3">
        <f>IF(A336&lt;LookHere!B$13,0,IF(A336&lt;LookHere!B$14,LookHere!C$13,LookHere!C$14))</f>
        <v>12000</v>
      </c>
      <c r="F336" s="3">
        <f>IF('SC3'!A336&lt;LookHere!D$15,0,LookHere!B$15)</f>
        <v>9000</v>
      </c>
      <c r="G336" s="3">
        <f>IF('SC3'!A336&lt;LookHere!D$16,0,LookHere!B$16)</f>
        <v>6612</v>
      </c>
      <c r="H336" s="3">
        <f t="shared" si="123"/>
        <v>69684.873279371706</v>
      </c>
      <c r="I336" s="35">
        <f t="shared" si="124"/>
        <v>10625237.690252971</v>
      </c>
      <c r="J336" s="3">
        <f>IF(I335&gt;0,IF(B336&lt;2,IF(C336&gt;5500*LookHere!B$11, 5500*LookHere!B$11, C336), IF(H336&gt;(M336+P335),-(H336-M336-P335),0)),0)</f>
        <v>0</v>
      </c>
      <c r="K336" s="35">
        <f t="shared" si="125"/>
        <v>523326.05975932005</v>
      </c>
      <c r="L336" s="35">
        <f t="shared" si="126"/>
        <v>2223217.4715005867</v>
      </c>
      <c r="M336" s="35">
        <f t="shared" si="127"/>
        <v>57404.834130766743</v>
      </c>
      <c r="N336" s="35">
        <f t="shared" si="128"/>
        <v>24914.41716644838</v>
      </c>
      <c r="O336" s="35">
        <f t="shared" si="129"/>
        <v>53036.261078909978</v>
      </c>
      <c r="P336" s="3">
        <f t="shared" si="130"/>
        <v>10607.252215781997</v>
      </c>
      <c r="Q336">
        <f t="shared" si="131"/>
        <v>0.2</v>
      </c>
      <c r="R336" s="3">
        <f>IF(B336&lt;2,K336*V$5+L336*0.4*V$6 - IF((C336-J336)&gt;0,IF((C336-J336)&gt;V$12,V$12,C336-J336)),P336+L336*($V$6)*0.4+K336*($V$5)+G336+F336+E336)/LookHere!B$11</f>
        <v>142119.76640210094</v>
      </c>
      <c r="S336" s="3">
        <f>(IF(G336&gt;0,IF(R336&gt;V$15,IF(0.15*(R336-V$15)&lt;G336,0.15*(R336-V$15),G336),0),0))*LookHere!B$11</f>
        <v>6612</v>
      </c>
      <c r="T336" s="3">
        <f>(IF(R336&lt;V$16,W$16*R336,IF(R336&lt;V$17,Z$16+W$17*(R336-V$16),IF(R336&lt;V$18,W$18*(R336-V$18)+Z$17,(R336-V$18)*W$19+Z$18)))+S336 + IF(R336&lt;V$20,R336*W$20,IF(R336&lt;V$21,(R336-V$20)*W$21+Z$20,(R336-V$21)*W$22+Z$21)))*LookHere!B$11</f>
        <v>49728.363987083736</v>
      </c>
      <c r="AI336" s="3">
        <f t="shared" si="121"/>
        <v>0</v>
      </c>
    </row>
    <row r="337" spans="1:36" x14ac:dyDescent="0.2">
      <c r="A337">
        <f t="shared" si="122"/>
        <v>104</v>
      </c>
      <c r="B337">
        <f>IF(A337&lt;LookHere!$B$9,1,2)</f>
        <v>2</v>
      </c>
      <c r="C337">
        <f>IF(B337&lt;2,LookHere!F$10 - T336,0)</f>
        <v>0</v>
      </c>
      <c r="D337" s="3">
        <f>IF(B337=2,LookHere!$B$12,0)</f>
        <v>48600</v>
      </c>
      <c r="E337" s="3">
        <f>IF(A337&lt;LookHere!B$13,0,IF(A337&lt;LookHere!B$14,LookHere!C$13,LookHere!C$14))</f>
        <v>12000</v>
      </c>
      <c r="F337" s="3">
        <f>IF('SC3'!A337&lt;LookHere!D$15,0,LookHere!B$15)</f>
        <v>9000</v>
      </c>
      <c r="G337" s="3">
        <f>IF('SC3'!A337&lt;LookHere!D$16,0,LookHere!B$16)</f>
        <v>6612</v>
      </c>
      <c r="H337" s="3">
        <f t="shared" si="123"/>
        <v>70716.363987083736</v>
      </c>
      <c r="I337" s="35">
        <f t="shared" si="124"/>
        <v>11302915.350137305</v>
      </c>
      <c r="J337" s="3">
        <f>IF(I336&gt;0,IF(B337&lt;2,IF(C337&gt;5500*LookHere!B$11, 5500*LookHere!B$11, C337), IF(H337&gt;(M337+P336),-(H337-M337-P336),0)),0)</f>
        <v>0</v>
      </c>
      <c r="K337" s="35">
        <f t="shared" si="125"/>
        <v>545544.96912072308</v>
      </c>
      <c r="L337" s="35">
        <f t="shared" si="126"/>
        <v>2317622.955581198</v>
      </c>
      <c r="M337" s="35">
        <f t="shared" si="127"/>
        <v>60109.111771301737</v>
      </c>
      <c r="N337" s="35">
        <f t="shared" si="128"/>
        <v>25982.646492661381</v>
      </c>
      <c r="O337" s="35">
        <f t="shared" si="129"/>
        <v>45811.661594740857</v>
      </c>
      <c r="P337" s="3">
        <f t="shared" si="130"/>
        <v>9162.3323189481725</v>
      </c>
      <c r="Q337">
        <f t="shared" si="131"/>
        <v>0.2</v>
      </c>
      <c r="R337" s="3">
        <f>IF(B337&lt;2,K337*V$5+L337*0.4*V$6 - IF((C337-J337)&gt;0,IF((C337-J337)&gt;V$12,V$12,C337-J337)),P337+L337*($V$6)*0.4+K337*($V$5)+G337+F337+E337)/LookHere!B$11</f>
        <v>145086.70198831451</v>
      </c>
      <c r="S337" s="3">
        <f>(IF(G337&gt;0,IF(R337&gt;V$15,IF(0.15*(R337-V$15)&lt;G337,0.15*(R337-V$15),G337),0),0))*LookHere!B$11</f>
        <v>6612</v>
      </c>
      <c r="T337" s="3">
        <f>(IF(R337&lt;V$16,W$16*R337,IF(R337&lt;V$17,Z$16+W$17*(R337-V$16),IF(R337&lt;V$18,W$18*(R337-V$18)+Z$17,(R337-V$18)*W$19+Z$18)))+S337 + IF(R337&lt;V$20,R337*W$20,IF(R337&lt;V$21,(R337-V$20)*W$21+Z$20,(R337-V$21)*W$22+Z$21)))*LookHere!B$11</f>
        <v>50919.885318507106</v>
      </c>
      <c r="AI337" s="3">
        <f t="shared" si="121"/>
        <v>0</v>
      </c>
    </row>
    <row r="338" spans="1:36" x14ac:dyDescent="0.2">
      <c r="A338">
        <f t="shared" si="122"/>
        <v>105</v>
      </c>
      <c r="B338">
        <f>IF(A338&lt;LookHere!$B$9,1,2)</f>
        <v>2</v>
      </c>
      <c r="C338">
        <f>IF(B338&lt;2,LookHere!F$10 - T337,0)</f>
        <v>0</v>
      </c>
      <c r="D338" s="3">
        <f>IF(B338=2,LookHere!$B$12,0)</f>
        <v>48600</v>
      </c>
      <c r="E338" s="3">
        <f>IF(A338&lt;LookHere!B$13,0,IF(A338&lt;LookHere!B$14,LookHere!C$13,LookHere!C$14))</f>
        <v>12000</v>
      </c>
      <c r="F338" s="3">
        <f>IF('SC3'!A338&lt;LookHere!D$15,0,LookHere!B$15)</f>
        <v>9000</v>
      </c>
      <c r="G338" s="3">
        <f>IF('SC3'!A338&lt;LookHere!D$16,0,LookHere!B$16)</f>
        <v>6612</v>
      </c>
      <c r="H338" s="3">
        <f t="shared" si="123"/>
        <v>71907.885318507106</v>
      </c>
      <c r="I338" s="35">
        <f t="shared" si="124"/>
        <v>12023815.29116906</v>
      </c>
      <c r="J338" s="3">
        <f>IF(I337&gt;0,IF(B338&lt;2,IF(C338&gt;5500*LookHere!B$11, 5500*LookHere!B$11, C338), IF(H338&gt;(M338+P337),-(H338-M338-P337),0)),0)</f>
        <v>0</v>
      </c>
      <c r="K338" s="35">
        <f t="shared" si="125"/>
        <v>568693.17395319743</v>
      </c>
      <c r="L338" s="35">
        <f t="shared" si="126"/>
        <v>2415967.3649358326</v>
      </c>
      <c r="M338" s="35">
        <f t="shared" si="127"/>
        <v>62745.552999558931</v>
      </c>
      <c r="N338" s="35">
        <f t="shared" si="128"/>
        <v>27088.615819661187</v>
      </c>
      <c r="O338" s="35">
        <f t="shared" si="129"/>
        <v>39571.197052305251</v>
      </c>
      <c r="P338" s="3">
        <f t="shared" si="130"/>
        <v>7914.2394104610503</v>
      </c>
      <c r="Q338">
        <f t="shared" si="131"/>
        <v>0.2</v>
      </c>
      <c r="R338" s="3">
        <f>IF(B338&lt;2,K338*V$5+L338*0.4*V$6 - IF((C338-J338)&gt;0,IF((C338-J338)&gt;V$12,V$12,C338-J338)),P338+L338*($V$6)*0.4+K338*($V$5)+G338+F338+E338)/LookHere!B$11</f>
        <v>148434.62285992806</v>
      </c>
      <c r="S338" s="3">
        <f>(IF(G338&gt;0,IF(R338&gt;V$15,IF(0.15*(R338-V$15)&lt;G338,0.15*(R338-V$15),G338),0),0))*LookHere!B$11</f>
        <v>6612</v>
      </c>
      <c r="T338" s="3">
        <f>(IF(R338&lt;V$16,W$16*R338,IF(R338&lt;V$17,Z$16+W$17*(R338-V$16),IF(R338&lt;V$18,W$18*(R338-V$18)+Z$17,(R338-V$18)*W$19+Z$18)))+S338 + IF(R338&lt;V$20,R338*W$20,IF(R338&lt;V$21,(R338-V$20)*W$21+Z$20,(R338-V$21)*W$22+Z$21)))*LookHere!B$11</f>
        <v>52264.410340547111</v>
      </c>
      <c r="AI338" s="3">
        <f t="shared" si="121"/>
        <v>0</v>
      </c>
    </row>
    <row r="339" spans="1:36" x14ac:dyDescent="0.2">
      <c r="A339">
        <f t="shared" si="122"/>
        <v>106</v>
      </c>
      <c r="B339">
        <f>IF(A339&lt;LookHere!$B$9,1,2)</f>
        <v>2</v>
      </c>
      <c r="C339">
        <f>IF(B339&lt;2,LookHere!F$10 - T338,0)</f>
        <v>0</v>
      </c>
      <c r="D339" s="3">
        <f>IF(B339=2,LookHere!$B$12,0)</f>
        <v>48600</v>
      </c>
      <c r="E339" s="3">
        <f>IF(A339&lt;LookHere!B$13,0,IF(A339&lt;LookHere!B$14,LookHere!C$13,LookHere!C$14))</f>
        <v>12000</v>
      </c>
      <c r="F339" s="3">
        <f>IF('SC3'!A339&lt;LookHere!D$15,0,LookHere!B$15)</f>
        <v>9000</v>
      </c>
      <c r="G339" s="3">
        <f>IF('SC3'!A339&lt;LookHere!D$16,0,LookHere!B$16)</f>
        <v>6612</v>
      </c>
      <c r="H339" s="3">
        <f t="shared" si="123"/>
        <v>73252.410340547111</v>
      </c>
      <c r="I339" s="35">
        <f t="shared" si="124"/>
        <v>12790694.230439823</v>
      </c>
      <c r="J339" s="3">
        <f>IF(I338&gt;0,IF(B339&lt;2,IF(C339&gt;5500*LookHere!B$11, 5500*LookHere!B$11, C339), IF(H339&gt;(M339+P338),-(H339-M339-P338),0)),0)</f>
        <v>0</v>
      </c>
      <c r="K339" s="35">
        <f t="shared" si="125"/>
        <v>592838.45187677024</v>
      </c>
      <c r="L339" s="35">
        <f t="shared" si="126"/>
        <v>2518539.9012819924</v>
      </c>
      <c r="M339" s="35">
        <f t="shared" si="127"/>
        <v>65338.17093008606</v>
      </c>
      <c r="N339" s="35">
        <f t="shared" si="128"/>
        <v>28238.933824608601</v>
      </c>
      <c r="O339" s="35">
        <f t="shared" si="129"/>
        <v>34180.808589840228</v>
      </c>
      <c r="P339" s="3">
        <f t="shared" si="130"/>
        <v>6836.1617179680461</v>
      </c>
      <c r="Q339">
        <f t="shared" si="131"/>
        <v>0.2</v>
      </c>
      <c r="R339" s="3">
        <f>IF(B339&lt;2,K339*V$5+L339*0.4*V$6 - IF((C339-J339)&gt;0,IF((C339-J339)&gt;V$12,V$12,C339-J339)),P339+L339*($V$6)*0.4+K339*($V$5)+G339+F339+E339)/LookHere!B$11</f>
        <v>152150.2222240346</v>
      </c>
      <c r="S339" s="3">
        <f>(IF(G339&gt;0,IF(R339&gt;V$15,IF(0.15*(R339-V$15)&lt;G339,0.15*(R339-V$15),G339),0),0))*LookHere!B$11</f>
        <v>6612</v>
      </c>
      <c r="T339" s="3">
        <f>(IF(R339&lt;V$16,W$16*R339,IF(R339&lt;V$17,Z$16+W$17*(R339-V$16),IF(R339&lt;V$18,W$18*(R339-V$18)+Z$17,(R339-V$18)*W$19+Z$18)))+S339 + IF(R339&lt;V$20,R339*W$20,IF(R339&lt;V$21,(R339-V$20)*W$21+Z$20,(R339-V$21)*W$22+Z$21)))*LookHere!B$11</f>
        <v>53756.595045172289</v>
      </c>
      <c r="AI339" s="3">
        <f t="shared" si="121"/>
        <v>0</v>
      </c>
    </row>
    <row r="340" spans="1:36" x14ac:dyDescent="0.2">
      <c r="A340">
        <f t="shared" si="122"/>
        <v>107</v>
      </c>
      <c r="B340">
        <f>IF(A340&lt;LookHere!$B$9,1,2)</f>
        <v>2</v>
      </c>
      <c r="C340">
        <f>IF(B340&lt;2,LookHere!F$10 - T339,0)</f>
        <v>0</v>
      </c>
      <c r="D340" s="3">
        <f>IF(B340=2,LookHere!$B$12,0)</f>
        <v>48600</v>
      </c>
      <c r="E340" s="3">
        <f>IF(A340&lt;LookHere!B$13,0,IF(A340&lt;LookHere!B$14,LookHere!C$13,LookHere!C$14))</f>
        <v>12000</v>
      </c>
      <c r="F340" s="3">
        <f>IF('SC3'!A340&lt;LookHere!D$15,0,LookHere!B$15)</f>
        <v>9000</v>
      </c>
      <c r="G340" s="3">
        <f>IF('SC3'!A340&lt;LookHere!D$16,0,LookHere!B$16)</f>
        <v>6612</v>
      </c>
      <c r="H340" s="3">
        <f t="shared" si="123"/>
        <v>74744.595045172289</v>
      </c>
      <c r="I340" s="35">
        <f t="shared" si="124"/>
        <v>13606484.708457274</v>
      </c>
      <c r="J340" s="3">
        <f>IF(I339&gt;0,IF(B340&lt;2,IF(C340&gt;5500*LookHere!B$11, 5500*LookHere!B$11, C340), IF(H340&gt;(M340+P339),-(H340-M340-P339),0)),0)</f>
        <v>0</v>
      </c>
      <c r="K340" s="35">
        <f t="shared" si="125"/>
        <v>618048.97473692719</v>
      </c>
      <c r="L340" s="35">
        <f t="shared" si="126"/>
        <v>2625630.8895843965</v>
      </c>
      <c r="M340" s="35">
        <f t="shared" si="127"/>
        <v>67908.433327204242</v>
      </c>
      <c r="N340" s="35">
        <f t="shared" si="128"/>
        <v>29437.218754982339</v>
      </c>
      <c r="O340" s="35">
        <f t="shared" si="129"/>
        <v>29524.698843732185</v>
      </c>
      <c r="P340" s="3">
        <f t="shared" si="130"/>
        <v>5904.939768746437</v>
      </c>
      <c r="Q340">
        <f t="shared" si="131"/>
        <v>0.2</v>
      </c>
      <c r="R340" s="3">
        <f>IF(B340&lt;2,K340*V$5+L340*0.4*V$6 - IF((C340-J340)&gt;0,IF((C340-J340)&gt;V$12,V$12,C340-J340)),P340+L340*($V$6)*0.4+K340*($V$5)+G340+F340+E340)/LookHere!B$11</f>
        <v>156223.9027265911</v>
      </c>
      <c r="S340" s="3">
        <f>(IF(G340&gt;0,IF(R340&gt;V$15,IF(0.15*(R340-V$15)&lt;G340,0.15*(R340-V$15),G340),0),0))*LookHere!B$11</f>
        <v>6612</v>
      </c>
      <c r="T340" s="3">
        <f>(IF(R340&lt;V$16,W$16*R340,IF(R340&lt;V$17,Z$16+W$17*(R340-V$16),IF(R340&lt;V$18,W$18*(R340-V$18)+Z$17,(R340-V$18)*W$19+Z$18)))+S340 + IF(R340&lt;V$20,R340*W$20,IF(R340&lt;V$21,(R340-V$20)*W$21+Z$20,(R340-V$21)*W$22+Z$21)))*LookHere!B$11</f>
        <v>55392.58513499899</v>
      </c>
      <c r="AI340" s="3">
        <f t="shared" ref="AI340:AI349" si="132">IF(((K340+L340+O340+I340)-H340)&lt;H340,1,0)</f>
        <v>0</v>
      </c>
    </row>
    <row r="341" spans="1:36" x14ac:dyDescent="0.2">
      <c r="A341">
        <f t="shared" si="122"/>
        <v>108</v>
      </c>
      <c r="B341">
        <f>IF(A341&lt;LookHere!$B$9,1,2)</f>
        <v>2</v>
      </c>
      <c r="C341">
        <f>IF(B341&lt;2,LookHere!F$10 - T340,0)</f>
        <v>0</v>
      </c>
      <c r="D341" s="3">
        <f>IF(B341=2,LookHere!$B$12,0)</f>
        <v>48600</v>
      </c>
      <c r="E341" s="3">
        <f>IF(A341&lt;LookHere!B$13,0,IF(A341&lt;LookHere!B$14,LookHere!C$13,LookHere!C$14))</f>
        <v>12000</v>
      </c>
      <c r="F341" s="3">
        <f>IF('SC3'!A341&lt;LookHere!D$15,0,LookHere!B$15)</f>
        <v>9000</v>
      </c>
      <c r="G341" s="3">
        <f>IF('SC3'!A341&lt;LookHere!D$16,0,LookHere!B$16)</f>
        <v>6612</v>
      </c>
      <c r="H341" s="3">
        <f t="shared" si="123"/>
        <v>76380.585134998983</v>
      </c>
      <c r="I341" s="35">
        <f t="shared" si="124"/>
        <v>14474306.303162679</v>
      </c>
      <c r="J341" s="3">
        <f>IF(I340&gt;0,IF(B341&lt;2,IF(C341&gt;5500*LookHere!B$11, 5500*LookHere!B$11, C341), IF(H341&gt;(M341+P340),-(H341-M341-P340),0)),0)</f>
        <v>0</v>
      </c>
      <c r="K341" s="35">
        <f t="shared" si="125"/>
        <v>644393.65661236295</v>
      </c>
      <c r="L341" s="35">
        <f t="shared" si="126"/>
        <v>2737533.6839767625</v>
      </c>
      <c r="M341" s="35">
        <f t="shared" si="127"/>
        <v>70475.645366252546</v>
      </c>
      <c r="N341" s="35">
        <f t="shared" si="128"/>
        <v>30686.998127337545</v>
      </c>
      <c r="O341" s="35">
        <f t="shared" si="129"/>
        <v>25502.844367238984</v>
      </c>
      <c r="P341" s="3">
        <f t="shared" si="130"/>
        <v>5100.5688734477972</v>
      </c>
      <c r="Q341">
        <f t="shared" si="131"/>
        <v>0.2</v>
      </c>
      <c r="R341" s="3">
        <f>IF(B341&lt;2,K341*V$5+L341*0.4*V$6 - IF((C341-J341)&gt;0,IF((C341-J341)&gt;V$12,V$12,C341-J341)),P341+L341*($V$6)*0.4+K341*($V$5)+G341+F341+E341)/LookHere!B$11</f>
        <v>160649.3644075559</v>
      </c>
      <c r="S341" s="3">
        <f>(IF(G341&gt;0,IF(R341&gt;V$15,IF(0.15*(R341-V$15)&lt;G341,0.15*(R341-V$15),G341),0),0))*LookHere!B$11</f>
        <v>6612</v>
      </c>
      <c r="T341" s="3">
        <f>(IF(R341&lt;V$16,W$16*R341,IF(R341&lt;V$17,Z$16+W$17*(R341-V$16),IF(R341&lt;V$18,W$18*(R341-V$18)+Z$17,(R341-V$18)*W$19+Z$18)))+S341 + IF(R341&lt;V$20,R341*W$20,IF(R341&lt;V$21,(R341-V$20)*W$21+Z$20,(R341-V$21)*W$22+Z$21)))*LookHere!B$11</f>
        <v>57169.850546074449</v>
      </c>
      <c r="AI341" s="3">
        <f t="shared" si="132"/>
        <v>0</v>
      </c>
    </row>
    <row r="342" spans="1:36" x14ac:dyDescent="0.2">
      <c r="A342">
        <f t="shared" si="122"/>
        <v>109</v>
      </c>
      <c r="B342">
        <f>IF(A342&lt;LookHere!$B$9,1,2)</f>
        <v>2</v>
      </c>
      <c r="C342">
        <f>IF(B342&lt;2,LookHere!F$10 - T341,0)</f>
        <v>0</v>
      </c>
      <c r="D342" s="3">
        <f>IF(B342=2,LookHere!$B$12,0)</f>
        <v>48600</v>
      </c>
      <c r="E342" s="3">
        <f>IF(A342&lt;LookHere!B$13,0,IF(A342&lt;LookHere!B$14,LookHere!C$13,LookHere!C$14))</f>
        <v>12000</v>
      </c>
      <c r="F342" s="3">
        <f>IF('SC3'!A342&lt;LookHere!D$15,0,LookHere!B$15)</f>
        <v>9000</v>
      </c>
      <c r="G342" s="3">
        <f>IF('SC3'!A342&lt;LookHere!D$16,0,LookHere!B$16)</f>
        <v>6612</v>
      </c>
      <c r="H342" s="3">
        <f t="shared" si="123"/>
        <v>78157.850546074449</v>
      </c>
      <c r="I342" s="35">
        <f t="shared" si="124"/>
        <v>15397477.559178393</v>
      </c>
      <c r="J342" s="3">
        <f>IF(I341&gt;0,IF(B342&lt;2,IF(C342&gt;5500*LookHere!B$11, 5500*LookHere!B$11, C342), IF(H342&gt;(M342+P341),-(H342-M342-P341),0)),0)</f>
        <v>0</v>
      </c>
      <c r="K342" s="35">
        <f t="shared" si="125"/>
        <v>671942.54368464276</v>
      </c>
      <c r="L342" s="35">
        <f t="shared" si="126"/>
        <v>2854546.349704958</v>
      </c>
      <c r="M342" s="35">
        <f t="shared" si="127"/>
        <v>73057.281672626646</v>
      </c>
      <c r="N342" s="35">
        <f t="shared" si="128"/>
        <v>31991.811505462207</v>
      </c>
      <c r="O342" s="35">
        <f t="shared" si="129"/>
        <v>22028.846907533691</v>
      </c>
      <c r="P342" s="3">
        <f t="shared" si="130"/>
        <v>4405.7693815067387</v>
      </c>
      <c r="Q342">
        <f t="shared" si="131"/>
        <v>0.2</v>
      </c>
      <c r="R342" s="3">
        <f>IF(B342&lt;2,K342*V$5+L342*0.4*V$6 - IF((C342-J342)&gt;0,IF((C342-J342)&gt;V$12,V$12,C342-J342)),P342+L342*($V$6)*0.4+K342*($V$5)+G342+F342+E342)/LookHere!B$11</f>
        <v>165423.25334443961</v>
      </c>
      <c r="S342" s="3">
        <f>(IF(G342&gt;0,IF(R342&gt;V$15,IF(0.15*(R342-V$15)&lt;G342,0.15*(R342-V$15),G342),0),0))*LookHere!B$11</f>
        <v>6612</v>
      </c>
      <c r="T342" s="3">
        <f>(IF(R342&lt;V$16,W$16*R342,IF(R342&lt;V$17,Z$16+W$17*(R342-V$16),IF(R342&lt;V$18,W$18*(R342-V$18)+Z$17,(R342-V$18)*W$19+Z$18)))+S342 + IF(R342&lt;V$20,R342*W$20,IF(R342&lt;V$21,(R342-V$20)*W$21+Z$20,(R342-V$21)*W$22+Z$21)))*LookHere!B$11</f>
        <v>59087.044343126952</v>
      </c>
      <c r="AI342" s="3">
        <f t="shared" si="132"/>
        <v>0</v>
      </c>
    </row>
    <row r="343" spans="1:36" x14ac:dyDescent="0.2">
      <c r="A343">
        <f t="shared" si="122"/>
        <v>110</v>
      </c>
      <c r="B343">
        <f>IF(A343&lt;LookHere!$B$9,1,2)</f>
        <v>2</v>
      </c>
      <c r="C343">
        <f>IF(B343&lt;2,LookHere!F$10 - T342,0)</f>
        <v>0</v>
      </c>
      <c r="D343" s="3">
        <f>IF(B343=2,LookHere!$B$12,0)</f>
        <v>48600</v>
      </c>
      <c r="E343" s="3">
        <f>IF(A343&lt;LookHere!B$13,0,IF(A343&lt;LookHere!B$14,LookHere!C$13,LookHere!C$14))</f>
        <v>12000</v>
      </c>
      <c r="F343" s="3">
        <f>IF('SC3'!A343&lt;LookHere!D$15,0,LookHere!B$15)</f>
        <v>9000</v>
      </c>
      <c r="G343" s="3">
        <f>IF('SC3'!A343&lt;LookHere!D$16,0,LookHere!B$16)</f>
        <v>6612</v>
      </c>
      <c r="H343" s="3">
        <f t="shared" si="123"/>
        <v>80075.044343126952</v>
      </c>
      <c r="I343" s="35">
        <f t="shared" si="124"/>
        <v>16379528.67790279</v>
      </c>
      <c r="J343" s="3">
        <f>IF(I342&gt;0,IF(B343&lt;2,IF(C343&gt;5500*LookHere!B$11, 5500*LookHere!B$11, C343), IF(H343&gt;(M343+P342),-(H343-M343-P342),0)),0)</f>
        <v>0</v>
      </c>
      <c r="K343" s="35">
        <f t="shared" si="125"/>
        <v>700767.17702493968</v>
      </c>
      <c r="L343" s="35">
        <f t="shared" si="126"/>
        <v>2976973.217123026</v>
      </c>
      <c r="M343" s="35">
        <f t="shared" si="127"/>
        <v>75669.27496162022</v>
      </c>
      <c r="N343" s="35">
        <f t="shared" si="128"/>
        <v>33355.234993277394</v>
      </c>
      <c r="O343" s="35">
        <f t="shared" si="129"/>
        <v>19028.077381789448</v>
      </c>
      <c r="P343" s="3">
        <f t="shared" si="130"/>
        <v>3805.6154763578897</v>
      </c>
      <c r="Q343">
        <f t="shared" si="131"/>
        <v>0.2</v>
      </c>
      <c r="R343" s="3">
        <f>IF(B343&lt;2,K343*V$5+L343*0.4*V$6 - IF((C343-J343)&gt;0,IF((C343-J343)&gt;V$12,V$12,C343-J343)),P343+L343*($V$6)*0.4+K343*($V$5)+G343+F343+E343)/LookHere!B$11</f>
        <v>170544.86296472762</v>
      </c>
      <c r="S343" s="3">
        <f>(IF(G343&gt;0,IF(R343&gt;V$15,IF(0.15*(R343-V$15)&lt;G343,0.15*(R343-V$15),G343),0),0))*LookHere!B$11</f>
        <v>6612</v>
      </c>
      <c r="T343" s="3">
        <f>(IF(R343&lt;V$16,W$16*R343,IF(R343&lt;V$17,Z$16+W$17*(R343-V$16),IF(R343&lt;V$18,W$18*(R343-V$18)+Z$17,(R343-V$18)*W$19+Z$18)))+S343 + IF(R343&lt;V$20,R343*W$20,IF(R343&lt;V$21,(R343-V$20)*W$21+Z$20,(R343-V$21)*W$22+Z$21)))*LookHere!B$11</f>
        <v>61143.882766634611</v>
      </c>
      <c r="AI343" s="3">
        <f t="shared" si="132"/>
        <v>0</v>
      </c>
    </row>
    <row r="344" spans="1:36" x14ac:dyDescent="0.2">
      <c r="A344">
        <f t="shared" si="122"/>
        <v>111</v>
      </c>
      <c r="B344">
        <f>IF(A344&lt;LookHere!$B$9,1,2)</f>
        <v>2</v>
      </c>
      <c r="C344">
        <f>IF(B344&lt;2,LookHere!F$10 - T343,0)</f>
        <v>0</v>
      </c>
      <c r="D344" s="3">
        <f>IF(B344=2,LookHere!$B$12,0)</f>
        <v>48600</v>
      </c>
      <c r="E344" s="3">
        <f>IF(A344&lt;LookHere!B$13,0,IF(A344&lt;LookHere!B$14,LookHere!C$13,LookHere!C$14))</f>
        <v>12000</v>
      </c>
      <c r="F344" s="3">
        <f>IF('SC3'!A344&lt;LookHere!D$15,0,LookHere!B$15)</f>
        <v>9000</v>
      </c>
      <c r="G344" s="3">
        <f>IF('SC3'!A344&lt;LookHere!D$16,0,LookHere!B$16)</f>
        <v>6612</v>
      </c>
      <c r="H344" s="3">
        <f t="shared" si="123"/>
        <v>82131.882766634604</v>
      </c>
      <c r="I344" s="35">
        <f t="shared" si="124"/>
        <v>17424215.01697943</v>
      </c>
      <c r="J344" s="3">
        <f>IF(I343&gt;0,IF(B344&lt;2,IF(C344&gt;5500*LookHere!B$11, 5500*LookHere!B$11, C344), IF(H344&gt;(M344+P343),-(H344-M344-P343),0)),0)</f>
        <v>0</v>
      </c>
      <c r="K344" s="35">
        <f t="shared" si="125"/>
        <v>730940.93142499146</v>
      </c>
      <c r="L344" s="35">
        <f t="shared" si="126"/>
        <v>3105126.3318797341</v>
      </c>
      <c r="M344" s="35">
        <f t="shared" si="127"/>
        <v>78326.267290276708</v>
      </c>
      <c r="N344" s="35">
        <f t="shared" si="128"/>
        <v>34780.90180465352</v>
      </c>
      <c r="O344" s="35">
        <f t="shared" si="129"/>
        <v>16436.072680842088</v>
      </c>
      <c r="P344" s="3">
        <f t="shared" si="130"/>
        <v>3287.2145361684179</v>
      </c>
      <c r="Q344">
        <f t="shared" si="131"/>
        <v>0.2</v>
      </c>
      <c r="R344" s="3">
        <f>IF(B344&lt;2,K344*V$5+L344*0.4*V$6 - IF((C344-J344)&gt;0,IF((C344-J344)&gt;V$12,V$12,C344-J344)),P344+L344*($V$6)*0.4+K344*($V$5)+G344+F344+E344)/LookHere!B$11</f>
        <v>176015.881089531</v>
      </c>
      <c r="S344" s="3">
        <f>(IF(G344&gt;0,IF(R344&gt;V$15,IF(0.15*(R344-V$15)&lt;G344,0.15*(R344-V$15),G344),0),0))*LookHere!B$11</f>
        <v>6612</v>
      </c>
      <c r="T344" s="3">
        <f>(IF(R344&lt;V$16,W$16*R344,IF(R344&lt;V$17,Z$16+W$17*(R344-V$16),IF(R344&lt;V$18,W$18*(R344-V$18)+Z$17,(R344-V$18)*W$19+Z$18)))+S344 + IF(R344&lt;V$20,R344*W$20,IF(R344&lt;V$21,(R344-V$20)*W$21+Z$20,(R344-V$21)*W$22+Z$21)))*LookHere!B$11</f>
        <v>63341.043645555648</v>
      </c>
      <c r="AI344" s="3">
        <f t="shared" si="132"/>
        <v>0</v>
      </c>
    </row>
    <row r="345" spans="1:36" x14ac:dyDescent="0.2">
      <c r="A345">
        <f t="shared" si="122"/>
        <v>112</v>
      </c>
      <c r="B345">
        <f>IF(A345&lt;LookHere!$B$9,1,2)</f>
        <v>2</v>
      </c>
      <c r="C345">
        <f>IF(B345&lt;2,LookHere!F$10 - T344,0)</f>
        <v>0</v>
      </c>
      <c r="D345" s="3">
        <f>IF(B345=2,LookHere!$B$12,0)</f>
        <v>48600</v>
      </c>
      <c r="E345" s="3">
        <f>IF(A345&lt;LookHere!B$13,0,IF(A345&lt;LookHere!B$14,LookHere!C$13,LookHere!C$14))</f>
        <v>12000</v>
      </c>
      <c r="F345" s="3">
        <f>IF('SC3'!A345&lt;LookHere!D$15,0,LookHere!B$15)</f>
        <v>9000</v>
      </c>
      <c r="G345" s="3">
        <f>IF('SC3'!A345&lt;LookHere!D$16,0,LookHere!B$16)</f>
        <v>6612</v>
      </c>
      <c r="H345" s="3">
        <f t="shared" si="123"/>
        <v>84329.043645555648</v>
      </c>
      <c r="I345" s="35">
        <f t="shared" si="124"/>
        <v>18535531.450762376</v>
      </c>
      <c r="J345" s="3">
        <f>IF(I344&gt;0,IF(B345&lt;2,IF(C345&gt;5500*LookHere!B$11, 5500*LookHere!B$11, C345), IF(H345&gt;(M345+P344),-(H345-M345-P344),0)),0)</f>
        <v>0</v>
      </c>
      <c r="K345" s="35">
        <f t="shared" si="125"/>
        <v>762539.33473695396</v>
      </c>
      <c r="L345" s="35">
        <f t="shared" si="126"/>
        <v>3239326.8207861166</v>
      </c>
      <c r="M345" s="35">
        <f t="shared" si="127"/>
        <v>81041.829109387225</v>
      </c>
      <c r="N345" s="35">
        <f t="shared" si="128"/>
        <v>36272.521235953645</v>
      </c>
      <c r="O345" s="35">
        <f t="shared" si="129"/>
        <v>14197.150860257776</v>
      </c>
      <c r="P345" s="3">
        <f t="shared" si="130"/>
        <v>2839.4301720515555</v>
      </c>
      <c r="Q345">
        <f t="shared" si="131"/>
        <v>0.2</v>
      </c>
      <c r="R345" s="3">
        <f>IF(B345&lt;2,K345*V$5+L345*0.4*V$6 - IF((C345-J345)&gt;0,IF((C345-J345)&gt;V$12,V$12,C345-J345)),P345+L345*($V$6)*0.4+K345*($V$5)+G345+F345+E345)/LookHere!B$11</f>
        <v>181840.17672689745</v>
      </c>
      <c r="S345" s="3">
        <f>(IF(G345&gt;0,IF(R345&gt;V$15,IF(0.15*(R345-V$15)&lt;G345,0.15*(R345-V$15),G345),0),0))*LookHere!B$11</f>
        <v>6612</v>
      </c>
      <c r="T345" s="3">
        <f>(IF(R345&lt;V$16,W$16*R345,IF(R345&lt;V$17,Z$16+W$17*(R345-V$16),IF(R345&lt;V$18,W$18*(R345-V$18)+Z$17,(R345-V$18)*W$19+Z$18)))+S345 + IF(R345&lt;V$20,R345*W$20,IF(R345&lt;V$21,(R345-V$20)*W$21+Z$20,(R345-V$21)*W$22+Z$21)))*LookHere!B$11</f>
        <v>65680.080773522015</v>
      </c>
      <c r="AI345" s="3">
        <f t="shared" si="132"/>
        <v>0</v>
      </c>
    </row>
    <row r="346" spans="1:36" x14ac:dyDescent="0.2">
      <c r="A346">
        <f t="shared" si="122"/>
        <v>113</v>
      </c>
      <c r="B346">
        <f>IF(A346&lt;LookHere!$B$9,1,2)</f>
        <v>2</v>
      </c>
      <c r="C346">
        <f>IF(B346&lt;2,LookHere!F$10 - T345,0)</f>
        <v>0</v>
      </c>
      <c r="D346" s="3">
        <f>IF(B346=2,LookHere!$B$12,0)</f>
        <v>48600</v>
      </c>
      <c r="E346" s="3">
        <f>IF(A346&lt;LookHere!B$13,0,IF(A346&lt;LookHere!B$14,LookHere!C$13,LookHere!C$14))</f>
        <v>12000</v>
      </c>
      <c r="F346" s="3">
        <f>IF('SC3'!A346&lt;LookHere!D$15,0,LookHere!B$15)</f>
        <v>9000</v>
      </c>
      <c r="G346" s="3">
        <f>IF('SC3'!A346&lt;LookHere!D$16,0,LookHere!B$16)</f>
        <v>6612</v>
      </c>
      <c r="H346" s="3">
        <f t="shared" si="123"/>
        <v>86668.080773522015</v>
      </c>
      <c r="I346" s="35">
        <f t="shared" si="124"/>
        <v>19717727.646692</v>
      </c>
      <c r="J346" s="3">
        <f>IF(I345&gt;0,IF(B346&lt;2,IF(C346&gt;5500*LookHere!B$11, 5500*LookHere!B$11, C346), IF(H346&gt;(M346+P345),-(H346-M346-P345),0)),0)</f>
        <v>0</v>
      </c>
      <c r="K346" s="35">
        <f t="shared" si="125"/>
        <v>795640.37168646918</v>
      </c>
      <c r="L346" s="35">
        <f t="shared" si="126"/>
        <v>3379906.1904164515</v>
      </c>
      <c r="M346" s="35">
        <f t="shared" si="127"/>
        <v>83828.650601470465</v>
      </c>
      <c r="N346" s="35">
        <f t="shared" si="128"/>
        <v>37833.896367660207</v>
      </c>
      <c r="O346" s="35">
        <f t="shared" si="129"/>
        <v>12263.214970073461</v>
      </c>
      <c r="P346" s="3">
        <f t="shared" si="130"/>
        <v>2452.6429940146922</v>
      </c>
      <c r="Q346">
        <f t="shared" si="131"/>
        <v>0.2</v>
      </c>
      <c r="R346" s="3">
        <f>IF(B346&lt;2,K346*V$5+L346*0.4*V$6 - IF((C346-J346)&gt;0,IF((C346-J346)&gt;V$12,V$12,C346-J346)),P346+L346*($V$6)*0.4+K346*($V$5)+G346+F346+E346)/LookHere!B$11</f>
        <v>188023.62146019164</v>
      </c>
      <c r="S346" s="3">
        <f>(IF(G346&gt;0,IF(R346&gt;V$15,IF(0.15*(R346-V$15)&lt;G346,0.15*(R346-V$15),G346),0),0))*LookHere!B$11</f>
        <v>6612</v>
      </c>
      <c r="T346" s="3">
        <f>(IF(R346&lt;V$16,W$16*R346,IF(R346&lt;V$17,Z$16+W$17*(R346-V$16),IF(R346&lt;V$18,W$18*(R346-V$18)+Z$17,(R346-V$18)*W$19+Z$18)))+S346 + IF(R346&lt;V$20,R346*W$20,IF(R346&lt;V$21,(R346-V$20)*W$21+Z$20,(R346-V$21)*W$22+Z$21)))*LookHere!B$11</f>
        <v>68163.352178412955</v>
      </c>
      <c r="AI346" s="3">
        <f t="shared" si="132"/>
        <v>0</v>
      </c>
    </row>
    <row r="347" spans="1:36" x14ac:dyDescent="0.2">
      <c r="A347">
        <f t="shared" si="122"/>
        <v>114</v>
      </c>
      <c r="B347">
        <f>IF(A347&lt;LookHere!$B$9,1,2)</f>
        <v>2</v>
      </c>
      <c r="C347">
        <f>IF(B347&lt;2,LookHere!F$10 - T346,0)</f>
        <v>0</v>
      </c>
      <c r="D347" s="3">
        <f>IF(B347=2,LookHere!$B$12,0)</f>
        <v>48600</v>
      </c>
      <c r="E347" s="3">
        <f>IF(A347&lt;LookHere!B$13,0,IF(A347&lt;LookHere!B$14,LookHere!C$13,LookHere!C$14))</f>
        <v>12000</v>
      </c>
      <c r="F347" s="3">
        <f>IF('SC3'!A347&lt;LookHere!D$15,0,LookHere!B$15)</f>
        <v>9000</v>
      </c>
      <c r="G347" s="3">
        <f>IF('SC3'!A347&lt;LookHere!D$16,0,LookHere!B$16)</f>
        <v>6612</v>
      </c>
      <c r="H347" s="3">
        <f t="shared" si="123"/>
        <v>89151.352178412955</v>
      </c>
      <c r="I347" s="35">
        <f t="shared" si="124"/>
        <v>20975324.315998014</v>
      </c>
      <c r="J347" s="3">
        <f>IF(I346&gt;0,IF(B347&lt;2,IF(C347&gt;5500*LookHere!B$11, 5500*LookHere!B$11, C347), IF(H347&gt;(M347+P346),-(H347-M347-P346),0)),0)</f>
        <v>0</v>
      </c>
      <c r="K347" s="35">
        <f t="shared" si="125"/>
        <v>830324.77564891707</v>
      </c>
      <c r="L347" s="35">
        <f t="shared" si="126"/>
        <v>3527207.5734445765</v>
      </c>
      <c r="M347" s="35">
        <f t="shared" si="127"/>
        <v>86698.709184398263</v>
      </c>
      <c r="N347" s="35">
        <f t="shared" si="128"/>
        <v>39468.940734115036</v>
      </c>
      <c r="O347" s="35">
        <f t="shared" si="129"/>
        <v>10592.719826850054</v>
      </c>
      <c r="P347" s="3">
        <f t="shared" si="130"/>
        <v>2118.5439653700109</v>
      </c>
      <c r="Q347">
        <f t="shared" si="131"/>
        <v>0.2</v>
      </c>
      <c r="R347" s="3">
        <f>IF(B347&lt;2,K347*V$5+L347*0.4*V$6 - IF((C347-J347)&gt;0,IF((C347-J347)&gt;V$12,V$12,C347-J347)),P347+L347*($V$6)*0.4+K347*($V$5)+G347+F347+E347)/LookHere!B$11</f>
        <v>194573.9409918969</v>
      </c>
      <c r="S347" s="3">
        <f>(IF(G347&gt;0,IF(R347&gt;V$15,IF(0.15*(R347-V$15)&lt;G347,0.15*(R347-V$15),G347),0),0))*LookHere!B$11</f>
        <v>6612</v>
      </c>
      <c r="T347" s="3">
        <f>(IF(R347&lt;V$16,W$16*R347,IF(R347&lt;V$17,Z$16+W$17*(R347-V$16),IF(R347&lt;V$18,W$18*(R347-V$18)+Z$17,(R347-V$18)*W$19+Z$18)))+S347 + IF(R347&lt;V$20,R347*W$20,IF(R347&lt;V$21,(R347-V$20)*W$21+Z$20,(R347-V$21)*W$22+Z$21)))*LookHere!B$11</f>
        <v>70793.960502345799</v>
      </c>
      <c r="AI347" s="3">
        <f t="shared" si="132"/>
        <v>0</v>
      </c>
    </row>
    <row r="348" spans="1:36" x14ac:dyDescent="0.2">
      <c r="A348">
        <f t="shared" si="122"/>
        <v>115</v>
      </c>
      <c r="B348">
        <f>IF(A348&lt;LookHere!$B$9,1,2)</f>
        <v>2</v>
      </c>
      <c r="C348">
        <f>IF(B348&lt;2,LookHere!F$10 - T347,0)</f>
        <v>0</v>
      </c>
      <c r="D348" s="3">
        <f>IF(B348=2,LookHere!$B$12,0)</f>
        <v>48600</v>
      </c>
      <c r="E348" s="3">
        <f>IF(A348&lt;LookHere!B$13,0,IF(A348&lt;LookHere!B$14,LookHere!C$13,LookHere!C$14))</f>
        <v>12000</v>
      </c>
      <c r="F348" s="3">
        <f>IF('SC3'!A348&lt;LookHere!D$15,0,LookHere!B$15)</f>
        <v>9000</v>
      </c>
      <c r="G348" s="3">
        <f>IF('SC3'!A348&lt;LookHere!D$16,0,LookHere!B$16)</f>
        <v>6612</v>
      </c>
      <c r="H348" s="3">
        <f t="shared" si="123"/>
        <v>91781.960502345799</v>
      </c>
      <c r="I348" s="35">
        <f t="shared" si="124"/>
        <v>22313130.500872366</v>
      </c>
      <c r="J348" s="3">
        <f>IF(I347&gt;0,IF(B348&lt;2,IF(C348&gt;5500*LookHere!B$11, 5500*LookHere!B$11, C348), IF(H348&gt;(M348+P347),-(H348-M348-P347),0)),0)</f>
        <v>0</v>
      </c>
      <c r="K348" s="35">
        <f t="shared" si="125"/>
        <v>866676.31147104339</v>
      </c>
      <c r="L348" s="35">
        <f t="shared" si="126"/>
        <v>3681586.9359608437</v>
      </c>
      <c r="M348" s="35">
        <f t="shared" si="127"/>
        <v>89663.416536975783</v>
      </c>
      <c r="N348" s="35">
        <f t="shared" si="128"/>
        <v>41181.694169781586</v>
      </c>
      <c r="O348" s="35">
        <f t="shared" si="129"/>
        <v>9149.7795320365403</v>
      </c>
      <c r="P348" s="3">
        <f t="shared" si="130"/>
        <v>1829.9559064073082</v>
      </c>
      <c r="Q348">
        <f t="shared" si="131"/>
        <v>0.2</v>
      </c>
      <c r="R348" s="3">
        <f>IF(B348&lt;2,K348*V$5+L348*0.4*V$6 - IF((C348-J348)&gt;0,IF((C348-J348)&gt;V$12,V$12,C348-J348)),P348+L348*($V$6)*0.4+K348*($V$5)+G348+F348+E348)/LookHere!B$11</f>
        <v>201500.59302137309</v>
      </c>
      <c r="S348" s="3">
        <f>(IF(G348&gt;0,IF(R348&gt;V$15,IF(0.15*(R348-V$15)&lt;G348,0.15*(R348-V$15),G348),0),0))*LookHere!B$11</f>
        <v>6612</v>
      </c>
      <c r="T348" s="3">
        <f>(IF(R348&lt;V$16,W$16*R348,IF(R348&lt;V$17,Z$16+W$17*(R348-V$16),IF(R348&lt;V$18,W$18*(R348-V$18)+Z$17,(R348-V$18)*W$19+Z$18)))+S348 + IF(R348&lt;V$20,R348*W$20,IF(R348&lt;V$21,(R348-V$20)*W$21+Z$20,(R348-V$21)*W$22+Z$21)))*LookHere!B$11</f>
        <v>73575.703957383434</v>
      </c>
      <c r="AI348" s="3">
        <f t="shared" si="132"/>
        <v>0</v>
      </c>
      <c r="AJ348" t="e">
        <f>MATCH(1,AI268:AI348,0)+3</f>
        <v>#N/A</v>
      </c>
    </row>
    <row r="349" spans="1:36" x14ac:dyDescent="0.2">
      <c r="AI349" s="3">
        <f t="shared" si="132"/>
        <v>0</v>
      </c>
      <c r="AJ349" t="e">
        <f>"A"&amp;AJ348</f>
        <v>#N/A</v>
      </c>
    </row>
    <row r="350" spans="1:36" x14ac:dyDescent="0.2">
      <c r="AJ350" t="str">
        <f ca="1">IF(AI348&gt;0,INDIRECT(AJ349),"past "&amp;A348)</f>
        <v>past 115</v>
      </c>
    </row>
  </sheetData>
  <mergeCells count="4">
    <mergeCell ref="A1:C2"/>
    <mergeCell ref="A89:C90"/>
    <mergeCell ref="A177:C178"/>
    <mergeCell ref="A265:C266"/>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A4" workbookViewId="0">
      <selection activeCell="D33" sqref="D33"/>
    </sheetView>
  </sheetViews>
  <sheetFormatPr defaultRowHeight="12.75" x14ac:dyDescent="0.2"/>
  <cols>
    <col min="1" max="1" width="15.140625" customWidth="1"/>
    <col min="2" max="2" width="10.7109375" bestFit="1" customWidth="1"/>
    <col min="3" max="4" width="12.28515625" bestFit="1" customWidth="1"/>
    <col min="7" max="7" width="12.28515625" bestFit="1" customWidth="1"/>
    <col min="17" max="17" width="12.28515625" bestFit="1" customWidth="1"/>
    <col min="18" max="18" width="13.42578125" customWidth="1"/>
  </cols>
  <sheetData>
    <row r="1" spans="1:18" x14ac:dyDescent="0.2">
      <c r="A1" t="s">
        <v>97</v>
      </c>
    </row>
    <row r="2" spans="1:18" x14ac:dyDescent="0.2">
      <c r="A2" t="s">
        <v>98</v>
      </c>
    </row>
    <row r="3" spans="1:18" x14ac:dyDescent="0.2">
      <c r="A3" t="s">
        <v>99</v>
      </c>
    </row>
    <row r="4" spans="1:18" x14ac:dyDescent="0.2">
      <c r="A4" t="s">
        <v>100</v>
      </c>
    </row>
    <row r="5" spans="1:18" x14ac:dyDescent="0.2">
      <c r="A5" t="s">
        <v>101</v>
      </c>
    </row>
    <row r="7" spans="1:18" x14ac:dyDescent="0.2">
      <c r="A7" t="s">
        <v>102</v>
      </c>
      <c r="C7">
        <f>LookHere!B9</f>
        <v>65</v>
      </c>
      <c r="D7" t="s">
        <v>125</v>
      </c>
      <c r="E7">
        <f>LookHere!B8</f>
        <v>35</v>
      </c>
    </row>
    <row r="8" spans="1:18" x14ac:dyDescent="0.2">
      <c r="A8" t="s">
        <v>103</v>
      </c>
      <c r="C8">
        <f>MAX(LookHere!D15,LookHere!D16,LookHere!B14)</f>
        <v>67</v>
      </c>
      <c r="D8" t="s">
        <v>126</v>
      </c>
      <c r="E8">
        <f>C7-E7</f>
        <v>30</v>
      </c>
      <c r="P8" t="s">
        <v>127</v>
      </c>
    </row>
    <row r="9" spans="1:18" x14ac:dyDescent="0.2">
      <c r="A9" t="s">
        <v>104</v>
      </c>
      <c r="C9">
        <f>C8-C7</f>
        <v>2</v>
      </c>
    </row>
    <row r="10" spans="1:18" x14ac:dyDescent="0.2">
      <c r="A10" t="s">
        <v>105</v>
      </c>
      <c r="B10">
        <v>0</v>
      </c>
      <c r="C10">
        <f>IF(C$9&gt;B10,C$7+B10,0)</f>
        <v>65</v>
      </c>
      <c r="D10">
        <f>VLOOKUP(C10,'SC3'!A4:H84,8,FALSE)</f>
        <v>37163.417597306143</v>
      </c>
      <c r="F10">
        <f>_xlfn.IFNA(D10,0)</f>
        <v>37163.417597306143</v>
      </c>
      <c r="P10">
        <v>0</v>
      </c>
      <c r="Q10" s="48">
        <f>A47</f>
        <v>150000</v>
      </c>
      <c r="R10" s="48">
        <f>A47</f>
        <v>150000</v>
      </c>
    </row>
    <row r="11" spans="1:18" x14ac:dyDescent="0.2">
      <c r="B11">
        <f>B10+1</f>
        <v>1</v>
      </c>
      <c r="C11">
        <f t="shared" ref="C11:C30" si="0">IF(C$9&gt;B11,C$7+B11,0)</f>
        <v>66</v>
      </c>
      <c r="D11">
        <f>VLOOKUP(C11,'SC3'!A5:H85,8,FALSE)</f>
        <v>39977.766264811595</v>
      </c>
      <c r="F11">
        <f t="shared" ref="F11:F30" si="1">_xlfn.IFNA(D11,0)</f>
        <v>39977.766264811595</v>
      </c>
      <c r="P11">
        <f>P10+1</f>
        <v>1</v>
      </c>
      <c r="Q11" s="48">
        <f>Q10*1.01375+C$69</f>
        <v>168936.60326294808</v>
      </c>
      <c r="R11" s="48">
        <f>R10*1.08</f>
        <v>162000</v>
      </c>
    </row>
    <row r="12" spans="1:18" x14ac:dyDescent="0.2">
      <c r="B12">
        <f t="shared" ref="B12:B30" si="2">B11+1</f>
        <v>2</v>
      </c>
      <c r="C12">
        <f t="shared" si="0"/>
        <v>0</v>
      </c>
      <c r="D12" t="e">
        <f>VLOOKUP(C12,'SC3'!A6:H86,8,FALSE)</f>
        <v>#N/A</v>
      </c>
      <c r="F12">
        <f t="shared" si="1"/>
        <v>0</v>
      </c>
      <c r="P12">
        <f t="shared" ref="P12:P43" si="3">P11+1</f>
        <v>2</v>
      </c>
      <c r="Q12" s="48">
        <f t="shared" ref="Q12:Q43" si="4">Q11*1.01375+C$69</f>
        <v>188133.58482076167</v>
      </c>
      <c r="R12" s="48">
        <f t="shared" ref="R12:R43" si="5">R11*1.08</f>
        <v>174960</v>
      </c>
    </row>
    <row r="13" spans="1:18" x14ac:dyDescent="0.2">
      <c r="B13">
        <f t="shared" si="2"/>
        <v>3</v>
      </c>
      <c r="C13">
        <f t="shared" si="0"/>
        <v>0</v>
      </c>
      <c r="D13" t="e">
        <f>VLOOKUP(C13,'SC3'!A7:H87,8,FALSE)</f>
        <v>#N/A</v>
      </c>
      <c r="F13">
        <f t="shared" si="1"/>
        <v>0</v>
      </c>
      <c r="P13">
        <f t="shared" si="3"/>
        <v>3</v>
      </c>
      <c r="Q13" s="48">
        <f t="shared" si="4"/>
        <v>207594.5248749952</v>
      </c>
      <c r="R13" s="48">
        <f t="shared" si="5"/>
        <v>188956.80000000002</v>
      </c>
    </row>
    <row r="14" spans="1:18" x14ac:dyDescent="0.2">
      <c r="B14">
        <f t="shared" si="2"/>
        <v>4</v>
      </c>
      <c r="C14">
        <f t="shared" si="0"/>
        <v>0</v>
      </c>
      <c r="D14" t="e">
        <f>VLOOKUP(C14,'SC3'!A8:H88,8,FALSE)</f>
        <v>#N/A</v>
      </c>
      <c r="F14">
        <f t="shared" si="1"/>
        <v>0</v>
      </c>
      <c r="P14">
        <f t="shared" si="3"/>
        <v>4</v>
      </c>
      <c r="Q14" s="48">
        <f t="shared" si="4"/>
        <v>227323.05285497443</v>
      </c>
      <c r="R14" s="48">
        <f t="shared" si="5"/>
        <v>204073.34400000004</v>
      </c>
    </row>
    <row r="15" spans="1:18" x14ac:dyDescent="0.2">
      <c r="B15">
        <f t="shared" si="2"/>
        <v>5</v>
      </c>
      <c r="C15">
        <f t="shared" si="0"/>
        <v>0</v>
      </c>
      <c r="D15" t="e">
        <f>VLOOKUP(C15,'SC3'!A9:H89,8,FALSE)</f>
        <v>#N/A</v>
      </c>
      <c r="F15">
        <f t="shared" si="1"/>
        <v>0</v>
      </c>
      <c r="P15">
        <f t="shared" si="3"/>
        <v>5</v>
      </c>
      <c r="Q15" s="48">
        <f t="shared" si="4"/>
        <v>247322.8480946784</v>
      </c>
      <c r="R15" s="48">
        <f t="shared" si="5"/>
        <v>220399.21152000007</v>
      </c>
    </row>
    <row r="16" spans="1:18" x14ac:dyDescent="0.2">
      <c r="B16">
        <f t="shared" si="2"/>
        <v>6</v>
      </c>
      <c r="C16">
        <f t="shared" si="0"/>
        <v>0</v>
      </c>
      <c r="D16" t="e">
        <f>VLOOKUP(C16,'SC3'!A10:H90,8,FALSE)</f>
        <v>#N/A</v>
      </c>
      <c r="F16">
        <f t="shared" si="1"/>
        <v>0</v>
      </c>
      <c r="P16">
        <f t="shared" si="3"/>
        <v>6</v>
      </c>
      <c r="Q16" s="48">
        <f t="shared" si="4"/>
        <v>267597.6405189283</v>
      </c>
      <c r="R16" s="48">
        <f t="shared" si="5"/>
        <v>238031.14844160009</v>
      </c>
    </row>
    <row r="17" spans="1:18" x14ac:dyDescent="0.2">
      <c r="B17">
        <f t="shared" si="2"/>
        <v>7</v>
      </c>
      <c r="C17">
        <f t="shared" si="0"/>
        <v>0</v>
      </c>
      <c r="D17" t="e">
        <f>VLOOKUP(C17,'SC3'!A11:H91,8,FALSE)</f>
        <v>#N/A</v>
      </c>
      <c r="F17">
        <f t="shared" si="1"/>
        <v>0</v>
      </c>
      <c r="P17">
        <f t="shared" si="3"/>
        <v>7</v>
      </c>
      <c r="Q17" s="48">
        <f t="shared" si="4"/>
        <v>288151.21133901167</v>
      </c>
      <c r="R17" s="48">
        <f t="shared" si="5"/>
        <v>257073.64031692813</v>
      </c>
    </row>
    <row r="18" spans="1:18" x14ac:dyDescent="0.2">
      <c r="B18">
        <f t="shared" si="2"/>
        <v>8</v>
      </c>
      <c r="C18">
        <f t="shared" si="0"/>
        <v>0</v>
      </c>
      <c r="D18" t="e">
        <f>VLOOKUP(C18,'SC3'!A12:H92,8,FALSE)</f>
        <v>#N/A</v>
      </c>
      <c r="F18">
        <f t="shared" si="1"/>
        <v>0</v>
      </c>
      <c r="P18">
        <f t="shared" si="3"/>
        <v>8</v>
      </c>
      <c r="Q18" s="48">
        <f t="shared" si="4"/>
        <v>308987.39375787118</v>
      </c>
      <c r="R18" s="48">
        <f t="shared" si="5"/>
        <v>277639.53154228238</v>
      </c>
    </row>
    <row r="19" spans="1:18" x14ac:dyDescent="0.2">
      <c r="B19">
        <f t="shared" si="2"/>
        <v>9</v>
      </c>
      <c r="C19">
        <f t="shared" si="0"/>
        <v>0</v>
      </c>
      <c r="D19" t="e">
        <f>VLOOKUP(C19,'SC3'!A13:H93,8,FALSE)</f>
        <v>#N/A</v>
      </c>
      <c r="F19">
        <f t="shared" si="1"/>
        <v>0</v>
      </c>
      <c r="P19">
        <f t="shared" si="3"/>
        <v>9</v>
      </c>
      <c r="Q19" s="48">
        <f t="shared" si="4"/>
        <v>330110.07368499</v>
      </c>
      <c r="R19" s="48">
        <f t="shared" si="5"/>
        <v>299850.69406566501</v>
      </c>
    </row>
    <row r="20" spans="1:18" x14ac:dyDescent="0.2">
      <c r="B20">
        <f t="shared" si="2"/>
        <v>10</v>
      </c>
      <c r="C20">
        <f t="shared" si="0"/>
        <v>0</v>
      </c>
      <c r="D20" t="e">
        <f>VLOOKUP(C20,'SC3'!A14:H94,8,FALSE)</f>
        <v>#N/A</v>
      </c>
      <c r="F20">
        <f t="shared" si="1"/>
        <v>0</v>
      </c>
      <c r="P20">
        <f t="shared" si="3"/>
        <v>10</v>
      </c>
      <c r="Q20" s="48">
        <f t="shared" si="4"/>
        <v>351523.19046110671</v>
      </c>
      <c r="R20" s="48">
        <f t="shared" si="5"/>
        <v>323838.74959091825</v>
      </c>
    </row>
    <row r="21" spans="1:18" x14ac:dyDescent="0.2">
      <c r="B21">
        <f t="shared" si="2"/>
        <v>11</v>
      </c>
      <c r="C21">
        <f t="shared" si="0"/>
        <v>0</v>
      </c>
      <c r="D21" t="e">
        <f>VLOOKUP(C21,'SC3'!A15:H95,8,FALSE)</f>
        <v>#N/A</v>
      </c>
      <c r="F21">
        <f t="shared" si="1"/>
        <v>0</v>
      </c>
      <c r="P21">
        <f t="shared" si="3"/>
        <v>11</v>
      </c>
      <c r="Q21" s="48">
        <f t="shared" si="4"/>
        <v>373230.73759289499</v>
      </c>
      <c r="R21" s="48">
        <f t="shared" si="5"/>
        <v>349745.84955819172</v>
      </c>
    </row>
    <row r="22" spans="1:18" x14ac:dyDescent="0.2">
      <c r="B22">
        <f t="shared" si="2"/>
        <v>12</v>
      </c>
      <c r="C22">
        <f t="shared" si="0"/>
        <v>0</v>
      </c>
      <c r="D22" t="e">
        <f>VLOOKUP(C22,'SC3'!A16:H96,8,FALSE)</f>
        <v>#N/A</v>
      </c>
      <c r="F22">
        <f t="shared" si="1"/>
        <v>0</v>
      </c>
      <c r="P22">
        <f t="shared" si="3"/>
        <v>12</v>
      </c>
      <c r="Q22" s="48">
        <f t="shared" si="4"/>
        <v>395236.76349774539</v>
      </c>
      <c r="R22" s="48">
        <f t="shared" si="5"/>
        <v>377725.51752284711</v>
      </c>
    </row>
    <row r="23" spans="1:18" x14ac:dyDescent="0.2">
      <c r="B23">
        <f t="shared" si="2"/>
        <v>13</v>
      </c>
      <c r="C23">
        <f t="shared" si="0"/>
        <v>0</v>
      </c>
      <c r="D23" t="e">
        <f>VLOOKUP(C23,'SC3'!A17:H97,8,FALSE)</f>
        <v>#N/A</v>
      </c>
      <c r="F23">
        <f t="shared" si="1"/>
        <v>0</v>
      </c>
      <c r="P23">
        <f t="shared" si="3"/>
        <v>13</v>
      </c>
      <c r="Q23" s="48">
        <f t="shared" si="4"/>
        <v>417545.37225878745</v>
      </c>
      <c r="R23" s="48">
        <f t="shared" si="5"/>
        <v>407943.55892467493</v>
      </c>
    </row>
    <row r="24" spans="1:18" x14ac:dyDescent="0.2">
      <c r="B24">
        <f t="shared" si="2"/>
        <v>14</v>
      </c>
      <c r="C24">
        <f t="shared" si="0"/>
        <v>0</v>
      </c>
      <c r="D24" t="e">
        <f>VLOOKUP(C24,'SC3'!A18:H98,8,FALSE)</f>
        <v>#N/A</v>
      </c>
      <c r="F24">
        <f t="shared" si="1"/>
        <v>0</v>
      </c>
      <c r="P24">
        <f t="shared" si="3"/>
        <v>14</v>
      </c>
      <c r="Q24" s="48">
        <f t="shared" si="4"/>
        <v>440160.72439029388</v>
      </c>
      <c r="R24" s="48">
        <f t="shared" si="5"/>
        <v>440579.04363864893</v>
      </c>
    </row>
    <row r="25" spans="1:18" x14ac:dyDescent="0.2">
      <c r="B25">
        <f t="shared" si="2"/>
        <v>15</v>
      </c>
      <c r="C25">
        <f t="shared" si="0"/>
        <v>0</v>
      </c>
      <c r="D25" t="e">
        <f>VLOOKUP(C25,'SC3'!A19:H99,8,FALSE)</f>
        <v>#N/A</v>
      </c>
      <c r="F25">
        <f t="shared" si="1"/>
        <v>0</v>
      </c>
      <c r="P25">
        <f t="shared" si="3"/>
        <v>15</v>
      </c>
      <c r="Q25" s="48">
        <f t="shared" si="4"/>
        <v>463087.03761360847</v>
      </c>
      <c r="R25" s="48">
        <f t="shared" si="5"/>
        <v>475825.36712974089</v>
      </c>
    </row>
    <row r="26" spans="1:18" x14ac:dyDescent="0.2">
      <c r="B26">
        <f t="shared" si="2"/>
        <v>16</v>
      </c>
      <c r="C26">
        <f t="shared" si="0"/>
        <v>0</v>
      </c>
      <c r="D26" t="e">
        <f>VLOOKUP(C26,'SC3'!A20:H100,8,FALSE)</f>
        <v>#N/A</v>
      </c>
      <c r="F26">
        <f t="shared" si="1"/>
        <v>0</v>
      </c>
      <c r="P26">
        <f t="shared" si="3"/>
        <v>16</v>
      </c>
      <c r="Q26" s="48">
        <f t="shared" si="4"/>
        <v>486328.58764374367</v>
      </c>
      <c r="R26" s="48">
        <f t="shared" si="5"/>
        <v>513891.39650012017</v>
      </c>
    </row>
    <row r="27" spans="1:18" x14ac:dyDescent="0.2">
      <c r="B27">
        <f t="shared" si="2"/>
        <v>17</v>
      </c>
      <c r="C27">
        <f t="shared" si="0"/>
        <v>0</v>
      </c>
      <c r="D27" t="e">
        <f>VLOOKUP(C27,'SC3'!A21:H101,8,FALSE)</f>
        <v>#N/A</v>
      </c>
      <c r="F27">
        <f t="shared" si="1"/>
        <v>0</v>
      </c>
      <c r="P27">
        <f t="shared" si="3"/>
        <v>17</v>
      </c>
      <c r="Q27" s="48">
        <f t="shared" si="4"/>
        <v>509889.70898679324</v>
      </c>
      <c r="R27" s="48">
        <f t="shared" si="5"/>
        <v>555002.70822012983</v>
      </c>
    </row>
    <row r="28" spans="1:18" x14ac:dyDescent="0.2">
      <c r="B28">
        <f t="shared" si="2"/>
        <v>18</v>
      </c>
      <c r="C28">
        <f t="shared" si="0"/>
        <v>0</v>
      </c>
      <c r="D28" t="e">
        <f>VLOOKUP(C28,'SC3'!A22:H102,8,FALSE)</f>
        <v>#N/A</v>
      </c>
      <c r="F28">
        <f t="shared" si="1"/>
        <v>0</v>
      </c>
      <c r="P28">
        <f t="shared" si="3"/>
        <v>18</v>
      </c>
      <c r="Q28" s="48">
        <f t="shared" si="4"/>
        <v>533774.7957483097</v>
      </c>
      <c r="R28" s="48">
        <f t="shared" si="5"/>
        <v>599402.92487774021</v>
      </c>
    </row>
    <row r="29" spans="1:18" x14ac:dyDescent="0.2">
      <c r="B29">
        <f t="shared" si="2"/>
        <v>19</v>
      </c>
      <c r="C29">
        <f t="shared" si="0"/>
        <v>0</v>
      </c>
      <c r="D29" t="e">
        <f>VLOOKUP(C29,'SC3'!A23:H103,8,FALSE)</f>
        <v>#N/A</v>
      </c>
      <c r="F29">
        <f t="shared" si="1"/>
        <v>0</v>
      </c>
      <c r="P29">
        <f t="shared" si="3"/>
        <v>19</v>
      </c>
      <c r="Q29" s="48">
        <f t="shared" si="4"/>
        <v>557988.30245279707</v>
      </c>
      <c r="R29" s="48">
        <f t="shared" si="5"/>
        <v>647355.15886795952</v>
      </c>
    </row>
    <row r="30" spans="1:18" x14ac:dyDescent="0.2">
      <c r="B30">
        <f t="shared" si="2"/>
        <v>20</v>
      </c>
      <c r="C30">
        <f t="shared" si="0"/>
        <v>0</v>
      </c>
      <c r="D30" t="e">
        <f>VLOOKUP(C30,'SC3'!A24:H104,8,FALSE)</f>
        <v>#N/A</v>
      </c>
      <c r="F30">
        <f t="shared" si="1"/>
        <v>0</v>
      </c>
      <c r="P30">
        <f t="shared" si="3"/>
        <v>20</v>
      </c>
      <c r="Q30" s="48">
        <f t="shared" si="4"/>
        <v>582534.7448744711</v>
      </c>
      <c r="R30" s="48">
        <f t="shared" si="5"/>
        <v>699143.57157739636</v>
      </c>
    </row>
    <row r="31" spans="1:18" x14ac:dyDescent="0.2">
      <c r="P31">
        <f t="shared" si="3"/>
        <v>21</v>
      </c>
      <c r="Q31" s="48">
        <f t="shared" si="4"/>
        <v>607418.70087944309</v>
      </c>
      <c r="R31" s="48">
        <f t="shared" si="5"/>
        <v>755075.05730358814</v>
      </c>
    </row>
    <row r="32" spans="1:18" x14ac:dyDescent="0.2">
      <c r="A32" t="s">
        <v>106</v>
      </c>
      <c r="C32" s="46">
        <f>SUM(F10:F30)</f>
        <v>77141.18386211773</v>
      </c>
      <c r="P32">
        <f t="shared" si="3"/>
        <v>22</v>
      </c>
      <c r="Q32" s="48">
        <f t="shared" si="4"/>
        <v>632644.81127948349</v>
      </c>
      <c r="R32" s="48">
        <f t="shared" si="5"/>
        <v>815481.0618878752</v>
      </c>
    </row>
    <row r="33" spans="1:18" x14ac:dyDescent="0.2">
      <c r="A33" s="67" t="s">
        <v>130</v>
      </c>
      <c r="C33" s="46">
        <f>SUM(F10:F30)-D34*C9</f>
        <v>22715.320152197717</v>
      </c>
      <c r="F33" t="s">
        <v>111</v>
      </c>
      <c r="P33">
        <f t="shared" si="3"/>
        <v>23</v>
      </c>
      <c r="Q33" s="48">
        <f t="shared" si="4"/>
        <v>658217.78069752443</v>
      </c>
      <c r="R33" s="48">
        <f t="shared" si="5"/>
        <v>880719.54683890531</v>
      </c>
    </row>
    <row r="34" spans="1:18" x14ac:dyDescent="0.2">
      <c r="A34" t="s">
        <v>107</v>
      </c>
      <c r="D34" s="46">
        <f>VLOOKUP(C8+1,'SC3'!A5:H85,8,FALSE)</f>
        <v>27212.931854960007</v>
      </c>
      <c r="F34" s="4">
        <f>LookHere!B50</f>
        <v>3.9E-2</v>
      </c>
      <c r="G34" s="48">
        <f>D$34/F34+C$33</f>
        <v>720482.80361271068</v>
      </c>
      <c r="P34">
        <f t="shared" si="3"/>
        <v>24</v>
      </c>
      <c r="Q34" s="48">
        <f t="shared" si="4"/>
        <v>684142.37844506348</v>
      </c>
      <c r="R34" s="48">
        <f t="shared" si="5"/>
        <v>951177.11058601784</v>
      </c>
    </row>
    <row r="35" spans="1:18" x14ac:dyDescent="0.2">
      <c r="F35" s="4">
        <f>LookHere!B57</f>
        <v>3.5999999999999997E-2</v>
      </c>
      <c r="G35" s="48">
        <f>D$34/F35+C$33</f>
        <v>778630.09390108683</v>
      </c>
      <c r="P35">
        <f t="shared" si="3"/>
        <v>25</v>
      </c>
      <c r="Q35" s="48">
        <f t="shared" si="4"/>
        <v>710423.4394116312</v>
      </c>
      <c r="R35" s="48">
        <f t="shared" si="5"/>
        <v>1027271.2794328993</v>
      </c>
    </row>
    <row r="36" spans="1:18" x14ac:dyDescent="0.2">
      <c r="F36" s="4">
        <f>LookHere!B64</f>
        <v>3.3000000000000002E-2</v>
      </c>
      <c r="G36" s="48">
        <f>D$34/F36+C$33</f>
        <v>847349.61878734943</v>
      </c>
      <c r="P36">
        <f t="shared" si="3"/>
        <v>26</v>
      </c>
      <c r="Q36" s="48">
        <f t="shared" si="4"/>
        <v>737065.86496648914</v>
      </c>
      <c r="R36" s="48">
        <f t="shared" si="5"/>
        <v>1109452.9817875314</v>
      </c>
    </row>
    <row r="37" spans="1:18" x14ac:dyDescent="0.2">
      <c r="P37">
        <f t="shared" si="3"/>
        <v>27</v>
      </c>
      <c r="Q37" s="48">
        <f t="shared" si="4"/>
        <v>764074.62387272646</v>
      </c>
      <c r="R37" s="48">
        <f t="shared" si="5"/>
        <v>1198209.220330534</v>
      </c>
    </row>
    <row r="38" spans="1:18" x14ac:dyDescent="0.2">
      <c r="A38" t="s">
        <v>112</v>
      </c>
      <c r="P38">
        <f t="shared" si="3"/>
        <v>28</v>
      </c>
      <c r="Q38" s="48">
        <f t="shared" si="4"/>
        <v>791454.75321392447</v>
      </c>
      <c r="R38" s="48">
        <f t="shared" si="5"/>
        <v>1294065.957956977</v>
      </c>
    </row>
    <row r="39" spans="1:18" x14ac:dyDescent="0.2">
      <c r="D39" t="s">
        <v>118</v>
      </c>
      <c r="G39" t="s">
        <v>119</v>
      </c>
      <c r="J39" s="49" t="s">
        <v>114</v>
      </c>
      <c r="K39" s="49"/>
      <c r="L39" s="49"/>
      <c r="P39">
        <f t="shared" si="3"/>
        <v>29</v>
      </c>
      <c r="Q39" s="48">
        <f t="shared" si="4"/>
        <v>819211.35933356395</v>
      </c>
      <c r="R39" s="48">
        <f t="shared" si="5"/>
        <v>1397591.2345935353</v>
      </c>
    </row>
    <row r="40" spans="1:18" x14ac:dyDescent="0.2">
      <c r="A40" t="s">
        <v>113</v>
      </c>
      <c r="D40" t="s">
        <v>115</v>
      </c>
      <c r="E40" t="s">
        <v>116</v>
      </c>
      <c r="F40" t="s">
        <v>117</v>
      </c>
      <c r="G40" t="s">
        <v>115</v>
      </c>
      <c r="H40" t="s">
        <v>116</v>
      </c>
      <c r="I40" t="s">
        <v>117</v>
      </c>
      <c r="J40" s="49" t="s">
        <v>115</v>
      </c>
      <c r="K40" s="49" t="s">
        <v>116</v>
      </c>
      <c r="L40" s="49" t="s">
        <v>117</v>
      </c>
      <c r="P40">
        <f t="shared" si="3"/>
        <v>30</v>
      </c>
      <c r="Q40" s="48">
        <f t="shared" si="4"/>
        <v>847349.6187873485</v>
      </c>
      <c r="R40" s="48">
        <f t="shared" si="5"/>
        <v>1509398.5333610182</v>
      </c>
    </row>
    <row r="41" spans="1:18" x14ac:dyDescent="0.2">
      <c r="A41" t="str">
        <f>LookHere!E25</f>
        <v>Ultra-conservative</v>
      </c>
      <c r="B41">
        <f>LookHere!F25</f>
        <v>1</v>
      </c>
      <c r="D41" s="4">
        <f>LookHere!B20-LookHere!B19</f>
        <v>9.9999999999999985E-3</v>
      </c>
      <c r="E41" s="4">
        <f>LookHere!C20-LookHere!C19</f>
        <v>-4.9999999999999975E-3</v>
      </c>
      <c r="F41" s="4">
        <f>LookHere!D20-LookHere!D19</f>
        <v>0.02</v>
      </c>
      <c r="G41" s="4">
        <f>LookHere!B21-LookHere!B19</f>
        <v>0.06</v>
      </c>
      <c r="H41" s="4">
        <f>LookHere!C21-LookHere!C19</f>
        <v>2.0000000000000004E-2</v>
      </c>
      <c r="I41" s="4">
        <f>LookHere!D21-LookHere!D19</f>
        <v>0.08</v>
      </c>
      <c r="J41" s="49">
        <f>$B41*D41+(1-$B41)*G41</f>
        <v>9.9999999999999985E-3</v>
      </c>
      <c r="K41" s="49">
        <f t="shared" ref="K41:L44" si="6">$B41*E41+(1-$B41)*H41</f>
        <v>-4.9999999999999975E-3</v>
      </c>
      <c r="L41" s="49">
        <f t="shared" si="6"/>
        <v>0.02</v>
      </c>
      <c r="P41">
        <f t="shared" si="3"/>
        <v>31</v>
      </c>
      <c r="Q41" s="48">
        <f t="shared" si="4"/>
        <v>875874.77930862259</v>
      </c>
      <c r="R41" s="48">
        <f t="shared" si="5"/>
        <v>1630150.4160298998</v>
      </c>
    </row>
    <row r="42" spans="1:18" x14ac:dyDescent="0.2">
      <c r="A42" t="str">
        <f>LookHere!E26</f>
        <v>Balanced</v>
      </c>
      <c r="B42">
        <f>LookHere!F26</f>
        <v>0.5</v>
      </c>
      <c r="D42" s="4">
        <f>D41</f>
        <v>9.9999999999999985E-3</v>
      </c>
      <c r="E42" s="4">
        <f t="shared" ref="E42:F44" si="7">E41</f>
        <v>-4.9999999999999975E-3</v>
      </c>
      <c r="F42" s="4">
        <f t="shared" si="7"/>
        <v>0.02</v>
      </c>
      <c r="G42" s="4">
        <f>G41</f>
        <v>0.06</v>
      </c>
      <c r="H42" s="4">
        <f t="shared" ref="H42:H44" si="8">H41</f>
        <v>2.0000000000000004E-2</v>
      </c>
      <c r="I42" s="4">
        <f t="shared" ref="I42:I44" si="9">I41</f>
        <v>0.08</v>
      </c>
      <c r="J42" s="49">
        <f t="shared" ref="J42:J44" si="10">$B42*D42+(1-$B42)*G42</f>
        <v>3.4999999999999996E-2</v>
      </c>
      <c r="K42" s="49">
        <f t="shared" si="6"/>
        <v>7.5000000000000032E-3</v>
      </c>
      <c r="L42" s="49">
        <f t="shared" si="6"/>
        <v>0.05</v>
      </c>
      <c r="P42">
        <f t="shared" si="3"/>
        <v>32</v>
      </c>
      <c r="Q42" s="48">
        <f t="shared" si="4"/>
        <v>904792.16078706423</v>
      </c>
      <c r="R42" s="48">
        <f t="shared" si="5"/>
        <v>1760562.449312292</v>
      </c>
    </row>
    <row r="43" spans="1:18" x14ac:dyDescent="0.2">
      <c r="A43" t="str">
        <f>LookHere!E27</f>
        <v>Starting Age-10</v>
      </c>
      <c r="B43">
        <f>LookHere!F27</f>
        <v>0.25</v>
      </c>
      <c r="D43" s="4">
        <f t="shared" ref="D43:D44" si="11">D42</f>
        <v>9.9999999999999985E-3</v>
      </c>
      <c r="E43" s="4">
        <f t="shared" si="7"/>
        <v>-4.9999999999999975E-3</v>
      </c>
      <c r="F43" s="4">
        <f t="shared" si="7"/>
        <v>0.02</v>
      </c>
      <c r="G43" s="4">
        <f t="shared" ref="G43:G44" si="12">G42</f>
        <v>0.06</v>
      </c>
      <c r="H43" s="4">
        <f t="shared" si="8"/>
        <v>2.0000000000000004E-2</v>
      </c>
      <c r="I43" s="4">
        <f t="shared" si="9"/>
        <v>0.08</v>
      </c>
      <c r="J43" s="49">
        <f t="shared" si="10"/>
        <v>4.7500000000000001E-2</v>
      </c>
      <c r="K43" s="49">
        <f t="shared" si="6"/>
        <v>1.3750000000000004E-2</v>
      </c>
      <c r="L43" s="49">
        <f t="shared" si="6"/>
        <v>6.5000000000000002E-2</v>
      </c>
      <c r="P43">
        <f t="shared" si="3"/>
        <v>33</v>
      </c>
      <c r="Q43" s="48">
        <f t="shared" si="4"/>
        <v>934107.15626083442</v>
      </c>
      <c r="R43" s="48">
        <f t="shared" si="5"/>
        <v>1901407.4452572756</v>
      </c>
    </row>
    <row r="44" spans="1:18" x14ac:dyDescent="0.2">
      <c r="A44" t="str">
        <f>LookHere!E28</f>
        <v>Highly Tolerant</v>
      </c>
      <c r="B44">
        <f>LookHere!F28</f>
        <v>0</v>
      </c>
      <c r="D44" s="4">
        <f t="shared" si="11"/>
        <v>9.9999999999999985E-3</v>
      </c>
      <c r="E44" s="4">
        <f t="shared" si="7"/>
        <v>-4.9999999999999975E-3</v>
      </c>
      <c r="F44" s="4">
        <f t="shared" si="7"/>
        <v>0.02</v>
      </c>
      <c r="G44" s="4">
        <f t="shared" si="12"/>
        <v>0.06</v>
      </c>
      <c r="H44" s="4">
        <f t="shared" si="8"/>
        <v>2.0000000000000004E-2</v>
      </c>
      <c r="I44" s="4">
        <f t="shared" si="9"/>
        <v>0.08</v>
      </c>
      <c r="J44" s="49">
        <f t="shared" si="10"/>
        <v>0.06</v>
      </c>
      <c r="K44" s="49">
        <f t="shared" si="6"/>
        <v>2.0000000000000004E-2</v>
      </c>
      <c r="L44" s="49">
        <f t="shared" si="6"/>
        <v>0.08</v>
      </c>
    </row>
    <row r="46" spans="1:18" x14ac:dyDescent="0.2">
      <c r="A46" t="s">
        <v>120</v>
      </c>
    </row>
    <row r="47" spans="1:18" x14ac:dyDescent="0.2">
      <c r="A47" s="46">
        <f>LookHere!B24+LookHere!B26+LookHere!B27</f>
        <v>150000</v>
      </c>
    </row>
    <row r="49" spans="1:17" x14ac:dyDescent="0.2">
      <c r="A49" t="s">
        <v>122</v>
      </c>
      <c r="B49" s="4">
        <f>F34</f>
        <v>3.9E-2</v>
      </c>
      <c r="C49" t="s">
        <v>123</v>
      </c>
      <c r="D49" s="48">
        <f>G34</f>
        <v>720482.80361271068</v>
      </c>
      <c r="E49" t="s">
        <v>124</v>
      </c>
    </row>
    <row r="50" spans="1:17" x14ac:dyDescent="0.2">
      <c r="B50" s="49" t="s">
        <v>115</v>
      </c>
      <c r="C50" s="49" t="s">
        <v>116</v>
      </c>
      <c r="D50" s="49" t="s">
        <v>117</v>
      </c>
    </row>
    <row r="51" spans="1:17" x14ac:dyDescent="0.2">
      <c r="A51" t="str">
        <f>$A$41</f>
        <v>Ultra-conservative</v>
      </c>
      <c r="B51" s="23">
        <f>-PMT(J41,$E$8,-$A$47,$D$49)</f>
        <v>14900.304225952095</v>
      </c>
      <c r="C51" s="23">
        <f t="shared" ref="C51:D54" si="13">-PMT(K41,$E$8,-$A$47,$D$49)</f>
        <v>21180.451660035211</v>
      </c>
      <c r="D51" s="23">
        <f t="shared" si="13"/>
        <v>11062.35677877598</v>
      </c>
    </row>
    <row r="52" spans="1:17" x14ac:dyDescent="0.2">
      <c r="A52" t="str">
        <f>$A$42</f>
        <v>Balanced</v>
      </c>
      <c r="B52" s="23">
        <f t="shared" ref="B52:B54" si="14">-PMT(J42,$E$8,-$A$47,$D$49)</f>
        <v>5801.0115651144988</v>
      </c>
      <c r="C52" s="23">
        <f t="shared" si="13"/>
        <v>15902.862430668978</v>
      </c>
      <c r="D52" s="23">
        <f t="shared" si="13"/>
        <v>1086.584882990888</v>
      </c>
    </row>
    <row r="53" spans="1:17" x14ac:dyDescent="0.2">
      <c r="A53" t="str">
        <f>$A$43</f>
        <v>Starting Age-10</v>
      </c>
      <c r="B53" s="23">
        <f t="shared" si="14"/>
        <v>1836.9733303530636</v>
      </c>
      <c r="C53" s="23">
        <f t="shared" si="13"/>
        <v>13429.021367910163</v>
      </c>
      <c r="D53" s="23">
        <f t="shared" si="13"/>
        <v>-3145.2682888886911</v>
      </c>
    </row>
    <row r="54" spans="1:17" x14ac:dyDescent="0.2">
      <c r="A54" t="str">
        <f>$A$44</f>
        <v>Highly Tolerant</v>
      </c>
      <c r="B54" s="23">
        <f t="shared" si="14"/>
        <v>-1784.013510508833</v>
      </c>
      <c r="C54" s="23">
        <f t="shared" si="13"/>
        <v>11062.356778775982</v>
      </c>
      <c r="D54" s="23">
        <f t="shared" si="13"/>
        <v>-6964.1010525244565</v>
      </c>
      <c r="Q54" s="23">
        <f>PMT(J41,$E$8,150000,-$D$49)</f>
        <v>14900.304225952095</v>
      </c>
    </row>
    <row r="55" spans="1:17" x14ac:dyDescent="0.2">
      <c r="Q55" s="23">
        <f>PMT(1%,30,150000,775000)</f>
        <v>-28092.004724658607</v>
      </c>
    </row>
    <row r="57" spans="1:17" x14ac:dyDescent="0.2">
      <c r="A57" t="s">
        <v>122</v>
      </c>
      <c r="B57" s="4">
        <f>F35</f>
        <v>3.5999999999999997E-2</v>
      </c>
      <c r="C57" t="s">
        <v>123</v>
      </c>
      <c r="D57" s="48">
        <f>G35</f>
        <v>778630.09390108683</v>
      </c>
    </row>
    <row r="58" spans="1:17" x14ac:dyDescent="0.2">
      <c r="B58" s="49" t="s">
        <v>115</v>
      </c>
      <c r="C58" s="49" t="s">
        <v>116</v>
      </c>
      <c r="D58" s="49" t="s">
        <v>117</v>
      </c>
    </row>
    <row r="59" spans="1:17" x14ac:dyDescent="0.2">
      <c r="A59" t="str">
        <f>$A$41</f>
        <v>Ultra-conservative</v>
      </c>
      <c r="B59" s="23">
        <f>-PMT(J41,$E$8,-$A$47,$D$57)</f>
        <v>16571.929110357061</v>
      </c>
      <c r="C59" s="23">
        <f t="shared" ref="C59:D62" si="15">-PMT(K41,$E$8,-$A$47,$D$57)</f>
        <v>23262.855188898098</v>
      </c>
      <c r="D59" s="23">
        <f t="shared" si="15"/>
        <v>12495.682965956395</v>
      </c>
    </row>
    <row r="60" spans="1:17" x14ac:dyDescent="0.2">
      <c r="A60" t="str">
        <f>$A$42</f>
        <v>Balanced</v>
      </c>
      <c r="B60" s="23">
        <f t="shared" ref="B60:B62" si="16">-PMT(J42,$E$8,-$A$47,$D$57)</f>
        <v>6927.4020073637539</v>
      </c>
      <c r="C60" s="23">
        <f t="shared" si="15"/>
        <v>17638.452098712365</v>
      </c>
      <c r="D60" s="23">
        <f t="shared" si="15"/>
        <v>1961.7850478603796</v>
      </c>
    </row>
    <row r="61" spans="1:17" x14ac:dyDescent="0.2">
      <c r="A61" t="str">
        <f>$A$43</f>
        <v>Starting Age-10</v>
      </c>
      <c r="B61" s="23">
        <f t="shared" si="16"/>
        <v>2750.4355092244496</v>
      </c>
      <c r="C61" s="23">
        <f t="shared" si="15"/>
        <v>15008.017236469212</v>
      </c>
      <c r="D61" s="23">
        <f t="shared" si="15"/>
        <v>-2472.071393818816</v>
      </c>
    </row>
    <row r="62" spans="1:17" x14ac:dyDescent="0.2">
      <c r="A62" t="str">
        <f>$A$44</f>
        <v>Highly Tolerant</v>
      </c>
      <c r="B62" s="23">
        <f t="shared" si="16"/>
        <v>-1048.5135822650743</v>
      </c>
      <c r="C62" s="23">
        <f t="shared" si="15"/>
        <v>12495.682965956397</v>
      </c>
      <c r="D62" s="23">
        <f t="shared" si="15"/>
        <v>-6450.8097208534273</v>
      </c>
    </row>
    <row r="65" spans="1:4" x14ac:dyDescent="0.2">
      <c r="A65" t="s">
        <v>122</v>
      </c>
      <c r="B65" s="4">
        <f>F36</f>
        <v>3.3000000000000002E-2</v>
      </c>
      <c r="C65" t="s">
        <v>123</v>
      </c>
      <c r="D65" s="48">
        <f>G36</f>
        <v>847349.61878734943</v>
      </c>
    </row>
    <row r="66" spans="1:4" x14ac:dyDescent="0.2">
      <c r="B66" s="49" t="s">
        <v>115</v>
      </c>
      <c r="C66" s="49" t="s">
        <v>116</v>
      </c>
      <c r="D66" s="49" t="s">
        <v>117</v>
      </c>
    </row>
    <row r="67" spans="1:4" x14ac:dyDescent="0.2">
      <c r="A67" t="str">
        <f>$A$41</f>
        <v>Ultra-conservative</v>
      </c>
      <c r="B67" s="23">
        <f>-PMT(J41,$E$8,-$A$47,$D$65)</f>
        <v>18547.485791926567</v>
      </c>
      <c r="C67" s="23">
        <f t="shared" ref="C67:D70" si="17">-PMT(K41,$E$8,-$A$47,$D$65)</f>
        <v>25723.877541190595</v>
      </c>
      <c r="D67" s="23">
        <f t="shared" si="17"/>
        <v>14189.613914442341</v>
      </c>
    </row>
    <row r="68" spans="1:4" x14ac:dyDescent="0.2">
      <c r="A68" t="str">
        <f>$A$42</f>
        <v>Balanced</v>
      </c>
      <c r="B68" s="23">
        <f t="shared" ref="B68:B70" si="18">-PMT(J42,$E$8,-$A$47,$D$65)</f>
        <v>8258.5907118401392</v>
      </c>
      <c r="C68" s="23">
        <f t="shared" si="17"/>
        <v>19689.603524581813</v>
      </c>
      <c r="D68" s="23">
        <f t="shared" si="17"/>
        <v>2996.1125154334122</v>
      </c>
    </row>
    <row r="69" spans="1:4" x14ac:dyDescent="0.2">
      <c r="A69" t="str">
        <f>$A$43</f>
        <v>Starting Age-10</v>
      </c>
      <c r="B69" s="23">
        <f t="shared" si="18"/>
        <v>3829.9817206179114</v>
      </c>
      <c r="C69" s="23">
        <f t="shared" si="17"/>
        <v>16874.103262948083</v>
      </c>
      <c r="D69" s="23">
        <f t="shared" si="17"/>
        <v>-1676.4750632816927</v>
      </c>
    </row>
    <row r="70" spans="1:4" x14ac:dyDescent="0.2">
      <c r="A70" t="str">
        <f>$A$44</f>
        <v>Highly Tolerant</v>
      </c>
      <c r="B70" s="23">
        <f t="shared" si="18"/>
        <v>-179.28639434064505</v>
      </c>
      <c r="C70" s="23">
        <f t="shared" si="17"/>
        <v>14189.613914442345</v>
      </c>
      <c r="D70" s="23">
        <f t="shared" si="17"/>
        <v>-5844.1926925149464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LookHere</vt:lpstr>
      <vt:lpstr>SC1</vt:lpstr>
      <vt:lpstr>SC2</vt:lpstr>
      <vt:lpstr>SC3</vt:lpstr>
      <vt:lpstr>Backcalc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Potato</dc:creator>
  <cp:lastModifiedBy>John Robertson</cp:lastModifiedBy>
  <dcterms:created xsi:type="dcterms:W3CDTF">2012-06-18T00:29:39Z</dcterms:created>
  <dcterms:modified xsi:type="dcterms:W3CDTF">2017-07-21T04:09:44Z</dcterms:modified>
</cp:coreProperties>
</file>