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29"/>
  <workbookPr defaultThemeVersion="166925"/>
  <mc:AlternateContent xmlns:mc="http://schemas.openxmlformats.org/markup-compatibility/2006">
    <mc:Choice Requires="x15">
      <x15ac:absPath xmlns:x15ac="http://schemas.microsoft.com/office/spreadsheetml/2010/11/ac" url="D:\Potato\Documents\Website\"/>
    </mc:Choice>
  </mc:AlternateContent>
  <bookViews>
    <workbookView xWindow="0" yWindow="0" windowWidth="25200" windowHeight="11910"/>
  </bookViews>
  <sheets>
    <sheet name="LookHere" sheetId="4" r:id="rId1"/>
    <sheet name="SC1" sheetId="1" r:id="rId2"/>
    <sheet name="SC2" sheetId="7" r:id="rId3"/>
    <sheet name="SC3" sheetId="8" r:id="rId4"/>
    <sheet name="Backcalc" sheetId="9" r:id="rId5"/>
  </sheets>
  <externalReferences>
    <externalReference r:id="rId6"/>
  </externalReferences>
  <calcPr calcId="162913"/>
</workbook>
</file>

<file path=xl/calcChain.xml><?xml version="1.0" encoding="utf-8"?>
<calcChain xmlns="http://schemas.openxmlformats.org/spreadsheetml/2006/main">
  <c r="A47" i="9" l="1"/>
  <c r="B44" i="9"/>
  <c r="A44" i="9"/>
  <c r="B43" i="9"/>
  <c r="A43" i="9"/>
  <c r="A69" i="9" s="1"/>
  <c r="B42" i="9"/>
  <c r="A42" i="9"/>
  <c r="I41" i="9"/>
  <c r="H41" i="9"/>
  <c r="H42" i="9" s="1"/>
  <c r="H43" i="9" s="1"/>
  <c r="H44" i="9" s="1"/>
  <c r="G41" i="9"/>
  <c r="G42" i="9" s="1"/>
  <c r="G43" i="9" s="1"/>
  <c r="G44" i="9" s="1"/>
  <c r="F41" i="9"/>
  <c r="E41" i="9"/>
  <c r="E42" i="9" s="1"/>
  <c r="E43" i="9" s="1"/>
  <c r="D41" i="9"/>
  <c r="D42" i="9" s="1"/>
  <c r="B41" i="9"/>
  <c r="A41" i="9"/>
  <c r="F36" i="9"/>
  <c r="B65" i="9" s="1"/>
  <c r="F35" i="9"/>
  <c r="B57" i="9" s="1"/>
  <c r="F34" i="9"/>
  <c r="B49" i="9" s="1"/>
  <c r="C8" i="9"/>
  <c r="E7" i="9"/>
  <c r="E8" i="9" s="1"/>
  <c r="C7" i="9"/>
  <c r="A67" i="9"/>
  <c r="Q55" i="9"/>
  <c r="A54" i="9"/>
  <c r="A61" i="9"/>
  <c r="A52" i="9"/>
  <c r="I42" i="9"/>
  <c r="I43" i="9" s="1"/>
  <c r="I44" i="9" s="1"/>
  <c r="F42" i="9"/>
  <c r="F43" i="9" s="1"/>
  <c r="L41" i="9"/>
  <c r="A59" i="9"/>
  <c r="P12" i="9"/>
  <c r="P13" i="9" s="1"/>
  <c r="P14" i="9" s="1"/>
  <c r="P15" i="9" s="1"/>
  <c r="P16" i="9" s="1"/>
  <c r="P17" i="9" s="1"/>
  <c r="P18" i="9" s="1"/>
  <c r="P19" i="9" s="1"/>
  <c r="P20" i="9" s="1"/>
  <c r="P21" i="9" s="1"/>
  <c r="P22" i="9" s="1"/>
  <c r="P23" i="9" s="1"/>
  <c r="P24" i="9" s="1"/>
  <c r="P25" i="9" s="1"/>
  <c r="P26" i="9" s="1"/>
  <c r="P27" i="9" s="1"/>
  <c r="P28" i="9" s="1"/>
  <c r="P29" i="9" s="1"/>
  <c r="P30" i="9" s="1"/>
  <c r="P31" i="9" s="1"/>
  <c r="P32" i="9" s="1"/>
  <c r="P33" i="9" s="1"/>
  <c r="P34" i="9" s="1"/>
  <c r="P35" i="9" s="1"/>
  <c r="P36" i="9" s="1"/>
  <c r="P37" i="9" s="1"/>
  <c r="P38" i="9" s="1"/>
  <c r="P39" i="9" s="1"/>
  <c r="P40" i="9" s="1"/>
  <c r="P41" i="9" s="1"/>
  <c r="P42" i="9" s="1"/>
  <c r="P43" i="9" s="1"/>
  <c r="P11" i="9"/>
  <c r="B11" i="9"/>
  <c r="B12" i="9" s="1"/>
  <c r="B13" i="9" s="1"/>
  <c r="B14" i="9" s="1"/>
  <c r="B15" i="9" s="1"/>
  <c r="B16" i="9" s="1"/>
  <c r="B17" i="9" s="1"/>
  <c r="B18" i="9" s="1"/>
  <c r="B19" i="9" s="1"/>
  <c r="B20" i="9" s="1"/>
  <c r="B21" i="9" s="1"/>
  <c r="B22" i="9" s="1"/>
  <c r="B23" i="9" s="1"/>
  <c r="B24" i="9" s="1"/>
  <c r="B25" i="9" s="1"/>
  <c r="B26" i="9" s="1"/>
  <c r="B27" i="9" s="1"/>
  <c r="B28" i="9" s="1"/>
  <c r="B29" i="9" s="1"/>
  <c r="B30" i="9" s="1"/>
  <c r="R10" i="9"/>
  <c r="R11" i="9" s="1"/>
  <c r="R12" i="9" s="1"/>
  <c r="R13" i="9" s="1"/>
  <c r="R14" i="9" s="1"/>
  <c r="R15" i="9" s="1"/>
  <c r="R16" i="9" s="1"/>
  <c r="R17" i="9" s="1"/>
  <c r="R18" i="9" s="1"/>
  <c r="R19" i="9" s="1"/>
  <c r="R20" i="9" s="1"/>
  <c r="R21" i="9" s="1"/>
  <c r="R22" i="9" s="1"/>
  <c r="R23" i="9" s="1"/>
  <c r="R24" i="9" s="1"/>
  <c r="R25" i="9" s="1"/>
  <c r="R26" i="9" s="1"/>
  <c r="R27" i="9" s="1"/>
  <c r="R28" i="9" s="1"/>
  <c r="R29" i="9" s="1"/>
  <c r="R30" i="9" s="1"/>
  <c r="R31" i="9" s="1"/>
  <c r="R32" i="9" s="1"/>
  <c r="R33" i="9" s="1"/>
  <c r="R34" i="9" s="1"/>
  <c r="R35" i="9" s="1"/>
  <c r="R36" i="9" s="1"/>
  <c r="R37" i="9" s="1"/>
  <c r="R38" i="9" s="1"/>
  <c r="R39" i="9" s="1"/>
  <c r="R40" i="9" s="1"/>
  <c r="R41" i="9" s="1"/>
  <c r="R42" i="9" s="1"/>
  <c r="R43" i="9" s="1"/>
  <c r="Q10" i="9"/>
  <c r="E44" i="9" l="1"/>
  <c r="K44" i="9" s="1"/>
  <c r="K43" i="9"/>
  <c r="L43" i="9"/>
  <c r="F44" i="9"/>
  <c r="L44" i="9" s="1"/>
  <c r="L42" i="9"/>
  <c r="D43" i="9"/>
  <c r="D44" i="9" s="1"/>
  <c r="J44" i="9" s="1"/>
  <c r="J42" i="9"/>
  <c r="K42" i="9"/>
  <c r="C9" i="9"/>
  <c r="J41" i="9"/>
  <c r="A51" i="9"/>
  <c r="A53" i="9"/>
  <c r="A60" i="9"/>
  <c r="A62" i="9"/>
  <c r="K41" i="9"/>
  <c r="A68" i="9"/>
  <c r="A70" i="9"/>
  <c r="F27" i="4"/>
  <c r="G27" i="4"/>
  <c r="B16" i="4"/>
  <c r="A268" i="8"/>
  <c r="A269" i="8"/>
  <c r="A180" i="8"/>
  <c r="G180" i="8"/>
  <c r="S180" i="8"/>
  <c r="A92" i="8"/>
  <c r="B92" i="8"/>
  <c r="A4" i="8"/>
  <c r="F4" i="8"/>
  <c r="A268" i="7"/>
  <c r="A269" i="7"/>
  <c r="A180" i="7"/>
  <c r="A181" i="7"/>
  <c r="A92" i="7"/>
  <c r="B92" i="7"/>
  <c r="D92" i="7"/>
  <c r="A4" i="7"/>
  <c r="G4" i="7"/>
  <c r="S4" i="7"/>
  <c r="A268" i="1"/>
  <c r="A180" i="1"/>
  <c r="A181" i="1"/>
  <c r="A92" i="1"/>
  <c r="A93" i="1"/>
  <c r="A94" i="1"/>
  <c r="A4" i="1"/>
  <c r="B4" i="1"/>
  <c r="AG46" i="8"/>
  <c r="AG47" i="8"/>
  <c r="AG48" i="8"/>
  <c r="AG49" i="8"/>
  <c r="AG50" i="8"/>
  <c r="AG51" i="8"/>
  <c r="AG52" i="8"/>
  <c r="AG53" i="8"/>
  <c r="AG54" i="8"/>
  <c r="AG55" i="8"/>
  <c r="AG56" i="8"/>
  <c r="AG57" i="8"/>
  <c r="AG58" i="8"/>
  <c r="AG59" i="8"/>
  <c r="AG60" i="8"/>
  <c r="AG61" i="8"/>
  <c r="AG62" i="8"/>
  <c r="AG63" i="8"/>
  <c r="AG64" i="8"/>
  <c r="AG65" i="8"/>
  <c r="AG66" i="8"/>
  <c r="AG67" i="8"/>
  <c r="AG68" i="8"/>
  <c r="AG69" i="8"/>
  <c r="AG70" i="8"/>
  <c r="AG71" i="8"/>
  <c r="AG72" i="8"/>
  <c r="AG73" i="8"/>
  <c r="AG74" i="8"/>
  <c r="AG75" i="8"/>
  <c r="AG76" i="8"/>
  <c r="AG77" i="8"/>
  <c r="AG78" i="8"/>
  <c r="AG79" i="8"/>
  <c r="AG80" i="8"/>
  <c r="AG81" i="8"/>
  <c r="AG82" i="8"/>
  <c r="AG83" i="8"/>
  <c r="AG84" i="8"/>
  <c r="AG85" i="8"/>
  <c r="AG86" i="8"/>
  <c r="AG87" i="8"/>
  <c r="AG88" i="8"/>
  <c r="AG89" i="8"/>
  <c r="AG44" i="8"/>
  <c r="AG43" i="8"/>
  <c r="AG42" i="8"/>
  <c r="AG41" i="8"/>
  <c r="AG40" i="8"/>
  <c r="AG39" i="8"/>
  <c r="AG38" i="8"/>
  <c r="AG37" i="8"/>
  <c r="AG36" i="8"/>
  <c r="AG35" i="8"/>
  <c r="AG34" i="8"/>
  <c r="AG33" i="8"/>
  <c r="AG32" i="8"/>
  <c r="AG31" i="8"/>
  <c r="AG30" i="8"/>
  <c r="AG29" i="8"/>
  <c r="AG28" i="8"/>
  <c r="AG27" i="8"/>
  <c r="AG26" i="8"/>
  <c r="AG25" i="8"/>
  <c r="AG24" i="8"/>
  <c r="AG23" i="8"/>
  <c r="AG22" i="8"/>
  <c r="AG21" i="8"/>
  <c r="AG20" i="8"/>
  <c r="AG19" i="8"/>
  <c r="AG18" i="8"/>
  <c r="AG17" i="8"/>
  <c r="AG16" i="8"/>
  <c r="AG15" i="8"/>
  <c r="AG14" i="8"/>
  <c r="AG13" i="8"/>
  <c r="AG12" i="8"/>
  <c r="AG11" i="8"/>
  <c r="AG10" i="8"/>
  <c r="AG9" i="8"/>
  <c r="AG8" i="8"/>
  <c r="AG7" i="8"/>
  <c r="AG6" i="8"/>
  <c r="AG5" i="8"/>
  <c r="AG46" i="7"/>
  <c r="AG47" i="7"/>
  <c r="AG48" i="7"/>
  <c r="AG49" i="7"/>
  <c r="AG50" i="7"/>
  <c r="AG51" i="7"/>
  <c r="AG52" i="7"/>
  <c r="AG53" i="7"/>
  <c r="AG54" i="7"/>
  <c r="AG55" i="7"/>
  <c r="AG56" i="7"/>
  <c r="AG57" i="7"/>
  <c r="AG58" i="7"/>
  <c r="AG59" i="7"/>
  <c r="AG60" i="7"/>
  <c r="AG61" i="7"/>
  <c r="AG62" i="7"/>
  <c r="AG63" i="7"/>
  <c r="AG64" i="7"/>
  <c r="AG65" i="7"/>
  <c r="AG66" i="7"/>
  <c r="AG67" i="7"/>
  <c r="AG68" i="7"/>
  <c r="AG69" i="7"/>
  <c r="AG70" i="7"/>
  <c r="AG71" i="7"/>
  <c r="AG72" i="7"/>
  <c r="AG73" i="7"/>
  <c r="AG74" i="7"/>
  <c r="AG75" i="7"/>
  <c r="AG76" i="7"/>
  <c r="AG77" i="7"/>
  <c r="AG78" i="7"/>
  <c r="AG79" i="7"/>
  <c r="AG80" i="7"/>
  <c r="AG81" i="7"/>
  <c r="AG82" i="7"/>
  <c r="AG83" i="7"/>
  <c r="AG84" i="7"/>
  <c r="AG85" i="7"/>
  <c r="AG86" i="7"/>
  <c r="AG87" i="7"/>
  <c r="AG88" i="7"/>
  <c r="AG89" i="7"/>
  <c r="AG44" i="7"/>
  <c r="AG43" i="7"/>
  <c r="AG42" i="7"/>
  <c r="AG41" i="7"/>
  <c r="AG40" i="7"/>
  <c r="AG39" i="7"/>
  <c r="AG38" i="7"/>
  <c r="AG37" i="7"/>
  <c r="AG36" i="7"/>
  <c r="AG35" i="7"/>
  <c r="AG34" i="7"/>
  <c r="AG33" i="7"/>
  <c r="AG32" i="7"/>
  <c r="AG31" i="7"/>
  <c r="AG30" i="7"/>
  <c r="AG29" i="7"/>
  <c r="AG28" i="7"/>
  <c r="AG27" i="7"/>
  <c r="AG26" i="7"/>
  <c r="AG25" i="7"/>
  <c r="AG24" i="7"/>
  <c r="AG23" i="7"/>
  <c r="AG22" i="7"/>
  <c r="AG21" i="7"/>
  <c r="AG20" i="7"/>
  <c r="AG19" i="7"/>
  <c r="AG18" i="7"/>
  <c r="AG17" i="7"/>
  <c r="AG16" i="7"/>
  <c r="AG15" i="7"/>
  <c r="AG14" i="7"/>
  <c r="AG13" i="7"/>
  <c r="AG12" i="7"/>
  <c r="AG11" i="7"/>
  <c r="AG10" i="7"/>
  <c r="AG9" i="7"/>
  <c r="AG8" i="7"/>
  <c r="AG7" i="7"/>
  <c r="AG6" i="7"/>
  <c r="AG5" i="7"/>
  <c r="AG44" i="1"/>
  <c r="AG43" i="1"/>
  <c r="AG42" i="1"/>
  <c r="AG41" i="1"/>
  <c r="AG40" i="1"/>
  <c r="AG39" i="1"/>
  <c r="AG38" i="1"/>
  <c r="AG37" i="1"/>
  <c r="AG36" i="1"/>
  <c r="AG35" i="1"/>
  <c r="AG34" i="1"/>
  <c r="AG33" i="1"/>
  <c r="AG32" i="1"/>
  <c r="AG31" i="1"/>
  <c r="AG30" i="1"/>
  <c r="AG29" i="1"/>
  <c r="AG28" i="1"/>
  <c r="AG27" i="1"/>
  <c r="AG26" i="1"/>
  <c r="AG25" i="1"/>
  <c r="AG24" i="1"/>
  <c r="AG23" i="1"/>
  <c r="AG22" i="1"/>
  <c r="AG21" i="1"/>
  <c r="AG20" i="1"/>
  <c r="AG19" i="1"/>
  <c r="AG18" i="1"/>
  <c r="AG17" i="1"/>
  <c r="AG16" i="1"/>
  <c r="AG15" i="1"/>
  <c r="AG14" i="1"/>
  <c r="AG13" i="1"/>
  <c r="AG12" i="1"/>
  <c r="AG11" i="1"/>
  <c r="AG10" i="1"/>
  <c r="AG9" i="1"/>
  <c r="AG8" i="1"/>
  <c r="AG7" i="1"/>
  <c r="AG6" i="1"/>
  <c r="AG5" i="1"/>
  <c r="G4" i="1"/>
  <c r="S4" i="1"/>
  <c r="AG46" i="1"/>
  <c r="AG47" i="1"/>
  <c r="AG48" i="1"/>
  <c r="AG49" i="1"/>
  <c r="AG50" i="1"/>
  <c r="AG51" i="1"/>
  <c r="AG52" i="1"/>
  <c r="AG53" i="1"/>
  <c r="AG54" i="1"/>
  <c r="AG55" i="1"/>
  <c r="AG56" i="1"/>
  <c r="AG57" i="1"/>
  <c r="AG58" i="1"/>
  <c r="AG59" i="1"/>
  <c r="AG60" i="1"/>
  <c r="AG61" i="1"/>
  <c r="AG62" i="1"/>
  <c r="AG63" i="1"/>
  <c r="AG64" i="1"/>
  <c r="AG65" i="1"/>
  <c r="G268" i="8"/>
  <c r="S268" i="8"/>
  <c r="V184" i="8"/>
  <c r="V187" i="8"/>
  <c r="G92" i="8"/>
  <c r="S92" i="8"/>
  <c r="G4" i="8"/>
  <c r="S4" i="8"/>
  <c r="G268" i="7"/>
  <c r="S268" i="7"/>
  <c r="G180" i="7"/>
  <c r="S180" i="7"/>
  <c r="AG66" i="1"/>
  <c r="AG67" i="1"/>
  <c r="AG68" i="1"/>
  <c r="AG69" i="1"/>
  <c r="AG70" i="1"/>
  <c r="AG71" i="1"/>
  <c r="AG72" i="1"/>
  <c r="AG73" i="1"/>
  <c r="AG74" i="1"/>
  <c r="AG75" i="1"/>
  <c r="AG76" i="1"/>
  <c r="AG77" i="1"/>
  <c r="AG78" i="1"/>
  <c r="AG79" i="1"/>
  <c r="AG80" i="1"/>
  <c r="AG81" i="1"/>
  <c r="AG82" i="1"/>
  <c r="AG83" i="1"/>
  <c r="AG84" i="1"/>
  <c r="AG85" i="1"/>
  <c r="AG86" i="1"/>
  <c r="AG87" i="1"/>
  <c r="AG88" i="1"/>
  <c r="AG89" i="1"/>
  <c r="G92" i="1"/>
  <c r="S92" i="1"/>
  <c r="F9" i="4"/>
  <c r="E4" i="8"/>
  <c r="V4" i="8"/>
  <c r="V7" i="8"/>
  <c r="V8" i="8"/>
  <c r="V9" i="8"/>
  <c r="V5" i="8"/>
  <c r="V12" i="8"/>
  <c r="Z16" i="8"/>
  <c r="Z17" i="8"/>
  <c r="Z18" i="8"/>
  <c r="Z20" i="8"/>
  <c r="Z21" i="8"/>
  <c r="AI85" i="8"/>
  <c r="E92" i="8"/>
  <c r="V92" i="8"/>
  <c r="V93" i="8"/>
  <c r="AG93" i="8"/>
  <c r="AG94" i="8"/>
  <c r="AG95" i="8"/>
  <c r="AG96" i="8"/>
  <c r="AG97" i="8"/>
  <c r="AG98" i="8"/>
  <c r="AG99" i="8"/>
  <c r="AG100" i="8"/>
  <c r="AG101" i="8"/>
  <c r="AG102" i="8"/>
  <c r="AG103" i="8"/>
  <c r="AG104" i="8"/>
  <c r="AG105" i="8"/>
  <c r="AG106" i="8"/>
  <c r="AG107" i="8"/>
  <c r="AG108" i="8"/>
  <c r="AG109" i="8"/>
  <c r="AG110" i="8"/>
  <c r="AG111" i="8"/>
  <c r="AG112" i="8"/>
  <c r="AG113" i="8"/>
  <c r="AG114" i="8"/>
  <c r="AG115" i="8"/>
  <c r="AG116" i="8"/>
  <c r="AG117" i="8"/>
  <c r="AG118" i="8"/>
  <c r="AG119" i="8"/>
  <c r="AG120" i="8"/>
  <c r="AG121" i="8"/>
  <c r="AG122" i="8"/>
  <c r="AG123" i="8"/>
  <c r="AG124" i="8"/>
  <c r="AG125" i="8"/>
  <c r="AG126" i="8"/>
  <c r="AG127" i="8"/>
  <c r="AG128" i="8"/>
  <c r="AG129" i="8"/>
  <c r="AG130" i="8"/>
  <c r="AG131" i="8"/>
  <c r="AG132" i="8"/>
  <c r="V94" i="8"/>
  <c r="V95" i="8"/>
  <c r="V96" i="8"/>
  <c r="V97" i="8"/>
  <c r="V100" i="8"/>
  <c r="Z104" i="8"/>
  <c r="Z105" i="8"/>
  <c r="Z106" i="8"/>
  <c r="Z108" i="8"/>
  <c r="Z109" i="8"/>
  <c r="AI173" i="8"/>
  <c r="E180" i="8"/>
  <c r="F180" i="8"/>
  <c r="V180" i="8"/>
  <c r="V181" i="8"/>
  <c r="AG181" i="8"/>
  <c r="AG182" i="8"/>
  <c r="AG183" i="8"/>
  <c r="AG184" i="8"/>
  <c r="AG185" i="8"/>
  <c r="AG186" i="8"/>
  <c r="AG187" i="8"/>
  <c r="AG188" i="8"/>
  <c r="AG189" i="8"/>
  <c r="AG190" i="8"/>
  <c r="V182" i="8"/>
  <c r="V185" i="8"/>
  <c r="V188" i="8"/>
  <c r="AG191" i="8"/>
  <c r="AG192" i="8"/>
  <c r="AG193" i="8"/>
  <c r="AG194" i="8"/>
  <c r="AG195" i="8"/>
  <c r="AG196" i="8"/>
  <c r="AG197" i="8"/>
  <c r="AG198" i="8"/>
  <c r="AG199" i="8"/>
  <c r="AG200" i="8"/>
  <c r="AG201" i="8"/>
  <c r="AG202" i="8"/>
  <c r="AG203" i="8"/>
  <c r="AG204" i="8"/>
  <c r="AG205" i="8"/>
  <c r="AG206" i="8"/>
  <c r="AG207" i="8"/>
  <c r="AG208" i="8"/>
  <c r="AG209" i="8"/>
  <c r="AG210" i="8"/>
  <c r="AG211" i="8"/>
  <c r="AG212" i="8"/>
  <c r="AG213" i="8"/>
  <c r="AG214" i="8"/>
  <c r="AG215" i="8"/>
  <c r="AG216" i="8"/>
  <c r="AG217" i="8"/>
  <c r="AG218" i="8"/>
  <c r="AG219" i="8"/>
  <c r="AG220" i="8"/>
  <c r="Z192" i="8"/>
  <c r="Z193" i="8"/>
  <c r="Z194" i="8"/>
  <c r="Z196" i="8"/>
  <c r="Z197" i="8"/>
  <c r="AI261" i="8"/>
  <c r="E268" i="8"/>
  <c r="F268" i="8"/>
  <c r="V268" i="8"/>
  <c r="AG269" i="8"/>
  <c r="AG270" i="8"/>
  <c r="AG271" i="8"/>
  <c r="V271" i="8"/>
  <c r="V272" i="8"/>
  <c r="AG272" i="8"/>
  <c r="AG273" i="8"/>
  <c r="AG274" i="8"/>
  <c r="AG275" i="8"/>
  <c r="AG276" i="8"/>
  <c r="AG277" i="8"/>
  <c r="AG278" i="8"/>
  <c r="AG279" i="8"/>
  <c r="AG280" i="8"/>
  <c r="AG281" i="8"/>
  <c r="AG282" i="8"/>
  <c r="AG283" i="8"/>
  <c r="AG284" i="8"/>
  <c r="AG285" i="8"/>
  <c r="AG286" i="8"/>
  <c r="AG287" i="8"/>
  <c r="AG288" i="8"/>
  <c r="AG289" i="8"/>
  <c r="AG290" i="8"/>
  <c r="AG291" i="8"/>
  <c r="AG292" i="8"/>
  <c r="AG293" i="8"/>
  <c r="AG294" i="8"/>
  <c r="AG295" i="8"/>
  <c r="AG296" i="8"/>
  <c r="AG297" i="8"/>
  <c r="AG298" i="8"/>
  <c r="AG299" i="8"/>
  <c r="AG300" i="8"/>
  <c r="AG301" i="8"/>
  <c r="AG302" i="8"/>
  <c r="AG303" i="8"/>
  <c r="AG304" i="8"/>
  <c r="AG305" i="8"/>
  <c r="AG306" i="8"/>
  <c r="AG307" i="8"/>
  <c r="AG308" i="8"/>
  <c r="V273" i="8"/>
  <c r="V269" i="8"/>
  <c r="V276" i="8"/>
  <c r="Z280" i="8"/>
  <c r="Z281" i="8"/>
  <c r="Z282" i="8"/>
  <c r="Z284" i="8"/>
  <c r="Z285" i="8"/>
  <c r="AI349" i="8"/>
  <c r="E4" i="7"/>
  <c r="F4" i="7"/>
  <c r="V4" i="7"/>
  <c r="V7" i="7"/>
  <c r="V8" i="7"/>
  <c r="V9" i="7"/>
  <c r="V5" i="7"/>
  <c r="V12" i="7"/>
  <c r="Z16" i="7"/>
  <c r="Z17" i="7"/>
  <c r="Z18" i="7"/>
  <c r="Z20" i="7"/>
  <c r="Z21" i="7"/>
  <c r="AI85" i="7"/>
  <c r="E92" i="7"/>
  <c r="V92" i="7"/>
  <c r="AG93" i="7"/>
  <c r="AG94" i="7"/>
  <c r="AG95" i="7"/>
  <c r="AG96" i="7"/>
  <c r="AG97" i="7"/>
  <c r="AG98" i="7"/>
  <c r="AG99" i="7"/>
  <c r="AG100" i="7"/>
  <c r="AG101" i="7"/>
  <c r="AG102" i="7"/>
  <c r="AG103" i="7"/>
  <c r="AG104" i="7"/>
  <c r="AG105" i="7"/>
  <c r="AG106" i="7"/>
  <c r="AG107" i="7"/>
  <c r="AG108" i="7"/>
  <c r="AG109" i="7"/>
  <c r="AG110" i="7"/>
  <c r="AG111" i="7"/>
  <c r="AG112" i="7"/>
  <c r="AG113" i="7"/>
  <c r="AG114" i="7"/>
  <c r="AG115" i="7"/>
  <c r="AG116" i="7"/>
  <c r="AG117" i="7"/>
  <c r="AG118" i="7"/>
  <c r="AG119" i="7"/>
  <c r="AG120" i="7"/>
  <c r="AG121" i="7"/>
  <c r="AG122" i="7"/>
  <c r="AG123" i="7"/>
  <c r="AG124" i="7"/>
  <c r="AG125" i="7"/>
  <c r="AG126" i="7"/>
  <c r="AG127" i="7"/>
  <c r="AG128" i="7"/>
  <c r="AG129" i="7"/>
  <c r="AG130" i="7"/>
  <c r="AG131" i="7"/>
  <c r="AG132" i="7"/>
  <c r="V95" i="7"/>
  <c r="V96" i="7"/>
  <c r="V97" i="7"/>
  <c r="V93" i="7"/>
  <c r="V98" i="7"/>
  <c r="V100" i="7"/>
  <c r="Z104" i="7"/>
  <c r="Z105" i="7"/>
  <c r="Z106" i="7"/>
  <c r="Z108" i="7"/>
  <c r="Z109" i="7"/>
  <c r="AI173" i="7"/>
  <c r="E180" i="7"/>
  <c r="F180" i="7"/>
  <c r="V180" i="7"/>
  <c r="V181" i="7"/>
  <c r="AG181" i="7"/>
  <c r="AG182" i="7"/>
  <c r="AG183" i="7"/>
  <c r="AG184" i="7"/>
  <c r="V185" i="7"/>
  <c r="V182" i="7"/>
  <c r="AG185" i="7"/>
  <c r="AG186" i="7"/>
  <c r="AG187" i="7"/>
  <c r="AG188" i="7"/>
  <c r="AG189" i="7"/>
  <c r="AG190" i="7"/>
  <c r="AG191" i="7"/>
  <c r="AG192" i="7"/>
  <c r="AG193" i="7"/>
  <c r="AG194" i="7"/>
  <c r="AG195" i="7"/>
  <c r="AG196" i="7"/>
  <c r="AG197" i="7"/>
  <c r="AG198" i="7"/>
  <c r="AG199" i="7"/>
  <c r="AG200" i="7"/>
  <c r="AG201" i="7"/>
  <c r="AG202" i="7"/>
  <c r="AG203" i="7"/>
  <c r="AG204" i="7"/>
  <c r="AG205" i="7"/>
  <c r="AG206" i="7"/>
  <c r="AG207" i="7"/>
  <c r="AG208" i="7"/>
  <c r="AG209" i="7"/>
  <c r="AG210" i="7"/>
  <c r="AG211" i="7"/>
  <c r="AG212" i="7"/>
  <c r="AG213" i="7"/>
  <c r="AG214" i="7"/>
  <c r="AG215" i="7"/>
  <c r="AG216" i="7"/>
  <c r="AG217" i="7"/>
  <c r="AG218" i="7"/>
  <c r="AG219" i="7"/>
  <c r="AG220" i="7"/>
  <c r="V188" i="7"/>
  <c r="Z192" i="7"/>
  <c r="Z193" i="7"/>
  <c r="Z194" i="7"/>
  <c r="Z196" i="7"/>
  <c r="Z197" i="7"/>
  <c r="AI261" i="7"/>
  <c r="E268" i="7"/>
  <c r="F268" i="7"/>
  <c r="V268" i="7"/>
  <c r="AG269" i="7"/>
  <c r="AG270" i="7"/>
  <c r="AG271" i="7"/>
  <c r="AG272" i="7"/>
  <c r="AG273" i="7"/>
  <c r="AG274" i="7"/>
  <c r="AG275" i="7"/>
  <c r="AG276" i="7"/>
  <c r="AG277" i="7"/>
  <c r="AG278" i="7"/>
  <c r="AG279" i="7"/>
  <c r="AG280" i="7"/>
  <c r="AG281" i="7"/>
  <c r="AG282" i="7"/>
  <c r="AG283" i="7"/>
  <c r="AG284" i="7"/>
  <c r="AG285" i="7"/>
  <c r="AG286" i="7"/>
  <c r="AG287" i="7"/>
  <c r="AG288" i="7"/>
  <c r="AG289" i="7"/>
  <c r="AG290" i="7"/>
  <c r="AG291" i="7"/>
  <c r="AG292" i="7"/>
  <c r="AG293" i="7"/>
  <c r="AG294" i="7"/>
  <c r="AG295" i="7"/>
  <c r="AG296" i="7"/>
  <c r="AG297" i="7"/>
  <c r="AG298" i="7"/>
  <c r="AG299" i="7"/>
  <c r="AG300" i="7"/>
  <c r="AG301" i="7"/>
  <c r="AG302" i="7"/>
  <c r="AG303" i="7"/>
  <c r="AG304" i="7"/>
  <c r="AG305" i="7"/>
  <c r="AG306" i="7"/>
  <c r="AG307" i="7"/>
  <c r="AG308" i="7"/>
  <c r="V270" i="7"/>
  <c r="V271" i="7"/>
  <c r="V272" i="7"/>
  <c r="V273" i="7"/>
  <c r="V269" i="7"/>
  <c r="V276" i="7"/>
  <c r="Z280" i="7"/>
  <c r="Z281" i="7"/>
  <c r="Z282" i="7"/>
  <c r="Z284" i="7"/>
  <c r="Z285" i="7"/>
  <c r="AI349" i="7"/>
  <c r="E4" i="1"/>
  <c r="F4" i="1"/>
  <c r="V4" i="1"/>
  <c r="V7" i="1"/>
  <c r="V8" i="1"/>
  <c r="V9" i="1"/>
  <c r="V6" i="1"/>
  <c r="V12" i="1"/>
  <c r="Z16" i="1"/>
  <c r="Z17" i="1"/>
  <c r="Z18" i="1"/>
  <c r="Z20" i="1"/>
  <c r="Z21" i="1"/>
  <c r="AI85" i="1"/>
  <c r="E92" i="1"/>
  <c r="F92" i="1"/>
  <c r="V92" i="1"/>
  <c r="V93" i="1"/>
  <c r="AG93" i="1"/>
  <c r="AG94" i="1"/>
  <c r="AG95" i="1"/>
  <c r="AG96" i="1"/>
  <c r="AG97" i="1"/>
  <c r="AG98" i="1"/>
  <c r="AG99" i="1"/>
  <c r="AG100" i="1"/>
  <c r="AG101" i="1"/>
  <c r="AG102" i="1"/>
  <c r="AG103" i="1"/>
  <c r="V95" i="1"/>
  <c r="V96" i="1"/>
  <c r="V97" i="1"/>
  <c r="V94" i="1"/>
  <c r="V100" i="1"/>
  <c r="Z104" i="1"/>
  <c r="AG104" i="1"/>
  <c r="AG105" i="1"/>
  <c r="AG106" i="1"/>
  <c r="AG107" i="1"/>
  <c r="AG108" i="1"/>
  <c r="AG109" i="1"/>
  <c r="AG110" i="1"/>
  <c r="AG111" i="1"/>
  <c r="AG112" i="1"/>
  <c r="AG113" i="1"/>
  <c r="AG114" i="1"/>
  <c r="AG115" i="1"/>
  <c r="AG116" i="1"/>
  <c r="AG117" i="1"/>
  <c r="AG118" i="1"/>
  <c r="AG119" i="1"/>
  <c r="AG120" i="1"/>
  <c r="AG121" i="1"/>
  <c r="AG122" i="1"/>
  <c r="AG123" i="1"/>
  <c r="AG124" i="1"/>
  <c r="AG125" i="1"/>
  <c r="AG126" i="1"/>
  <c r="AG127" i="1"/>
  <c r="AG128" i="1"/>
  <c r="AG129" i="1"/>
  <c r="AG130" i="1"/>
  <c r="AG131" i="1"/>
  <c r="AG132" i="1"/>
  <c r="Z105" i="1"/>
  <c r="Z106" i="1"/>
  <c r="Z108" i="1"/>
  <c r="Z109" i="1"/>
  <c r="AI173" i="1"/>
  <c r="E180" i="1"/>
  <c r="F180" i="1"/>
  <c r="V180" i="1"/>
  <c r="AG181" i="1"/>
  <c r="AG182" i="1"/>
  <c r="AG183" i="1"/>
  <c r="AG184" i="1"/>
  <c r="AG185" i="1"/>
  <c r="AG186" i="1"/>
  <c r="AG187" i="1"/>
  <c r="AG188" i="1"/>
  <c r="AG189" i="1"/>
  <c r="AG190" i="1"/>
  <c r="AG191" i="1"/>
  <c r="AG192" i="1"/>
  <c r="AG193" i="1"/>
  <c r="AG194" i="1"/>
  <c r="AG195" i="1"/>
  <c r="AG196" i="1"/>
  <c r="AG197" i="1"/>
  <c r="AG198" i="1"/>
  <c r="AG199" i="1"/>
  <c r="AG200" i="1"/>
  <c r="AG201" i="1"/>
  <c r="AG202" i="1"/>
  <c r="AG203" i="1"/>
  <c r="AG204" i="1"/>
  <c r="AG205" i="1"/>
  <c r="AG206" i="1"/>
  <c r="AG207" i="1"/>
  <c r="AG208" i="1"/>
  <c r="AG209" i="1"/>
  <c r="AG210" i="1"/>
  <c r="AG211" i="1"/>
  <c r="AG212" i="1"/>
  <c r="AG213" i="1"/>
  <c r="AG214" i="1"/>
  <c r="AG215" i="1"/>
  <c r="AG216" i="1"/>
  <c r="AG217" i="1"/>
  <c r="AG218" i="1"/>
  <c r="AG219" i="1"/>
  <c r="AG220" i="1"/>
  <c r="V185" i="1"/>
  <c r="V188" i="1"/>
  <c r="Z192" i="1"/>
  <c r="Z193" i="1"/>
  <c r="Z194" i="1"/>
  <c r="Z196" i="1"/>
  <c r="Z197" i="1"/>
  <c r="AI261" i="1"/>
  <c r="V268" i="1"/>
  <c r="AG269" i="1"/>
  <c r="AG270" i="1"/>
  <c r="AG271" i="1"/>
  <c r="AG272" i="1"/>
  <c r="AG273" i="1"/>
  <c r="V270" i="1"/>
  <c r="V275" i="1"/>
  <c r="V271" i="1"/>
  <c r="V272" i="1"/>
  <c r="V273" i="1"/>
  <c r="V269" i="1"/>
  <c r="AG274" i="1"/>
  <c r="AG275" i="1"/>
  <c r="AG276" i="1"/>
  <c r="AG277" i="1"/>
  <c r="AG278" i="1"/>
  <c r="AG279" i="1"/>
  <c r="AG280" i="1"/>
  <c r="AG281" i="1"/>
  <c r="V276" i="1"/>
  <c r="Z280" i="1"/>
  <c r="Z281" i="1"/>
  <c r="Z282" i="1"/>
  <c r="AG282" i="1"/>
  <c r="AG283" i="1"/>
  <c r="AG284" i="1"/>
  <c r="AG285" i="1"/>
  <c r="AG286" i="1"/>
  <c r="AG287" i="1"/>
  <c r="AG288" i="1"/>
  <c r="AG289" i="1"/>
  <c r="AG290" i="1"/>
  <c r="AG291" i="1"/>
  <c r="AG292" i="1"/>
  <c r="AG293" i="1"/>
  <c r="AG294" i="1"/>
  <c r="AG295" i="1"/>
  <c r="AG296" i="1"/>
  <c r="AG297" i="1"/>
  <c r="AG298" i="1"/>
  <c r="AG299" i="1"/>
  <c r="AG300" i="1"/>
  <c r="AG301" i="1"/>
  <c r="AG302" i="1"/>
  <c r="AG303" i="1"/>
  <c r="AG304" i="1"/>
  <c r="AG305" i="1"/>
  <c r="AG306" i="1"/>
  <c r="AG307" i="1"/>
  <c r="AG308" i="1"/>
  <c r="Z284" i="1"/>
  <c r="Z285" i="1"/>
  <c r="AI349" i="1"/>
  <c r="C8" i="4"/>
  <c r="V274" i="1"/>
  <c r="V274" i="7"/>
  <c r="V275" i="7"/>
  <c r="V98" i="1"/>
  <c r="V99" i="1"/>
  <c r="V181" i="1"/>
  <c r="V182" i="1"/>
  <c r="V98" i="8"/>
  <c r="V99" i="8"/>
  <c r="V5" i="1"/>
  <c r="V10" i="1"/>
  <c r="V10" i="7"/>
  <c r="V94" i="7"/>
  <c r="V10" i="8"/>
  <c r="V11" i="8"/>
  <c r="V274" i="8"/>
  <c r="V270" i="8"/>
  <c r="V275" i="8"/>
  <c r="V6" i="7"/>
  <c r="V11" i="7"/>
  <c r="V6" i="8"/>
  <c r="A5" i="7"/>
  <c r="F5" i="7"/>
  <c r="B4" i="7"/>
  <c r="D4" i="7"/>
  <c r="B180" i="8"/>
  <c r="B268" i="8"/>
  <c r="Q268" i="8"/>
  <c r="V11" i="1"/>
  <c r="G5" i="7"/>
  <c r="S5" i="7"/>
  <c r="V184" i="7"/>
  <c r="V187" i="7"/>
  <c r="V184" i="1"/>
  <c r="V187" i="1"/>
  <c r="V99" i="7"/>
  <c r="E181" i="7"/>
  <c r="G180" i="1"/>
  <c r="S180" i="1"/>
  <c r="A93" i="8"/>
  <c r="F93" i="8"/>
  <c r="B92" i="1"/>
  <c r="D92" i="1"/>
  <c r="A93" i="7"/>
  <c r="A94" i="7"/>
  <c r="A181" i="8"/>
  <c r="E181" i="8"/>
  <c r="B4" i="8"/>
  <c r="Q4" i="8"/>
  <c r="F92" i="8"/>
  <c r="A5" i="8"/>
  <c r="E5" i="8"/>
  <c r="E93" i="8"/>
  <c r="G93" i="8"/>
  <c r="S93" i="8"/>
  <c r="A6" i="8"/>
  <c r="B6" i="8"/>
  <c r="A7" i="8"/>
  <c r="E7" i="8"/>
  <c r="C268" i="8"/>
  <c r="J268" i="8"/>
  <c r="O268" i="8"/>
  <c r="C92" i="1"/>
  <c r="J92" i="1"/>
  <c r="K92" i="1"/>
  <c r="D268" i="8"/>
  <c r="Q92" i="1"/>
  <c r="Q4" i="7"/>
  <c r="F92" i="7"/>
  <c r="G92" i="7"/>
  <c r="S92" i="7"/>
  <c r="D6" i="8"/>
  <c r="Q6" i="8"/>
  <c r="B180" i="1"/>
  <c r="A182" i="8"/>
  <c r="F6" i="8"/>
  <c r="E6" i="8"/>
  <c r="G6" i="8"/>
  <c r="F5" i="8"/>
  <c r="B5" i="8"/>
  <c r="A182" i="1"/>
  <c r="A183" i="1"/>
  <c r="F183" i="1"/>
  <c r="G181" i="1"/>
  <c r="S181" i="1"/>
  <c r="B181" i="1"/>
  <c r="D181" i="1"/>
  <c r="E181" i="1"/>
  <c r="F181" i="1"/>
  <c r="C4" i="7"/>
  <c r="J4" i="7"/>
  <c r="I4" i="7"/>
  <c r="E182" i="8"/>
  <c r="B181" i="8"/>
  <c r="A183" i="8"/>
  <c r="G182" i="8"/>
  <c r="G5" i="8"/>
  <c r="S5" i="8"/>
  <c r="D4" i="8"/>
  <c r="F94" i="1"/>
  <c r="A95" i="1"/>
  <c r="B94" i="1"/>
  <c r="G94" i="1"/>
  <c r="E94" i="1"/>
  <c r="F7" i="8"/>
  <c r="A8" i="8"/>
  <c r="G7" i="8"/>
  <c r="B7" i="8"/>
  <c r="C180" i="8"/>
  <c r="J180" i="8"/>
  <c r="D180" i="8"/>
  <c r="Q180" i="8"/>
  <c r="A95" i="7"/>
  <c r="B94" i="7"/>
  <c r="E94" i="7"/>
  <c r="F94" i="7"/>
  <c r="G94" i="7"/>
  <c r="V183" i="8"/>
  <c r="V186" i="8"/>
  <c r="V183" i="1"/>
  <c r="V186" i="1"/>
  <c r="V183" i="7"/>
  <c r="V186" i="7"/>
  <c r="E269" i="7"/>
  <c r="F269" i="7"/>
  <c r="B269" i="7"/>
  <c r="A270" i="7"/>
  <c r="G269" i="7"/>
  <c r="S269" i="7"/>
  <c r="F93" i="7"/>
  <c r="B93" i="7"/>
  <c r="G93" i="7"/>
  <c r="S93" i="7"/>
  <c r="E93" i="7"/>
  <c r="Q92" i="8"/>
  <c r="C92" i="8"/>
  <c r="J92" i="8"/>
  <c r="D92" i="8"/>
  <c r="G268" i="1"/>
  <c r="S268" i="1"/>
  <c r="A269" i="1"/>
  <c r="B268" i="1"/>
  <c r="E268" i="1"/>
  <c r="F268" i="1"/>
  <c r="D4" i="1"/>
  <c r="C4" i="1"/>
  <c r="J4" i="1"/>
  <c r="I268" i="1"/>
  <c r="Q4" i="1"/>
  <c r="Q92" i="7"/>
  <c r="C92" i="7"/>
  <c r="J92" i="7"/>
  <c r="E269" i="8"/>
  <c r="F269" i="8"/>
  <c r="A270" i="8"/>
  <c r="G269" i="8"/>
  <c r="S269" i="8"/>
  <c r="B269" i="8"/>
  <c r="G93" i="1"/>
  <c r="S93" i="1"/>
  <c r="B93" i="1"/>
  <c r="E93" i="1"/>
  <c r="F93" i="1"/>
  <c r="F181" i="7"/>
  <c r="G181" i="7"/>
  <c r="S181" i="7"/>
  <c r="A182" i="7"/>
  <c r="B181" i="7"/>
  <c r="G181" i="8"/>
  <c r="S181" i="8"/>
  <c r="B93" i="8"/>
  <c r="C4" i="8"/>
  <c r="J4" i="8"/>
  <c r="I4" i="8"/>
  <c r="E5" i="7"/>
  <c r="A6" i="7"/>
  <c r="B268" i="7"/>
  <c r="F181" i="8"/>
  <c r="A94" i="8"/>
  <c r="B5" i="7"/>
  <c r="A5" i="1"/>
  <c r="B180" i="7"/>
  <c r="K268" i="8"/>
  <c r="L268" i="8"/>
  <c r="O92" i="1"/>
  <c r="L92" i="1"/>
  <c r="N93" i="1"/>
  <c r="Q181" i="1"/>
  <c r="G182" i="1"/>
  <c r="D5" i="8"/>
  <c r="Q5" i="8"/>
  <c r="E183" i="1"/>
  <c r="A184" i="1"/>
  <c r="E184" i="1"/>
  <c r="F182" i="8"/>
  <c r="B182" i="8"/>
  <c r="C180" i="1"/>
  <c r="Q180" i="1"/>
  <c r="D180" i="1"/>
  <c r="I92" i="7"/>
  <c r="I180" i="7"/>
  <c r="L4" i="7"/>
  <c r="O4" i="7"/>
  <c r="K92" i="8"/>
  <c r="L92" i="8"/>
  <c r="L4" i="1"/>
  <c r="I92" i="1"/>
  <c r="K4" i="7"/>
  <c r="I180" i="1"/>
  <c r="I4" i="1"/>
  <c r="O180" i="8"/>
  <c r="O4" i="1"/>
  <c r="D181" i="8"/>
  <c r="Q181" i="8"/>
  <c r="O92" i="7"/>
  <c r="L92" i="7"/>
  <c r="F182" i="1"/>
  <c r="K92" i="7"/>
  <c r="E182" i="1"/>
  <c r="I268" i="7"/>
  <c r="K4" i="1"/>
  <c r="L180" i="8"/>
  <c r="O92" i="8"/>
  <c r="B182" i="1"/>
  <c r="Q182" i="1"/>
  <c r="E183" i="8"/>
  <c r="F183" i="8"/>
  <c r="A184" i="8"/>
  <c r="B183" i="8"/>
  <c r="G183" i="8"/>
  <c r="G183" i="1"/>
  <c r="B183" i="1"/>
  <c r="Q93" i="7"/>
  <c r="D93" i="7"/>
  <c r="Q93" i="8"/>
  <c r="D93" i="8"/>
  <c r="F269" i="1"/>
  <c r="A270" i="1"/>
  <c r="B269" i="1"/>
  <c r="G269" i="1"/>
  <c r="S269" i="1"/>
  <c r="E269" i="1"/>
  <c r="E94" i="8"/>
  <c r="A95" i="8"/>
  <c r="B94" i="8"/>
  <c r="G94" i="8"/>
  <c r="F94" i="8"/>
  <c r="Q93" i="1"/>
  <c r="D93" i="1"/>
  <c r="E95" i="7"/>
  <c r="A96" i="7"/>
  <c r="B95" i="7"/>
  <c r="G95" i="7"/>
  <c r="F95" i="7"/>
  <c r="L4" i="8"/>
  <c r="A185" i="1"/>
  <c r="F184" i="1"/>
  <c r="G184" i="1"/>
  <c r="B184" i="1"/>
  <c r="Q94" i="1"/>
  <c r="D94" i="1"/>
  <c r="I268" i="8"/>
  <c r="AI268" i="8"/>
  <c r="Q181" i="7"/>
  <c r="D181" i="7"/>
  <c r="D269" i="8"/>
  <c r="Q269" i="8"/>
  <c r="A271" i="7"/>
  <c r="B270" i="7"/>
  <c r="G270" i="7"/>
  <c r="E270" i="7"/>
  <c r="F270" i="7"/>
  <c r="K180" i="8"/>
  <c r="F95" i="1"/>
  <c r="A96" i="1"/>
  <c r="B95" i="1"/>
  <c r="G95" i="1"/>
  <c r="E95" i="1"/>
  <c r="I92" i="8"/>
  <c r="C268" i="1"/>
  <c r="D268" i="1"/>
  <c r="Q268" i="1"/>
  <c r="I180" i="8"/>
  <c r="K4" i="8"/>
  <c r="Q180" i="7"/>
  <c r="D180" i="7"/>
  <c r="C180" i="7"/>
  <c r="J180" i="7"/>
  <c r="F182" i="7"/>
  <c r="A183" i="7"/>
  <c r="B182" i="7"/>
  <c r="G182" i="7"/>
  <c r="E182" i="7"/>
  <c r="D269" i="7"/>
  <c r="Q269" i="7"/>
  <c r="Q7" i="8"/>
  <c r="D7" i="8"/>
  <c r="G5" i="1"/>
  <c r="S5" i="1"/>
  <c r="B5" i="1"/>
  <c r="E5" i="1"/>
  <c r="F5" i="1"/>
  <c r="A6" i="1"/>
  <c r="B6" i="7"/>
  <c r="E6" i="7"/>
  <c r="F6" i="7"/>
  <c r="G6" i="7"/>
  <c r="A7" i="7"/>
  <c r="E270" i="8"/>
  <c r="F270" i="8"/>
  <c r="G270" i="8"/>
  <c r="A271" i="8"/>
  <c r="B270" i="8"/>
  <c r="D268" i="7"/>
  <c r="Q268" i="7"/>
  <c r="C268" i="7"/>
  <c r="O4" i="8"/>
  <c r="D5" i="7"/>
  <c r="Q5" i="7"/>
  <c r="Q94" i="7"/>
  <c r="D94" i="7"/>
  <c r="E8" i="8"/>
  <c r="B8" i="8"/>
  <c r="G8" i="8"/>
  <c r="F8" i="8"/>
  <c r="A9" i="8"/>
  <c r="R268" i="8"/>
  <c r="T268" i="8"/>
  <c r="C269" i="8"/>
  <c r="N269" i="8"/>
  <c r="R92" i="1"/>
  <c r="T92" i="1"/>
  <c r="C93" i="1"/>
  <c r="J93" i="1"/>
  <c r="O93" i="1" s="1"/>
  <c r="AI92" i="1"/>
  <c r="D182" i="1"/>
  <c r="J180" i="1"/>
  <c r="K180" i="1"/>
  <c r="D182" i="8"/>
  <c r="Q182" i="8"/>
  <c r="R92" i="7"/>
  <c r="T92" i="7"/>
  <c r="C93" i="7"/>
  <c r="J93" i="7"/>
  <c r="I93" i="7" s="1"/>
  <c r="AI4" i="7"/>
  <c r="R4" i="7"/>
  <c r="T4" i="7"/>
  <c r="C5" i="7"/>
  <c r="J5" i="7"/>
  <c r="I5" i="7" s="1"/>
  <c r="R92" i="8"/>
  <c r="T92" i="8"/>
  <c r="C93" i="8"/>
  <c r="J93" i="8"/>
  <c r="O93" i="8" s="1"/>
  <c r="N5" i="7"/>
  <c r="AI4" i="1"/>
  <c r="N93" i="8"/>
  <c r="AI92" i="8"/>
  <c r="N93" i="7"/>
  <c r="R4" i="1"/>
  <c r="T4" i="1"/>
  <c r="C5" i="1"/>
  <c r="J5" i="1"/>
  <c r="O5" i="1" s="1"/>
  <c r="R4" i="8"/>
  <c r="T4" i="8"/>
  <c r="C5" i="8"/>
  <c r="J5" i="8"/>
  <c r="L180" i="7"/>
  <c r="J269" i="8"/>
  <c r="K269" i="8" s="1"/>
  <c r="R180" i="8"/>
  <c r="T180" i="8"/>
  <c r="C181" i="8"/>
  <c r="J181" i="8"/>
  <c r="AI4" i="8"/>
  <c r="O180" i="7"/>
  <c r="N5" i="1"/>
  <c r="B184" i="8"/>
  <c r="G184" i="8"/>
  <c r="A185" i="8"/>
  <c r="E184" i="8"/>
  <c r="F184" i="8"/>
  <c r="N5" i="8"/>
  <c r="N181" i="8"/>
  <c r="Q183" i="1"/>
  <c r="D183" i="1"/>
  <c r="AI92" i="7"/>
  <c r="K180" i="7"/>
  <c r="Q183" i="8"/>
  <c r="D183" i="8"/>
  <c r="AI180" i="8"/>
  <c r="H93" i="1"/>
  <c r="M93" i="1" s="1"/>
  <c r="H93" i="7"/>
  <c r="M93" i="7" s="1"/>
  <c r="H269" i="8"/>
  <c r="M269" i="8" s="1"/>
  <c r="Q270" i="8"/>
  <c r="D270" i="8"/>
  <c r="Q269" i="1"/>
  <c r="D269" i="1"/>
  <c r="F271" i="8"/>
  <c r="E271" i="8"/>
  <c r="B271" i="8"/>
  <c r="A272" i="8"/>
  <c r="G271" i="8"/>
  <c r="Q6" i="7"/>
  <c r="D6" i="7"/>
  <c r="Q184" i="1"/>
  <c r="D184" i="1"/>
  <c r="Q95" i="7"/>
  <c r="D95" i="7"/>
  <c r="B270" i="1"/>
  <c r="F270" i="1"/>
  <c r="A271" i="1"/>
  <c r="G270" i="1"/>
  <c r="E270" i="1"/>
  <c r="J268" i="7"/>
  <c r="O268" i="7"/>
  <c r="G6" i="1"/>
  <c r="E6" i="1"/>
  <c r="F6" i="1"/>
  <c r="B6" i="1"/>
  <c r="A7" i="1"/>
  <c r="Q270" i="7"/>
  <c r="D270" i="7"/>
  <c r="E96" i="7"/>
  <c r="A97" i="7"/>
  <c r="B96" i="7"/>
  <c r="F96" i="7"/>
  <c r="G96" i="7"/>
  <c r="D182" i="7"/>
  <c r="Q182" i="7"/>
  <c r="G271" i="7"/>
  <c r="F271" i="7"/>
  <c r="B271" i="7"/>
  <c r="A272" i="7"/>
  <c r="E271" i="7"/>
  <c r="D94" i="8"/>
  <c r="Q94" i="8"/>
  <c r="H93" i="8"/>
  <c r="E9" i="8"/>
  <c r="F9" i="8"/>
  <c r="A10" i="8"/>
  <c r="B9" i="8"/>
  <c r="G9" i="8"/>
  <c r="E183" i="7"/>
  <c r="F183" i="7"/>
  <c r="A184" i="7"/>
  <c r="G183" i="7"/>
  <c r="B183" i="7"/>
  <c r="F95" i="8"/>
  <c r="E95" i="8"/>
  <c r="B95" i="8"/>
  <c r="G95" i="8"/>
  <c r="A96" i="8"/>
  <c r="H5" i="7"/>
  <c r="M5" i="7" s="1"/>
  <c r="B7" i="7"/>
  <c r="G7" i="7"/>
  <c r="E7" i="7"/>
  <c r="F7" i="7"/>
  <c r="A8" i="7"/>
  <c r="D5" i="1"/>
  <c r="H5" i="1"/>
  <c r="Q5" i="1"/>
  <c r="J268" i="1"/>
  <c r="L268" i="1"/>
  <c r="D95" i="1"/>
  <c r="Q95" i="1"/>
  <c r="A186" i="1"/>
  <c r="G185" i="1"/>
  <c r="B185" i="1"/>
  <c r="E185" i="1"/>
  <c r="F185" i="1"/>
  <c r="H181" i="1"/>
  <c r="H5" i="8"/>
  <c r="M5" i="8" s="1"/>
  <c r="A97" i="1"/>
  <c r="B96" i="1"/>
  <c r="F96" i="1"/>
  <c r="G96" i="1"/>
  <c r="E96" i="1"/>
  <c r="H181" i="8"/>
  <c r="M181" i="8" s="1"/>
  <c r="Q8" i="8"/>
  <c r="D8" i="8"/>
  <c r="L180" i="1"/>
  <c r="O180" i="1"/>
  <c r="N181" i="7"/>
  <c r="AI180" i="7"/>
  <c r="L268" i="7"/>
  <c r="I93" i="1"/>
  <c r="R180" i="7"/>
  <c r="T180" i="7"/>
  <c r="C181" i="7"/>
  <c r="J181" i="7"/>
  <c r="O181" i="7" s="1"/>
  <c r="K268" i="1"/>
  <c r="O268" i="1"/>
  <c r="B185" i="8"/>
  <c r="E185" i="8"/>
  <c r="G185" i="8"/>
  <c r="A186" i="8"/>
  <c r="F185" i="8"/>
  <c r="Q184" i="8"/>
  <c r="D184" i="8"/>
  <c r="M5" i="1"/>
  <c r="G97" i="1"/>
  <c r="E97" i="1"/>
  <c r="B97" i="1"/>
  <c r="A98" i="1"/>
  <c r="F97" i="1"/>
  <c r="Q7" i="7"/>
  <c r="D7" i="7"/>
  <c r="Q183" i="7"/>
  <c r="D183" i="7"/>
  <c r="D96" i="7"/>
  <c r="Q96" i="7"/>
  <c r="K268" i="7"/>
  <c r="Q271" i="8"/>
  <c r="D271" i="8"/>
  <c r="D270" i="1"/>
  <c r="Q270" i="1"/>
  <c r="K93" i="7"/>
  <c r="E186" i="1"/>
  <c r="A187" i="1"/>
  <c r="B186" i="1"/>
  <c r="G186" i="1"/>
  <c r="F186" i="1"/>
  <c r="F272" i="7"/>
  <c r="E272" i="7"/>
  <c r="G272" i="7"/>
  <c r="A273" i="7"/>
  <c r="B272" i="7"/>
  <c r="G97" i="7"/>
  <c r="A98" i="7"/>
  <c r="E97" i="7"/>
  <c r="B97" i="7"/>
  <c r="F97" i="7"/>
  <c r="G7" i="1"/>
  <c r="F7" i="1"/>
  <c r="B7" i="1"/>
  <c r="E7" i="1"/>
  <c r="A8" i="1"/>
  <c r="D185" i="1"/>
  <c r="Q185" i="1"/>
  <c r="A11" i="8"/>
  <c r="G10" i="8"/>
  <c r="E10" i="8"/>
  <c r="B10" i="8"/>
  <c r="F10" i="8"/>
  <c r="I5" i="8"/>
  <c r="G96" i="8"/>
  <c r="E96" i="8"/>
  <c r="A97" i="8"/>
  <c r="F96" i="8"/>
  <c r="B96" i="8"/>
  <c r="A185" i="7"/>
  <c r="B184" i="7"/>
  <c r="E184" i="7"/>
  <c r="F184" i="7"/>
  <c r="G184" i="7"/>
  <c r="D271" i="7"/>
  <c r="Q271" i="7"/>
  <c r="D6" i="1"/>
  <c r="Q6" i="1"/>
  <c r="M93" i="8"/>
  <c r="D95" i="8"/>
  <c r="Q95" i="8"/>
  <c r="A9" i="7"/>
  <c r="F8" i="7"/>
  <c r="E8" i="7"/>
  <c r="B8" i="7"/>
  <c r="G8" i="7"/>
  <c r="B271" i="1"/>
  <c r="G271" i="1"/>
  <c r="F271" i="1"/>
  <c r="E271" i="1"/>
  <c r="A272" i="1"/>
  <c r="H181" i="7"/>
  <c r="D96" i="1"/>
  <c r="Q96" i="1"/>
  <c r="Q9" i="8"/>
  <c r="D9" i="8"/>
  <c r="F272" i="8"/>
  <c r="E272" i="8"/>
  <c r="B272" i="8"/>
  <c r="G272" i="8"/>
  <c r="A273" i="8"/>
  <c r="L93" i="1"/>
  <c r="K93" i="1"/>
  <c r="R93" i="1" s="1"/>
  <c r="T93" i="1" s="1"/>
  <c r="C94" i="1" s="1"/>
  <c r="J94" i="1" s="1"/>
  <c r="I94" i="1" s="1"/>
  <c r="O5" i="8"/>
  <c r="AI180" i="1"/>
  <c r="M181" i="1"/>
  <c r="N181" i="1"/>
  <c r="R180" i="1"/>
  <c r="T180" i="1"/>
  <c r="C181" i="1"/>
  <c r="J181" i="1"/>
  <c r="K181" i="1" s="1"/>
  <c r="R268" i="7"/>
  <c r="T268" i="7"/>
  <c r="C269" i="7"/>
  <c r="AI268" i="1"/>
  <c r="N269" i="1"/>
  <c r="R268" i="1"/>
  <c r="T268" i="1"/>
  <c r="C269" i="1"/>
  <c r="J269" i="1"/>
  <c r="I93" i="8"/>
  <c r="O93" i="7"/>
  <c r="B186" i="8"/>
  <c r="E186" i="8"/>
  <c r="F186" i="8"/>
  <c r="G186" i="8"/>
  <c r="A187" i="8"/>
  <c r="I5" i="1"/>
  <c r="O269" i="8"/>
  <c r="Q185" i="8"/>
  <c r="D185" i="8"/>
  <c r="P93" i="7"/>
  <c r="P93" i="1"/>
  <c r="P269" i="8"/>
  <c r="D8" i="7"/>
  <c r="Q8" i="7"/>
  <c r="A99" i="1"/>
  <c r="E98" i="1"/>
  <c r="F98" i="1"/>
  <c r="G98" i="1"/>
  <c r="B98" i="1"/>
  <c r="H269" i="7"/>
  <c r="D97" i="7"/>
  <c r="Q97" i="7"/>
  <c r="D272" i="8"/>
  <c r="Q272" i="8"/>
  <c r="D10" i="8"/>
  <c r="Q10" i="8"/>
  <c r="A9" i="1"/>
  <c r="B8" i="1"/>
  <c r="G8" i="1"/>
  <c r="E8" i="1"/>
  <c r="F8" i="1"/>
  <c r="F98" i="7"/>
  <c r="B98" i="7"/>
  <c r="A99" i="7"/>
  <c r="G98" i="7"/>
  <c r="E98" i="7"/>
  <c r="K5" i="7"/>
  <c r="D97" i="1"/>
  <c r="Q97" i="1"/>
  <c r="K93" i="8"/>
  <c r="L93" i="8"/>
  <c r="Q186" i="1"/>
  <c r="D186" i="1"/>
  <c r="D271" i="1"/>
  <c r="Q271" i="1"/>
  <c r="D184" i="7"/>
  <c r="Q184" i="7"/>
  <c r="D272" i="7"/>
  <c r="Q272" i="7"/>
  <c r="M181" i="7"/>
  <c r="G185" i="7"/>
  <c r="F185" i="7"/>
  <c r="E185" i="7"/>
  <c r="A186" i="7"/>
  <c r="B185" i="7"/>
  <c r="B11" i="8"/>
  <c r="F11" i="8"/>
  <c r="G11" i="8"/>
  <c r="A12" i="8"/>
  <c r="E11" i="8"/>
  <c r="G273" i="7"/>
  <c r="E273" i="7"/>
  <c r="A274" i="7"/>
  <c r="F273" i="7"/>
  <c r="B273" i="7"/>
  <c r="A188" i="1"/>
  <c r="F187" i="1"/>
  <c r="B187" i="1"/>
  <c r="E187" i="1"/>
  <c r="G187" i="1"/>
  <c r="A10" i="7"/>
  <c r="G9" i="7"/>
  <c r="B9" i="7"/>
  <c r="E9" i="7"/>
  <c r="F9" i="7"/>
  <c r="Q7" i="1"/>
  <c r="D7" i="1"/>
  <c r="L5" i="8"/>
  <c r="D96" i="8"/>
  <c r="Q96" i="8"/>
  <c r="K181" i="8"/>
  <c r="L181" i="8"/>
  <c r="H269" i="1"/>
  <c r="A274" i="8"/>
  <c r="F273" i="8"/>
  <c r="G273" i="8"/>
  <c r="E273" i="8"/>
  <c r="B273" i="8"/>
  <c r="H94" i="7"/>
  <c r="K5" i="8"/>
  <c r="O181" i="8"/>
  <c r="I181" i="8"/>
  <c r="B272" i="1"/>
  <c r="F272" i="1"/>
  <c r="G272" i="1"/>
  <c r="A273" i="1"/>
  <c r="E272" i="1"/>
  <c r="F97" i="8"/>
  <c r="G97" i="8"/>
  <c r="A98" i="8"/>
  <c r="E97" i="8"/>
  <c r="B97" i="8"/>
  <c r="AI268" i="7"/>
  <c r="N269" i="7"/>
  <c r="L5" i="1"/>
  <c r="H270" i="8"/>
  <c r="I181" i="7"/>
  <c r="Q186" i="8"/>
  <c r="D186" i="8"/>
  <c r="F187" i="8"/>
  <c r="E187" i="8"/>
  <c r="B187" i="8"/>
  <c r="G187" i="8"/>
  <c r="A188" i="8"/>
  <c r="P5" i="1"/>
  <c r="P181" i="8"/>
  <c r="P5" i="7"/>
  <c r="P5" i="8"/>
  <c r="M6" i="8" s="1"/>
  <c r="H6" i="8"/>
  <c r="F98" i="8"/>
  <c r="E98" i="8"/>
  <c r="G98" i="8"/>
  <c r="A99" i="8"/>
  <c r="B98" i="8"/>
  <c r="I181" i="1"/>
  <c r="E274" i="8"/>
  <c r="A275" i="8"/>
  <c r="G274" i="8"/>
  <c r="F274" i="8"/>
  <c r="B274" i="8"/>
  <c r="E99" i="7"/>
  <c r="A100" i="7"/>
  <c r="F99" i="7"/>
  <c r="G99" i="7"/>
  <c r="B99" i="7"/>
  <c r="D98" i="1"/>
  <c r="Q98" i="1"/>
  <c r="H182" i="8"/>
  <c r="M269" i="1"/>
  <c r="D187" i="1"/>
  <c r="Q187" i="1"/>
  <c r="Q98" i="7"/>
  <c r="D98" i="7"/>
  <c r="D272" i="1"/>
  <c r="Q272" i="1"/>
  <c r="I269" i="1"/>
  <c r="E12" i="8"/>
  <c r="G12" i="8"/>
  <c r="A13" i="8"/>
  <c r="F12" i="8"/>
  <c r="B12" i="8"/>
  <c r="L181" i="7"/>
  <c r="K181" i="7"/>
  <c r="E273" i="1"/>
  <c r="F273" i="1"/>
  <c r="G273" i="1"/>
  <c r="A274" i="1"/>
  <c r="B273" i="1"/>
  <c r="Q273" i="8"/>
  <c r="D273" i="8"/>
  <c r="Q9" i="7"/>
  <c r="D9" i="7"/>
  <c r="D273" i="7"/>
  <c r="Q273" i="7"/>
  <c r="G186" i="7"/>
  <c r="F186" i="7"/>
  <c r="A187" i="7"/>
  <c r="E186" i="7"/>
  <c r="B186" i="7"/>
  <c r="D11" i="8"/>
  <c r="Q11" i="8"/>
  <c r="P93" i="8"/>
  <c r="N94" i="8"/>
  <c r="M269" i="7"/>
  <c r="J269" i="7"/>
  <c r="I269" i="7"/>
  <c r="F188" i="1"/>
  <c r="B188" i="1"/>
  <c r="G188" i="1"/>
  <c r="E188" i="1"/>
  <c r="A189" i="1"/>
  <c r="F99" i="1"/>
  <c r="E99" i="1"/>
  <c r="G99" i="1"/>
  <c r="B99" i="1"/>
  <c r="A100" i="1"/>
  <c r="H94" i="1"/>
  <c r="M94" i="1" s="1"/>
  <c r="D97" i="8"/>
  <c r="Q97" i="8"/>
  <c r="G10" i="7"/>
  <c r="A11" i="7"/>
  <c r="F10" i="7"/>
  <c r="B10" i="7"/>
  <c r="E10" i="7"/>
  <c r="A275" i="7"/>
  <c r="G274" i="7"/>
  <c r="B274" i="7"/>
  <c r="F274" i="7"/>
  <c r="E274" i="7"/>
  <c r="Q185" i="7"/>
  <c r="D185" i="7"/>
  <c r="Q8" i="1"/>
  <c r="D8" i="1"/>
  <c r="G9" i="1"/>
  <c r="E9" i="1"/>
  <c r="F9" i="1"/>
  <c r="A10" i="1"/>
  <c r="B9" i="1"/>
  <c r="B188" i="8"/>
  <c r="G188" i="8"/>
  <c r="E188" i="8"/>
  <c r="F188" i="8"/>
  <c r="A189" i="8"/>
  <c r="D187" i="8"/>
  <c r="Q187" i="8"/>
  <c r="O269" i="7"/>
  <c r="O269" i="1"/>
  <c r="H6" i="1"/>
  <c r="P181" i="7"/>
  <c r="Q10" i="7"/>
  <c r="D10" i="7"/>
  <c r="L269" i="1"/>
  <c r="K269" i="1"/>
  <c r="D274" i="8"/>
  <c r="Q274" i="8"/>
  <c r="F99" i="8"/>
  <c r="A100" i="8"/>
  <c r="B99" i="8"/>
  <c r="G99" i="8"/>
  <c r="E99" i="8"/>
  <c r="D99" i="1"/>
  <c r="Q99" i="1"/>
  <c r="L269" i="7"/>
  <c r="R269" i="7" s="1"/>
  <c r="T269" i="7" s="1"/>
  <c r="C270" i="7" s="1"/>
  <c r="K269" i="7"/>
  <c r="Q273" i="1"/>
  <c r="D273" i="1"/>
  <c r="D98" i="8"/>
  <c r="Q98" i="8"/>
  <c r="A12" i="7"/>
  <c r="F11" i="7"/>
  <c r="B11" i="7"/>
  <c r="G11" i="7"/>
  <c r="E11" i="7"/>
  <c r="B274" i="1"/>
  <c r="G274" i="1"/>
  <c r="A275" i="1"/>
  <c r="E274" i="1"/>
  <c r="F274" i="1"/>
  <c r="Q99" i="7"/>
  <c r="D99" i="7"/>
  <c r="H6" i="7"/>
  <c r="D9" i="1"/>
  <c r="Q9" i="1"/>
  <c r="Q274" i="7"/>
  <c r="D274" i="7"/>
  <c r="Q186" i="7"/>
  <c r="D186" i="7"/>
  <c r="Q12" i="8"/>
  <c r="D12" i="8"/>
  <c r="H94" i="8"/>
  <c r="B100" i="7"/>
  <c r="E100" i="7"/>
  <c r="G100" i="7"/>
  <c r="A101" i="7"/>
  <c r="F100" i="7"/>
  <c r="P181" i="1"/>
  <c r="A190" i="1"/>
  <c r="B189" i="1"/>
  <c r="G189" i="1"/>
  <c r="E189" i="1"/>
  <c r="F189" i="1"/>
  <c r="E275" i="8"/>
  <c r="F275" i="8"/>
  <c r="G275" i="8"/>
  <c r="B275" i="8"/>
  <c r="A276" i="8"/>
  <c r="A11" i="1"/>
  <c r="F10" i="1"/>
  <c r="G10" i="1"/>
  <c r="E10" i="1"/>
  <c r="B10" i="1"/>
  <c r="A276" i="7"/>
  <c r="E275" i="7"/>
  <c r="F275" i="7"/>
  <c r="B275" i="7"/>
  <c r="G275" i="7"/>
  <c r="G100" i="1"/>
  <c r="B100" i="1"/>
  <c r="A101" i="1"/>
  <c r="E100" i="1"/>
  <c r="F100" i="1"/>
  <c r="Q188" i="1"/>
  <c r="D188" i="1"/>
  <c r="F187" i="7"/>
  <c r="A188" i="7"/>
  <c r="B187" i="7"/>
  <c r="G187" i="7"/>
  <c r="E187" i="7"/>
  <c r="N182" i="7"/>
  <c r="E13" i="8"/>
  <c r="G13" i="8"/>
  <c r="A14" i="8"/>
  <c r="F13" i="8"/>
  <c r="B13" i="8"/>
  <c r="E189" i="8"/>
  <c r="G189" i="8"/>
  <c r="B189" i="8"/>
  <c r="F189" i="8"/>
  <c r="A190" i="8"/>
  <c r="Q188" i="8"/>
  <c r="D188" i="8"/>
  <c r="R181" i="7"/>
  <c r="T181" i="7" s="1"/>
  <c r="C182" i="7" s="1"/>
  <c r="J182" i="7" s="1"/>
  <c r="I182" i="7" s="1"/>
  <c r="P270" i="8"/>
  <c r="P269" i="7"/>
  <c r="D13" i="8"/>
  <c r="Q13" i="8"/>
  <c r="G14" i="8"/>
  <c r="E14" i="8"/>
  <c r="B14" i="8"/>
  <c r="F14" i="8"/>
  <c r="A15" i="8"/>
  <c r="F188" i="7"/>
  <c r="B188" i="7"/>
  <c r="A189" i="7"/>
  <c r="E188" i="7"/>
  <c r="G188" i="7"/>
  <c r="B101" i="1"/>
  <c r="G101" i="1"/>
  <c r="E101" i="1"/>
  <c r="F101" i="1"/>
  <c r="A102" i="1"/>
  <c r="D10" i="1"/>
  <c r="Q10" i="1"/>
  <c r="H182" i="1"/>
  <c r="Q100" i="1"/>
  <c r="D100" i="1"/>
  <c r="E101" i="7"/>
  <c r="A102" i="7"/>
  <c r="G101" i="7"/>
  <c r="B101" i="7"/>
  <c r="F101" i="7"/>
  <c r="G275" i="1"/>
  <c r="A276" i="1"/>
  <c r="B275" i="1"/>
  <c r="F275" i="1"/>
  <c r="E275" i="1"/>
  <c r="Q275" i="7"/>
  <c r="D275" i="7"/>
  <c r="B11" i="1"/>
  <c r="A12" i="1"/>
  <c r="F11" i="1"/>
  <c r="E11" i="1"/>
  <c r="G11" i="1"/>
  <c r="G276" i="8"/>
  <c r="B276" i="8"/>
  <c r="F276" i="8"/>
  <c r="A277" i="8"/>
  <c r="E276" i="8"/>
  <c r="Q274" i="1"/>
  <c r="D274" i="1"/>
  <c r="Q11" i="7"/>
  <c r="D11" i="7"/>
  <c r="AI269" i="7"/>
  <c r="N270" i="1"/>
  <c r="P269" i="1"/>
  <c r="D275" i="8"/>
  <c r="Q275" i="8"/>
  <c r="Q189" i="1"/>
  <c r="D189" i="1"/>
  <c r="D100" i="7"/>
  <c r="Q100" i="7"/>
  <c r="Q99" i="8"/>
  <c r="D99" i="8"/>
  <c r="H182" i="7"/>
  <c r="M182" i="7" s="1"/>
  <c r="S270" i="8"/>
  <c r="D187" i="7"/>
  <c r="Q187" i="7"/>
  <c r="G276" i="7"/>
  <c r="E276" i="7"/>
  <c r="A277" i="7"/>
  <c r="F276" i="7"/>
  <c r="B276" i="7"/>
  <c r="F190" i="1"/>
  <c r="G190" i="1"/>
  <c r="A191" i="1"/>
  <c r="B190" i="1"/>
  <c r="E190" i="1"/>
  <c r="B12" i="7"/>
  <c r="E12" i="7"/>
  <c r="F12" i="7"/>
  <c r="A13" i="7"/>
  <c r="G12" i="7"/>
  <c r="A101" i="8"/>
  <c r="B100" i="8"/>
  <c r="F100" i="8"/>
  <c r="G100" i="8"/>
  <c r="E100" i="8"/>
  <c r="P94" i="7"/>
  <c r="D189" i="8"/>
  <c r="Q189" i="8"/>
  <c r="B190" i="8"/>
  <c r="G190" i="8"/>
  <c r="E190" i="8"/>
  <c r="A191" i="8"/>
  <c r="F190" i="8"/>
  <c r="H271" i="8"/>
  <c r="F13" i="7"/>
  <c r="E13" i="7"/>
  <c r="A14" i="7"/>
  <c r="G13" i="7"/>
  <c r="B13" i="7"/>
  <c r="Q190" i="1"/>
  <c r="D190" i="1"/>
  <c r="R269" i="1"/>
  <c r="T269" i="1" s="1"/>
  <c r="C270" i="1" s="1"/>
  <c r="B276" i="1"/>
  <c r="E276" i="1"/>
  <c r="G276" i="1"/>
  <c r="F276" i="1"/>
  <c r="A277" i="1"/>
  <c r="B102" i="1"/>
  <c r="A103" i="1"/>
  <c r="G102" i="1"/>
  <c r="F102" i="1"/>
  <c r="E102" i="1"/>
  <c r="D188" i="7"/>
  <c r="Q188" i="7"/>
  <c r="H270" i="7"/>
  <c r="M270" i="7" s="1"/>
  <c r="P182" i="8"/>
  <c r="B277" i="8"/>
  <c r="E277" i="8"/>
  <c r="A278" i="8"/>
  <c r="F277" i="8"/>
  <c r="G277" i="8"/>
  <c r="G15" i="8"/>
  <c r="A16" i="8"/>
  <c r="F15" i="8"/>
  <c r="E15" i="8"/>
  <c r="B15" i="8"/>
  <c r="Q101" i="7"/>
  <c r="D101" i="7"/>
  <c r="P6" i="8"/>
  <c r="D276" i="8"/>
  <c r="Q276" i="8"/>
  <c r="D101" i="1"/>
  <c r="Q101" i="1"/>
  <c r="Q14" i="8"/>
  <c r="D14" i="8"/>
  <c r="Q100" i="8"/>
  <c r="D100" i="8"/>
  <c r="D276" i="7"/>
  <c r="Q276" i="7"/>
  <c r="A13" i="1"/>
  <c r="F12" i="1"/>
  <c r="G12" i="1"/>
  <c r="B12" i="1"/>
  <c r="E12" i="1"/>
  <c r="F102" i="7"/>
  <c r="E102" i="7"/>
  <c r="G102" i="7"/>
  <c r="A103" i="7"/>
  <c r="B102" i="7"/>
  <c r="P6" i="1"/>
  <c r="A192" i="1"/>
  <c r="F191" i="1"/>
  <c r="E191" i="1"/>
  <c r="B191" i="1"/>
  <c r="G191" i="1"/>
  <c r="D12" i="7"/>
  <c r="Q12" i="7"/>
  <c r="D11" i="1"/>
  <c r="Q11" i="1"/>
  <c r="A102" i="8"/>
  <c r="B101" i="8"/>
  <c r="G101" i="8"/>
  <c r="E101" i="8"/>
  <c r="F101" i="8"/>
  <c r="A278" i="7"/>
  <c r="E277" i="7"/>
  <c r="F277" i="7"/>
  <c r="B277" i="7"/>
  <c r="G277" i="7"/>
  <c r="Q275" i="1"/>
  <c r="D275" i="1"/>
  <c r="A190" i="7"/>
  <c r="B189" i="7"/>
  <c r="F189" i="7"/>
  <c r="G189" i="7"/>
  <c r="E189" i="7"/>
  <c r="P94" i="1"/>
  <c r="Q190" i="8"/>
  <c r="D190" i="8"/>
  <c r="B191" i="8"/>
  <c r="F191" i="8"/>
  <c r="G191" i="8"/>
  <c r="A192" i="8"/>
  <c r="E191" i="8"/>
  <c r="P94" i="8"/>
  <c r="P6" i="7"/>
  <c r="D191" i="1"/>
  <c r="Q191" i="1"/>
  <c r="D15" i="8"/>
  <c r="Q15" i="8"/>
  <c r="S94" i="7"/>
  <c r="Q13" i="7"/>
  <c r="D13" i="7"/>
  <c r="G278" i="8"/>
  <c r="B278" i="8"/>
  <c r="A279" i="8"/>
  <c r="F278" i="8"/>
  <c r="E278" i="8"/>
  <c r="F14" i="7"/>
  <c r="A15" i="7"/>
  <c r="B14" i="7"/>
  <c r="E14" i="7"/>
  <c r="G14" i="7"/>
  <c r="D189" i="7"/>
  <c r="Q189" i="7"/>
  <c r="Q277" i="7"/>
  <c r="D277" i="7"/>
  <c r="Q101" i="8"/>
  <c r="D101" i="8"/>
  <c r="G192" i="1"/>
  <c r="B192" i="1"/>
  <c r="F192" i="1"/>
  <c r="E192" i="1"/>
  <c r="A193" i="1"/>
  <c r="F16" i="8"/>
  <c r="G16" i="8"/>
  <c r="E16" i="8"/>
  <c r="A17" i="8"/>
  <c r="B16" i="8"/>
  <c r="G103" i="1"/>
  <c r="E103" i="1"/>
  <c r="A104" i="1"/>
  <c r="B103" i="1"/>
  <c r="F103" i="1"/>
  <c r="Q276" i="1"/>
  <c r="D276" i="1"/>
  <c r="G190" i="7"/>
  <c r="A191" i="7"/>
  <c r="B190" i="7"/>
  <c r="E190" i="7"/>
  <c r="F190" i="7"/>
  <c r="F102" i="8"/>
  <c r="A103" i="8"/>
  <c r="G102" i="8"/>
  <c r="E102" i="8"/>
  <c r="B102" i="8"/>
  <c r="D12" i="1"/>
  <c r="Q12" i="1"/>
  <c r="D277" i="8"/>
  <c r="Q277" i="8"/>
  <c r="Q102" i="1"/>
  <c r="D102" i="1"/>
  <c r="H270" i="1"/>
  <c r="G278" i="7"/>
  <c r="F278" i="7"/>
  <c r="E278" i="7"/>
  <c r="B278" i="7"/>
  <c r="A279" i="7"/>
  <c r="D102" i="7"/>
  <c r="Q102" i="7"/>
  <c r="S6" i="8"/>
  <c r="F103" i="7"/>
  <c r="A104" i="7"/>
  <c r="G103" i="7"/>
  <c r="E103" i="7"/>
  <c r="B103" i="7"/>
  <c r="F13" i="1"/>
  <c r="B13" i="1"/>
  <c r="A14" i="1"/>
  <c r="E13" i="1"/>
  <c r="G13" i="1"/>
  <c r="E277" i="1"/>
  <c r="B277" i="1"/>
  <c r="F277" i="1"/>
  <c r="A278" i="1"/>
  <c r="G277" i="1"/>
  <c r="Q191" i="8"/>
  <c r="D191" i="8"/>
  <c r="A193" i="8"/>
  <c r="E192" i="8"/>
  <c r="B192" i="8"/>
  <c r="F192" i="8"/>
  <c r="G192" i="8"/>
  <c r="S6" i="7"/>
  <c r="D278" i="7"/>
  <c r="Q278" i="7"/>
  <c r="F104" i="1"/>
  <c r="E104" i="1"/>
  <c r="B104" i="1"/>
  <c r="G104" i="1"/>
  <c r="A105" i="1"/>
  <c r="F279" i="8"/>
  <c r="E279" i="8"/>
  <c r="G279" i="8"/>
  <c r="A280" i="8"/>
  <c r="B279" i="8"/>
  <c r="H95" i="7"/>
  <c r="F103" i="8"/>
  <c r="A104" i="8"/>
  <c r="G103" i="8"/>
  <c r="B103" i="8"/>
  <c r="E103" i="8"/>
  <c r="Q192" i="1"/>
  <c r="D192" i="1"/>
  <c r="Q14" i="7"/>
  <c r="D14" i="7"/>
  <c r="D278" i="8"/>
  <c r="Q278" i="8"/>
  <c r="A105" i="7"/>
  <c r="G104" i="7"/>
  <c r="E104" i="7"/>
  <c r="B104" i="7"/>
  <c r="F104" i="7"/>
  <c r="B15" i="7"/>
  <c r="F15" i="7"/>
  <c r="A16" i="7"/>
  <c r="G15" i="7"/>
  <c r="E15" i="7"/>
  <c r="Q277" i="1"/>
  <c r="D277" i="1"/>
  <c r="P182" i="1"/>
  <c r="G14" i="1"/>
  <c r="A15" i="1"/>
  <c r="F14" i="1"/>
  <c r="E14" i="1"/>
  <c r="B14" i="1"/>
  <c r="S182" i="8"/>
  <c r="M270" i="1"/>
  <c r="S94" i="8"/>
  <c r="D13" i="1"/>
  <c r="Q13" i="1"/>
  <c r="S6" i="1"/>
  <c r="Q190" i="7"/>
  <c r="D190" i="7"/>
  <c r="Q16" i="8"/>
  <c r="D16" i="8"/>
  <c r="B278" i="1"/>
  <c r="A279" i="1"/>
  <c r="E278" i="1"/>
  <c r="F278" i="1"/>
  <c r="G278" i="1"/>
  <c r="S94" i="1"/>
  <c r="D102" i="8"/>
  <c r="Q102" i="8"/>
  <c r="F191" i="7"/>
  <c r="B191" i="7"/>
  <c r="G191" i="7"/>
  <c r="E191" i="7"/>
  <c r="A192" i="7"/>
  <c r="F17" i="8"/>
  <c r="E17" i="8"/>
  <c r="B17" i="8"/>
  <c r="A18" i="8"/>
  <c r="G17" i="8"/>
  <c r="A194" i="1"/>
  <c r="F193" i="1"/>
  <c r="E193" i="1"/>
  <c r="G193" i="1"/>
  <c r="B193" i="1"/>
  <c r="P182" i="7"/>
  <c r="D103" i="7"/>
  <c r="Q103" i="7"/>
  <c r="H7" i="8"/>
  <c r="B279" i="7"/>
  <c r="A280" i="7"/>
  <c r="G279" i="7"/>
  <c r="E279" i="7"/>
  <c r="F279" i="7"/>
  <c r="Q103" i="1"/>
  <c r="D103" i="1"/>
  <c r="Q192" i="8"/>
  <c r="D192" i="8"/>
  <c r="B193" i="8"/>
  <c r="A194" i="8"/>
  <c r="F193" i="8"/>
  <c r="G193" i="8"/>
  <c r="E193" i="8"/>
  <c r="P271" i="8"/>
  <c r="H95" i="8"/>
  <c r="H95" i="1"/>
  <c r="H7" i="7"/>
  <c r="H183" i="8"/>
  <c r="E16" i="7"/>
  <c r="B16" i="7"/>
  <c r="A17" i="7"/>
  <c r="F16" i="7"/>
  <c r="G16" i="7"/>
  <c r="D103" i="8"/>
  <c r="Q103" i="8"/>
  <c r="D279" i="8"/>
  <c r="Q279" i="8"/>
  <c r="D104" i="1"/>
  <c r="Q104" i="1"/>
  <c r="F194" i="1"/>
  <c r="B194" i="1"/>
  <c r="E194" i="1"/>
  <c r="A195" i="1"/>
  <c r="G194" i="1"/>
  <c r="H7" i="1"/>
  <c r="D14" i="1"/>
  <c r="Q14" i="1"/>
  <c r="Q104" i="7"/>
  <c r="D104" i="7"/>
  <c r="A281" i="8"/>
  <c r="E280" i="8"/>
  <c r="F280" i="8"/>
  <c r="B280" i="8"/>
  <c r="G280" i="8"/>
  <c r="D191" i="7"/>
  <c r="Q191" i="7"/>
  <c r="Q15" i="7"/>
  <c r="D15" i="7"/>
  <c r="E104" i="8"/>
  <c r="F104" i="8"/>
  <c r="A105" i="8"/>
  <c r="B104" i="8"/>
  <c r="G104" i="8"/>
  <c r="F280" i="7"/>
  <c r="E280" i="7"/>
  <c r="A281" i="7"/>
  <c r="B280" i="7"/>
  <c r="G280" i="7"/>
  <c r="D17" i="8"/>
  <c r="Q17" i="8"/>
  <c r="A16" i="1"/>
  <c r="E15" i="1"/>
  <c r="G15" i="1"/>
  <c r="B15" i="1"/>
  <c r="F15" i="1"/>
  <c r="E105" i="7"/>
  <c r="A106" i="7"/>
  <c r="B105" i="7"/>
  <c r="F105" i="7"/>
  <c r="G105" i="7"/>
  <c r="F18" i="8"/>
  <c r="B18" i="8"/>
  <c r="G18" i="8"/>
  <c r="A19" i="8"/>
  <c r="E18" i="8"/>
  <c r="D279" i="7"/>
  <c r="Q279" i="7"/>
  <c r="P270" i="7"/>
  <c r="Q193" i="1"/>
  <c r="D193" i="1"/>
  <c r="G279" i="1"/>
  <c r="A280" i="1"/>
  <c r="E279" i="1"/>
  <c r="F279" i="1"/>
  <c r="B279" i="1"/>
  <c r="S182" i="1"/>
  <c r="E105" i="1"/>
  <c r="G105" i="1"/>
  <c r="A106" i="1"/>
  <c r="B105" i="1"/>
  <c r="F105" i="1"/>
  <c r="E192" i="7"/>
  <c r="G192" i="7"/>
  <c r="F192" i="7"/>
  <c r="B192" i="7"/>
  <c r="A193" i="7"/>
  <c r="D278" i="1"/>
  <c r="Q278" i="1"/>
  <c r="G194" i="8"/>
  <c r="B194" i="8"/>
  <c r="E194" i="8"/>
  <c r="F194" i="8"/>
  <c r="A195" i="8"/>
  <c r="Q193" i="8"/>
  <c r="D193" i="8"/>
  <c r="H183" i="1"/>
  <c r="S182" i="7"/>
  <c r="F281" i="8"/>
  <c r="E281" i="8"/>
  <c r="B281" i="8"/>
  <c r="G281" i="8"/>
  <c r="A282" i="8"/>
  <c r="Q105" i="1"/>
  <c r="D105" i="1"/>
  <c r="B106" i="1"/>
  <c r="G106" i="1"/>
  <c r="F106" i="1"/>
  <c r="A107" i="1"/>
  <c r="E106" i="1"/>
  <c r="B19" i="8"/>
  <c r="E19" i="8"/>
  <c r="G19" i="8"/>
  <c r="A20" i="8"/>
  <c r="F19" i="8"/>
  <c r="F16" i="1"/>
  <c r="G16" i="1"/>
  <c r="B16" i="1"/>
  <c r="E16" i="1"/>
  <c r="A17" i="1"/>
  <c r="D280" i="7"/>
  <c r="Q280" i="7"/>
  <c r="B193" i="7"/>
  <c r="A194" i="7"/>
  <c r="E193" i="7"/>
  <c r="G193" i="7"/>
  <c r="F193" i="7"/>
  <c r="Q192" i="7"/>
  <c r="D192" i="7"/>
  <c r="Q279" i="1"/>
  <c r="D279" i="1"/>
  <c r="Q105" i="7"/>
  <c r="D105" i="7"/>
  <c r="B281" i="7"/>
  <c r="A282" i="7"/>
  <c r="F281" i="7"/>
  <c r="E281" i="7"/>
  <c r="G281" i="7"/>
  <c r="B195" i="1"/>
  <c r="G195" i="1"/>
  <c r="E195" i="1"/>
  <c r="A196" i="1"/>
  <c r="F195" i="1"/>
  <c r="Q18" i="8"/>
  <c r="D18" i="8"/>
  <c r="E106" i="7"/>
  <c r="F106" i="7"/>
  <c r="A107" i="7"/>
  <c r="B106" i="7"/>
  <c r="G106" i="7"/>
  <c r="D104" i="8"/>
  <c r="Q104" i="8"/>
  <c r="B105" i="8"/>
  <c r="A106" i="8"/>
  <c r="F105" i="8"/>
  <c r="G105" i="8"/>
  <c r="E105" i="8"/>
  <c r="S271" i="8"/>
  <c r="Q280" i="8"/>
  <c r="D280" i="8"/>
  <c r="Q194" i="1"/>
  <c r="D194" i="1"/>
  <c r="G280" i="1"/>
  <c r="A281" i="1"/>
  <c r="F280" i="1"/>
  <c r="B280" i="1"/>
  <c r="E280" i="1"/>
  <c r="A18" i="7"/>
  <c r="F17" i="7"/>
  <c r="G17" i="7"/>
  <c r="E17" i="7"/>
  <c r="B17" i="7"/>
  <c r="P270" i="1"/>
  <c r="D15" i="1"/>
  <c r="Q15" i="1"/>
  <c r="Q16" i="7"/>
  <c r="D16" i="7"/>
  <c r="A196" i="8"/>
  <c r="E195" i="8"/>
  <c r="G195" i="8"/>
  <c r="B195" i="8"/>
  <c r="F195" i="8"/>
  <c r="Q194" i="8"/>
  <c r="D194" i="8"/>
  <c r="P95" i="7"/>
  <c r="H272" i="8"/>
  <c r="H183" i="7"/>
  <c r="E282" i="7"/>
  <c r="A283" i="7"/>
  <c r="F282" i="7"/>
  <c r="B282" i="7"/>
  <c r="G282" i="7"/>
  <c r="A108" i="1"/>
  <c r="E107" i="1"/>
  <c r="B107" i="1"/>
  <c r="G107" i="1"/>
  <c r="F107" i="1"/>
  <c r="P7" i="8"/>
  <c r="Q280" i="1"/>
  <c r="D280" i="1"/>
  <c r="Q106" i="7"/>
  <c r="D106" i="7"/>
  <c r="Q281" i="7"/>
  <c r="D281" i="7"/>
  <c r="G18" i="7"/>
  <c r="B18" i="7"/>
  <c r="F18" i="7"/>
  <c r="A19" i="7"/>
  <c r="E18" i="7"/>
  <c r="A107" i="8"/>
  <c r="F106" i="8"/>
  <c r="G106" i="8"/>
  <c r="B106" i="8"/>
  <c r="E106" i="8"/>
  <c r="B107" i="7"/>
  <c r="E107" i="7"/>
  <c r="A108" i="7"/>
  <c r="F107" i="7"/>
  <c r="G107" i="7"/>
  <c r="G20" i="8"/>
  <c r="A21" i="8"/>
  <c r="F20" i="8"/>
  <c r="B20" i="8"/>
  <c r="E20" i="8"/>
  <c r="B281" i="1"/>
  <c r="E281" i="1"/>
  <c r="F281" i="1"/>
  <c r="A282" i="1"/>
  <c r="G281" i="1"/>
  <c r="Q105" i="8"/>
  <c r="D105" i="8"/>
  <c r="A195" i="7"/>
  <c r="B194" i="7"/>
  <c r="G194" i="7"/>
  <c r="E194" i="7"/>
  <c r="F194" i="7"/>
  <c r="Q106" i="1"/>
  <c r="D106" i="1"/>
  <c r="S270" i="7"/>
  <c r="F196" i="1"/>
  <c r="B196" i="1"/>
  <c r="E196" i="1"/>
  <c r="G196" i="1"/>
  <c r="A197" i="1"/>
  <c r="Q193" i="7"/>
  <c r="D193" i="7"/>
  <c r="A18" i="1"/>
  <c r="G17" i="1"/>
  <c r="B17" i="1"/>
  <c r="E17" i="1"/>
  <c r="F17" i="1"/>
  <c r="G282" i="8"/>
  <c r="B282" i="8"/>
  <c r="F282" i="8"/>
  <c r="A283" i="8"/>
  <c r="E282" i="8"/>
  <c r="Q19" i="8"/>
  <c r="D19" i="8"/>
  <c r="Q17" i="7"/>
  <c r="D17" i="7"/>
  <c r="Q16" i="1"/>
  <c r="D16" i="1"/>
  <c r="Q281" i="8"/>
  <c r="D281" i="8"/>
  <c r="Q195" i="1"/>
  <c r="D195" i="1"/>
  <c r="Q195" i="8"/>
  <c r="D195" i="8"/>
  <c r="G196" i="8"/>
  <c r="B196" i="8"/>
  <c r="E196" i="8"/>
  <c r="F196" i="8"/>
  <c r="A197" i="8"/>
  <c r="P95" i="8"/>
  <c r="P7" i="1"/>
  <c r="H271" i="7"/>
  <c r="D281" i="1"/>
  <c r="Q281" i="1"/>
  <c r="A22" i="8"/>
  <c r="B21" i="8"/>
  <c r="E21" i="8"/>
  <c r="F21" i="8"/>
  <c r="G21" i="8"/>
  <c r="Q106" i="8"/>
  <c r="D106" i="8"/>
  <c r="D107" i="1"/>
  <c r="Q107" i="1"/>
  <c r="S270" i="1"/>
  <c r="F108" i="1"/>
  <c r="E108" i="1"/>
  <c r="A109" i="1"/>
  <c r="B108" i="1"/>
  <c r="G108" i="1"/>
  <c r="G107" i="8"/>
  <c r="B107" i="8"/>
  <c r="A108" i="8"/>
  <c r="F107" i="8"/>
  <c r="E107" i="8"/>
  <c r="G197" i="1"/>
  <c r="F197" i="1"/>
  <c r="E197" i="1"/>
  <c r="A198" i="1"/>
  <c r="B197" i="1"/>
  <c r="B108" i="7"/>
  <c r="A109" i="7"/>
  <c r="F108" i="7"/>
  <c r="E108" i="7"/>
  <c r="G108" i="7"/>
  <c r="D282" i="7"/>
  <c r="Q282" i="7"/>
  <c r="P95" i="1"/>
  <c r="A284" i="8"/>
  <c r="B283" i="8"/>
  <c r="F283" i="8"/>
  <c r="E283" i="8"/>
  <c r="G283" i="8"/>
  <c r="D17" i="1"/>
  <c r="Q17" i="1"/>
  <c r="E282" i="1"/>
  <c r="B282" i="1"/>
  <c r="A283" i="1"/>
  <c r="G282" i="1"/>
  <c r="F282" i="1"/>
  <c r="F19" i="7"/>
  <c r="A20" i="7"/>
  <c r="B19" i="7"/>
  <c r="G19" i="7"/>
  <c r="E19" i="7"/>
  <c r="Q194" i="7"/>
  <c r="D194" i="7"/>
  <c r="Q20" i="8"/>
  <c r="D20" i="8"/>
  <c r="D107" i="7"/>
  <c r="Q107" i="7"/>
  <c r="B283" i="7"/>
  <c r="E283" i="7"/>
  <c r="F283" i="7"/>
  <c r="A284" i="7"/>
  <c r="G283" i="7"/>
  <c r="S95" i="7"/>
  <c r="D282" i="8"/>
  <c r="Q282" i="8"/>
  <c r="E18" i="1"/>
  <c r="F18" i="1"/>
  <c r="B18" i="1"/>
  <c r="A19" i="1"/>
  <c r="G18" i="1"/>
  <c r="Q196" i="1"/>
  <c r="D196" i="1"/>
  <c r="A196" i="7"/>
  <c r="G195" i="7"/>
  <c r="E195" i="7"/>
  <c r="F195" i="7"/>
  <c r="B195" i="7"/>
  <c r="Q18" i="7"/>
  <c r="D18" i="7"/>
  <c r="P183" i="8"/>
  <c r="P7" i="7"/>
  <c r="Q196" i="8"/>
  <c r="D196" i="8"/>
  <c r="E197" i="8"/>
  <c r="F197" i="8"/>
  <c r="A198" i="8"/>
  <c r="G197" i="8"/>
  <c r="B197" i="8"/>
  <c r="S7" i="1"/>
  <c r="H96" i="7"/>
  <c r="Q19" i="7"/>
  <c r="D19" i="7"/>
  <c r="Q107" i="8"/>
  <c r="D107" i="8"/>
  <c r="F20" i="7"/>
  <c r="E20" i="7"/>
  <c r="B20" i="7"/>
  <c r="G20" i="7"/>
  <c r="A21" i="7"/>
  <c r="Q283" i="8"/>
  <c r="D283" i="8"/>
  <c r="B109" i="7"/>
  <c r="F109" i="7"/>
  <c r="A110" i="7"/>
  <c r="G109" i="7"/>
  <c r="E109" i="7"/>
  <c r="S7" i="8"/>
  <c r="D18" i="1"/>
  <c r="Q18" i="1"/>
  <c r="Q283" i="7"/>
  <c r="D283" i="7"/>
  <c r="E284" i="8"/>
  <c r="A285" i="8"/>
  <c r="B284" i="8"/>
  <c r="F284" i="8"/>
  <c r="G284" i="8"/>
  <c r="Q108" i="7"/>
  <c r="D108" i="7"/>
  <c r="S95" i="8"/>
  <c r="Q21" i="8"/>
  <c r="D21" i="8"/>
  <c r="G19" i="1"/>
  <c r="A20" i="1"/>
  <c r="F19" i="1"/>
  <c r="B19" i="1"/>
  <c r="E19" i="1"/>
  <c r="A197" i="7"/>
  <c r="E196" i="7"/>
  <c r="G196" i="7"/>
  <c r="B196" i="7"/>
  <c r="F196" i="7"/>
  <c r="B22" i="8"/>
  <c r="G22" i="8"/>
  <c r="A23" i="8"/>
  <c r="E22" i="8"/>
  <c r="F22" i="8"/>
  <c r="S7" i="7"/>
  <c r="Q197" i="1"/>
  <c r="D197" i="1"/>
  <c r="H271" i="1"/>
  <c r="P183" i="1"/>
  <c r="B283" i="1"/>
  <c r="F283" i="1"/>
  <c r="A284" i="1"/>
  <c r="G283" i="1"/>
  <c r="E283" i="1"/>
  <c r="E198" i="1"/>
  <c r="A199" i="1"/>
  <c r="F198" i="1"/>
  <c r="G198" i="1"/>
  <c r="B198" i="1"/>
  <c r="Q282" i="1"/>
  <c r="D282" i="1"/>
  <c r="Q108" i="1"/>
  <c r="D108" i="1"/>
  <c r="D195" i="7"/>
  <c r="Q195" i="7"/>
  <c r="B284" i="7"/>
  <c r="F284" i="7"/>
  <c r="A285" i="7"/>
  <c r="G284" i="7"/>
  <c r="E284" i="7"/>
  <c r="A109" i="8"/>
  <c r="B108" i="8"/>
  <c r="E108" i="8"/>
  <c r="F108" i="8"/>
  <c r="G108" i="8"/>
  <c r="B109" i="1"/>
  <c r="F109" i="1"/>
  <c r="A110" i="1"/>
  <c r="E109" i="1"/>
  <c r="G109" i="1"/>
  <c r="Q197" i="8"/>
  <c r="D197" i="8"/>
  <c r="B198" i="8"/>
  <c r="G198" i="8"/>
  <c r="E198" i="8"/>
  <c r="F198" i="8"/>
  <c r="A199" i="8"/>
  <c r="P183" i="7"/>
  <c r="H8" i="7"/>
  <c r="H8" i="1"/>
  <c r="H96" i="8"/>
  <c r="D196" i="7"/>
  <c r="Q196" i="7"/>
  <c r="Q284" i="8"/>
  <c r="D284" i="8"/>
  <c r="Q109" i="1"/>
  <c r="D109" i="1"/>
  <c r="A24" i="8"/>
  <c r="E23" i="8"/>
  <c r="F23" i="8"/>
  <c r="G23" i="8"/>
  <c r="B23" i="8"/>
  <c r="F285" i="8"/>
  <c r="E285" i="8"/>
  <c r="A286" i="8"/>
  <c r="B285" i="8"/>
  <c r="G285" i="8"/>
  <c r="F285" i="7"/>
  <c r="A286" i="7"/>
  <c r="B285" i="7"/>
  <c r="E285" i="7"/>
  <c r="G285" i="7"/>
  <c r="S183" i="8"/>
  <c r="B284" i="1"/>
  <c r="F284" i="1"/>
  <c r="G284" i="1"/>
  <c r="A285" i="1"/>
  <c r="E284" i="1"/>
  <c r="Q22" i="8"/>
  <c r="D22" i="8"/>
  <c r="G197" i="7"/>
  <c r="E197" i="7"/>
  <c r="F197" i="7"/>
  <c r="B197" i="7"/>
  <c r="A198" i="7"/>
  <c r="P272" i="8"/>
  <c r="D284" i="7"/>
  <c r="Q284" i="7"/>
  <c r="Q198" i="1"/>
  <c r="D198" i="1"/>
  <c r="A22" i="7"/>
  <c r="E21" i="7"/>
  <c r="F21" i="7"/>
  <c r="G21" i="7"/>
  <c r="B21" i="7"/>
  <c r="Q108" i="8"/>
  <c r="D108" i="8"/>
  <c r="D283" i="1"/>
  <c r="Q283" i="1"/>
  <c r="Q19" i="1"/>
  <c r="D19" i="1"/>
  <c r="A111" i="7"/>
  <c r="E110" i="7"/>
  <c r="G110" i="7"/>
  <c r="B110" i="7"/>
  <c r="F110" i="7"/>
  <c r="F109" i="8"/>
  <c r="G109" i="8"/>
  <c r="A110" i="8"/>
  <c r="E109" i="8"/>
  <c r="B109" i="8"/>
  <c r="Q20" i="7"/>
  <c r="D20" i="7"/>
  <c r="F110" i="1"/>
  <c r="A111" i="1"/>
  <c r="B110" i="1"/>
  <c r="E110" i="1"/>
  <c r="G110" i="1"/>
  <c r="S95" i="1"/>
  <c r="E199" i="1"/>
  <c r="G199" i="1"/>
  <c r="B199" i="1"/>
  <c r="A200" i="1"/>
  <c r="F199" i="1"/>
  <c r="F20" i="1"/>
  <c r="E20" i="1"/>
  <c r="G20" i="1"/>
  <c r="A21" i="1"/>
  <c r="B20" i="1"/>
  <c r="H8" i="8"/>
  <c r="D109" i="7"/>
  <c r="Q109" i="7"/>
  <c r="Q198" i="8"/>
  <c r="D198" i="8"/>
  <c r="E199" i="8"/>
  <c r="G199" i="8"/>
  <c r="F199" i="8"/>
  <c r="B199" i="8"/>
  <c r="A200" i="8"/>
  <c r="P271" i="7"/>
  <c r="D199" i="1"/>
  <c r="Q199" i="1"/>
  <c r="A112" i="7"/>
  <c r="G111" i="7"/>
  <c r="E111" i="7"/>
  <c r="F111" i="7"/>
  <c r="B111" i="7"/>
  <c r="B286" i="7"/>
  <c r="A287" i="7"/>
  <c r="E286" i="7"/>
  <c r="F286" i="7"/>
  <c r="G286" i="7"/>
  <c r="A287" i="8"/>
  <c r="F286" i="8"/>
  <c r="E286" i="8"/>
  <c r="G286" i="8"/>
  <c r="B286" i="8"/>
  <c r="H96" i="1"/>
  <c r="Q21" i="7"/>
  <c r="D21" i="7"/>
  <c r="H184" i="8"/>
  <c r="F24" i="8"/>
  <c r="A25" i="8"/>
  <c r="E24" i="8"/>
  <c r="G24" i="8"/>
  <c r="B24" i="8"/>
  <c r="S183" i="7"/>
  <c r="A22" i="1"/>
  <c r="B21" i="1"/>
  <c r="E21" i="1"/>
  <c r="F21" i="1"/>
  <c r="G21" i="1"/>
  <c r="E198" i="7"/>
  <c r="G198" i="7"/>
  <c r="A199" i="7"/>
  <c r="B198" i="7"/>
  <c r="F198" i="7"/>
  <c r="Q197" i="7"/>
  <c r="D197" i="7"/>
  <c r="S183" i="1"/>
  <c r="D20" i="1"/>
  <c r="Q20" i="1"/>
  <c r="D110" i="1"/>
  <c r="Q110" i="1"/>
  <c r="G285" i="1"/>
  <c r="B285" i="1"/>
  <c r="A286" i="1"/>
  <c r="F285" i="1"/>
  <c r="E285" i="1"/>
  <c r="F111" i="1"/>
  <c r="A112" i="1"/>
  <c r="B111" i="1"/>
  <c r="E111" i="1"/>
  <c r="G111" i="1"/>
  <c r="D109" i="8"/>
  <c r="Q109" i="8"/>
  <c r="D110" i="7"/>
  <c r="Q110" i="7"/>
  <c r="G22" i="7"/>
  <c r="F22" i="7"/>
  <c r="E22" i="7"/>
  <c r="A23" i="7"/>
  <c r="B22" i="7"/>
  <c r="Q23" i="8"/>
  <c r="D23" i="8"/>
  <c r="F200" i="1"/>
  <c r="G200" i="1"/>
  <c r="B200" i="1"/>
  <c r="A201" i="1"/>
  <c r="E200" i="1"/>
  <c r="F110" i="8"/>
  <c r="B110" i="8"/>
  <c r="A111" i="8"/>
  <c r="E110" i="8"/>
  <c r="G110" i="8"/>
  <c r="Q284" i="1"/>
  <c r="D284" i="1"/>
  <c r="D285" i="7"/>
  <c r="Q285" i="7"/>
  <c r="Q285" i="8"/>
  <c r="D285" i="8"/>
  <c r="G200" i="8"/>
  <c r="A201" i="8"/>
  <c r="F200" i="8"/>
  <c r="B200" i="8"/>
  <c r="E200" i="8"/>
  <c r="Q199" i="8"/>
  <c r="D199" i="8"/>
  <c r="P271" i="1"/>
  <c r="P96" i="7"/>
  <c r="H184" i="7"/>
  <c r="F111" i="8"/>
  <c r="G111" i="8"/>
  <c r="B111" i="8"/>
  <c r="A112" i="8"/>
  <c r="E111" i="8"/>
  <c r="Q24" i="8"/>
  <c r="D24" i="8"/>
  <c r="S272" i="8"/>
  <c r="Q111" i="7"/>
  <c r="D111" i="7"/>
  <c r="Q110" i="8"/>
  <c r="D110" i="8"/>
  <c r="D22" i="7"/>
  <c r="Q22" i="7"/>
  <c r="E287" i="8"/>
  <c r="B287" i="8"/>
  <c r="A288" i="8"/>
  <c r="G287" i="8"/>
  <c r="F287" i="8"/>
  <c r="B23" i="7"/>
  <c r="A24" i="7"/>
  <c r="E23" i="7"/>
  <c r="G23" i="7"/>
  <c r="F23" i="7"/>
  <c r="Q111" i="1"/>
  <c r="D111" i="1"/>
  <c r="D198" i="7"/>
  <c r="Q198" i="7"/>
  <c r="E112" i="1"/>
  <c r="A113" i="1"/>
  <c r="G112" i="1"/>
  <c r="F112" i="1"/>
  <c r="B112" i="1"/>
  <c r="A200" i="7"/>
  <c r="B199" i="7"/>
  <c r="E199" i="7"/>
  <c r="F199" i="7"/>
  <c r="G199" i="7"/>
  <c r="D21" i="1"/>
  <c r="Q21" i="1"/>
  <c r="F25" i="8"/>
  <c r="B25" i="8"/>
  <c r="A26" i="8"/>
  <c r="E25" i="8"/>
  <c r="G25" i="8"/>
  <c r="G201" i="1"/>
  <c r="A202" i="1"/>
  <c r="B201" i="1"/>
  <c r="E201" i="1"/>
  <c r="F201" i="1"/>
  <c r="H184" i="1"/>
  <c r="E22" i="1"/>
  <c r="G22" i="1"/>
  <c r="A23" i="1"/>
  <c r="F22" i="1"/>
  <c r="B22" i="1"/>
  <c r="A113" i="7"/>
  <c r="F112" i="7"/>
  <c r="G112" i="7"/>
  <c r="B112" i="7"/>
  <c r="E112" i="7"/>
  <c r="D200" i="1"/>
  <c r="Q200" i="1"/>
  <c r="E286" i="1"/>
  <c r="F286" i="1"/>
  <c r="A287" i="1"/>
  <c r="B286" i="1"/>
  <c r="G286" i="1"/>
  <c r="P96" i="8"/>
  <c r="D286" i="8"/>
  <c r="Q286" i="8"/>
  <c r="G287" i="7"/>
  <c r="E287" i="7"/>
  <c r="F287" i="7"/>
  <c r="A288" i="7"/>
  <c r="B287" i="7"/>
  <c r="Q285" i="1"/>
  <c r="D285" i="1"/>
  <c r="D286" i="7"/>
  <c r="Q286" i="7"/>
  <c r="S271" i="7"/>
  <c r="Q200" i="8"/>
  <c r="D200" i="8"/>
  <c r="F201" i="8"/>
  <c r="A202" i="8"/>
  <c r="G201" i="8"/>
  <c r="B201" i="8"/>
  <c r="E201" i="8"/>
  <c r="P8" i="1"/>
  <c r="P8" i="8"/>
  <c r="D287" i="7"/>
  <c r="Q287" i="7"/>
  <c r="P8" i="7"/>
  <c r="E24" i="7"/>
  <c r="A25" i="7"/>
  <c r="G24" i="7"/>
  <c r="F24" i="7"/>
  <c r="B24" i="7"/>
  <c r="E112" i="8"/>
  <c r="B112" i="8"/>
  <c r="F112" i="8"/>
  <c r="G112" i="8"/>
  <c r="A113" i="8"/>
  <c r="E288" i="7"/>
  <c r="B288" i="7"/>
  <c r="F288" i="7"/>
  <c r="G288" i="7"/>
  <c r="A289" i="7"/>
  <c r="F113" i="7"/>
  <c r="A114" i="7"/>
  <c r="E113" i="7"/>
  <c r="B113" i="7"/>
  <c r="G113" i="7"/>
  <c r="B113" i="1"/>
  <c r="E113" i="1"/>
  <c r="G113" i="1"/>
  <c r="A114" i="1"/>
  <c r="F113" i="1"/>
  <c r="Q23" i="7"/>
  <c r="D23" i="7"/>
  <c r="Q111" i="8"/>
  <c r="D111" i="8"/>
  <c r="H272" i="7"/>
  <c r="Q22" i="1"/>
  <c r="D22" i="1"/>
  <c r="B26" i="8"/>
  <c r="F26" i="8"/>
  <c r="A27" i="8"/>
  <c r="E26" i="8"/>
  <c r="G26" i="8"/>
  <c r="D286" i="1"/>
  <c r="Q286" i="1"/>
  <c r="Q25" i="8"/>
  <c r="D25" i="8"/>
  <c r="H273" i="8"/>
  <c r="B287" i="1"/>
  <c r="G287" i="1"/>
  <c r="E287" i="1"/>
  <c r="F287" i="1"/>
  <c r="A288" i="1"/>
  <c r="A24" i="1"/>
  <c r="B23" i="1"/>
  <c r="G23" i="1"/>
  <c r="E23" i="1"/>
  <c r="F23" i="1"/>
  <c r="D201" i="1"/>
  <c r="Q201" i="1"/>
  <c r="Q199" i="7"/>
  <c r="D199" i="7"/>
  <c r="A289" i="8"/>
  <c r="G288" i="8"/>
  <c r="B288" i="8"/>
  <c r="F288" i="8"/>
  <c r="E288" i="8"/>
  <c r="B202" i="1"/>
  <c r="A203" i="1"/>
  <c r="E202" i="1"/>
  <c r="F202" i="1"/>
  <c r="G202" i="1"/>
  <c r="F200" i="7"/>
  <c r="A201" i="7"/>
  <c r="G200" i="7"/>
  <c r="B200" i="7"/>
  <c r="E200" i="7"/>
  <c r="D287" i="8"/>
  <c r="Q287" i="8"/>
  <c r="S96" i="7"/>
  <c r="Q112" i="7"/>
  <c r="D112" i="7"/>
  <c r="Q112" i="1"/>
  <c r="D112" i="1"/>
  <c r="S271" i="1"/>
  <c r="Q201" i="8"/>
  <c r="D201" i="8"/>
  <c r="B202" i="8"/>
  <c r="E202" i="8"/>
  <c r="G202" i="8"/>
  <c r="A203" i="8"/>
  <c r="F202" i="8"/>
  <c r="P96" i="1"/>
  <c r="P184" i="8"/>
  <c r="H272" i="1"/>
  <c r="H97" i="7"/>
  <c r="Q113" i="1"/>
  <c r="D113" i="1"/>
  <c r="Q26" i="8"/>
  <c r="D26" i="8"/>
  <c r="E289" i="7"/>
  <c r="G289" i="7"/>
  <c r="A290" i="7"/>
  <c r="B289" i="7"/>
  <c r="F289" i="7"/>
  <c r="D112" i="8"/>
  <c r="Q112" i="8"/>
  <c r="S96" i="8"/>
  <c r="Q23" i="1"/>
  <c r="D23" i="1"/>
  <c r="D287" i="1"/>
  <c r="Q287" i="1"/>
  <c r="B25" i="7"/>
  <c r="E25" i="7"/>
  <c r="G25" i="7"/>
  <c r="A26" i="7"/>
  <c r="F25" i="7"/>
  <c r="E203" i="1"/>
  <c r="F203" i="1"/>
  <c r="B203" i="1"/>
  <c r="A204" i="1"/>
  <c r="G203" i="1"/>
  <c r="B24" i="1"/>
  <c r="F24" i="1"/>
  <c r="E24" i="1"/>
  <c r="G24" i="1"/>
  <c r="A25" i="1"/>
  <c r="Q200" i="7"/>
  <c r="D200" i="7"/>
  <c r="D202" i="1"/>
  <c r="Q202" i="1"/>
  <c r="D288" i="8"/>
  <c r="Q288" i="8"/>
  <c r="P184" i="7"/>
  <c r="Q113" i="7"/>
  <c r="D113" i="7"/>
  <c r="Q288" i="7"/>
  <c r="D288" i="7"/>
  <c r="S8" i="8"/>
  <c r="E114" i="1"/>
  <c r="F114" i="1"/>
  <c r="A115" i="1"/>
  <c r="G114" i="1"/>
  <c r="B114" i="1"/>
  <c r="S8" i="1"/>
  <c r="F201" i="7"/>
  <c r="G201" i="7"/>
  <c r="A202" i="7"/>
  <c r="E201" i="7"/>
  <c r="B201" i="7"/>
  <c r="E289" i="8"/>
  <c r="B289" i="8"/>
  <c r="A290" i="8"/>
  <c r="G289" i="8"/>
  <c r="F289" i="8"/>
  <c r="A289" i="1"/>
  <c r="F288" i="1"/>
  <c r="B288" i="1"/>
  <c r="E288" i="1"/>
  <c r="G288" i="1"/>
  <c r="G114" i="7"/>
  <c r="F114" i="7"/>
  <c r="B114" i="7"/>
  <c r="A115" i="7"/>
  <c r="E114" i="7"/>
  <c r="E113" i="8"/>
  <c r="A114" i="8"/>
  <c r="B113" i="8"/>
  <c r="F113" i="8"/>
  <c r="G113" i="8"/>
  <c r="A28" i="8"/>
  <c r="B27" i="8"/>
  <c r="G27" i="8"/>
  <c r="E27" i="8"/>
  <c r="F27" i="8"/>
  <c r="Q24" i="7"/>
  <c r="D24" i="7"/>
  <c r="G203" i="8"/>
  <c r="E203" i="8"/>
  <c r="B203" i="8"/>
  <c r="A204" i="8"/>
  <c r="F203" i="8"/>
  <c r="Q202" i="8"/>
  <c r="D202" i="8"/>
  <c r="P184" i="1"/>
  <c r="G289" i="1"/>
  <c r="A290" i="1"/>
  <c r="B289" i="1"/>
  <c r="F289" i="1"/>
  <c r="E289" i="1"/>
  <c r="Q201" i="7"/>
  <c r="D201" i="7"/>
  <c r="H9" i="1"/>
  <c r="H9" i="8"/>
  <c r="Q203" i="1"/>
  <c r="D203" i="1"/>
  <c r="B114" i="8"/>
  <c r="F114" i="8"/>
  <c r="G114" i="8"/>
  <c r="E114" i="8"/>
  <c r="A115" i="8"/>
  <c r="Q114" i="1"/>
  <c r="D114" i="1"/>
  <c r="A26" i="1"/>
  <c r="F25" i="1"/>
  <c r="B25" i="1"/>
  <c r="G25" i="1"/>
  <c r="E25" i="1"/>
  <c r="D27" i="8"/>
  <c r="Q27" i="8"/>
  <c r="F202" i="7"/>
  <c r="G202" i="7"/>
  <c r="B202" i="7"/>
  <c r="E202" i="7"/>
  <c r="A203" i="7"/>
  <c r="F28" i="8"/>
  <c r="B28" i="8"/>
  <c r="A29" i="8"/>
  <c r="E28" i="8"/>
  <c r="G28" i="8"/>
  <c r="G290" i="8"/>
  <c r="F290" i="8"/>
  <c r="B290" i="8"/>
  <c r="A291" i="8"/>
  <c r="E290" i="8"/>
  <c r="F115" i="1"/>
  <c r="A116" i="1"/>
  <c r="G115" i="1"/>
  <c r="B115" i="1"/>
  <c r="E115" i="1"/>
  <c r="H97" i="8"/>
  <c r="Q289" i="7"/>
  <c r="D289" i="7"/>
  <c r="E115" i="7"/>
  <c r="F115" i="7"/>
  <c r="A116" i="7"/>
  <c r="B115" i="7"/>
  <c r="G115" i="7"/>
  <c r="Q289" i="8"/>
  <c r="D289" i="8"/>
  <c r="G26" i="7"/>
  <c r="B26" i="7"/>
  <c r="E26" i="7"/>
  <c r="F26" i="7"/>
  <c r="A27" i="7"/>
  <c r="B290" i="7"/>
  <c r="E290" i="7"/>
  <c r="G290" i="7"/>
  <c r="A291" i="7"/>
  <c r="F290" i="7"/>
  <c r="S184" i="8"/>
  <c r="Q114" i="7"/>
  <c r="D114" i="7"/>
  <c r="Q24" i="1"/>
  <c r="D24" i="1"/>
  <c r="Q113" i="8"/>
  <c r="D113" i="8"/>
  <c r="Q288" i="1"/>
  <c r="D288" i="1"/>
  <c r="S96" i="1"/>
  <c r="S8" i="7"/>
  <c r="A205" i="1"/>
  <c r="F204" i="1"/>
  <c r="B204" i="1"/>
  <c r="G204" i="1"/>
  <c r="E204" i="1"/>
  <c r="D25" i="7"/>
  <c r="Q25" i="7"/>
  <c r="F204" i="8"/>
  <c r="E204" i="8"/>
  <c r="B204" i="8"/>
  <c r="A205" i="8"/>
  <c r="G204" i="8"/>
  <c r="P273" i="8"/>
  <c r="D203" i="8"/>
  <c r="Q203" i="8"/>
  <c r="P272" i="7"/>
  <c r="H185" i="8"/>
  <c r="H97" i="1"/>
  <c r="D28" i="8"/>
  <c r="Q28" i="8"/>
  <c r="A291" i="1"/>
  <c r="B290" i="1"/>
  <c r="F290" i="1"/>
  <c r="G290" i="1"/>
  <c r="E290" i="1"/>
  <c r="S184" i="1"/>
  <c r="F291" i="8"/>
  <c r="A292" i="8"/>
  <c r="E291" i="8"/>
  <c r="B291" i="8"/>
  <c r="G291" i="8"/>
  <c r="D204" i="1"/>
  <c r="Q204" i="1"/>
  <c r="E27" i="7"/>
  <c r="F27" i="7"/>
  <c r="A28" i="7"/>
  <c r="B27" i="7"/>
  <c r="G27" i="7"/>
  <c r="Q290" i="8"/>
  <c r="D290" i="8"/>
  <c r="G115" i="8"/>
  <c r="A116" i="8"/>
  <c r="F115" i="8"/>
  <c r="E115" i="8"/>
  <c r="B115" i="8"/>
  <c r="D115" i="1"/>
  <c r="Q115" i="1"/>
  <c r="Q25" i="1"/>
  <c r="D25" i="1"/>
  <c r="A206" i="1"/>
  <c r="F205" i="1"/>
  <c r="B205" i="1"/>
  <c r="E205" i="1"/>
  <c r="G205" i="1"/>
  <c r="H9" i="7"/>
  <c r="A292" i="7"/>
  <c r="B291" i="7"/>
  <c r="F291" i="7"/>
  <c r="G291" i="7"/>
  <c r="E291" i="7"/>
  <c r="B203" i="7"/>
  <c r="A204" i="7"/>
  <c r="F203" i="7"/>
  <c r="E203" i="7"/>
  <c r="G203" i="7"/>
  <c r="Q26" i="7"/>
  <c r="D26" i="7"/>
  <c r="D115" i="7"/>
  <c r="Q115" i="7"/>
  <c r="B116" i="1"/>
  <c r="F116" i="1"/>
  <c r="A117" i="1"/>
  <c r="E116" i="1"/>
  <c r="G116" i="1"/>
  <c r="F26" i="1"/>
  <c r="E26" i="1"/>
  <c r="A27" i="1"/>
  <c r="B26" i="1"/>
  <c r="G26" i="1"/>
  <c r="S184" i="7"/>
  <c r="G116" i="7"/>
  <c r="E116" i="7"/>
  <c r="F116" i="7"/>
  <c r="A117" i="7"/>
  <c r="B116" i="7"/>
  <c r="D202" i="7"/>
  <c r="Q202" i="7"/>
  <c r="Q114" i="8"/>
  <c r="D114" i="8"/>
  <c r="D290" i="7"/>
  <c r="Q290" i="7"/>
  <c r="B29" i="8"/>
  <c r="E29" i="8"/>
  <c r="F29" i="8"/>
  <c r="G29" i="8"/>
  <c r="A30" i="8"/>
  <c r="D289" i="1"/>
  <c r="Q289" i="1"/>
  <c r="Q204" i="8"/>
  <c r="D204" i="8"/>
  <c r="F205" i="8"/>
  <c r="G205" i="8"/>
  <c r="B205" i="8"/>
  <c r="E205" i="8"/>
  <c r="A206" i="8"/>
  <c r="S273" i="8"/>
  <c r="H185" i="1"/>
  <c r="H185" i="7"/>
  <c r="D29" i="8"/>
  <c r="Q29" i="8"/>
  <c r="C29" i="8"/>
  <c r="G204" i="7"/>
  <c r="B204" i="7"/>
  <c r="A205" i="7"/>
  <c r="F204" i="7"/>
  <c r="E204" i="7"/>
  <c r="D291" i="7"/>
  <c r="Q291" i="7"/>
  <c r="E206" i="1"/>
  <c r="A207" i="1"/>
  <c r="B206" i="1"/>
  <c r="F206" i="1"/>
  <c r="G206" i="1"/>
  <c r="G116" i="8"/>
  <c r="E116" i="8"/>
  <c r="A117" i="8"/>
  <c r="B116" i="8"/>
  <c r="F116" i="8"/>
  <c r="Q203" i="7"/>
  <c r="D203" i="7"/>
  <c r="F292" i="7"/>
  <c r="A293" i="7"/>
  <c r="E292" i="7"/>
  <c r="G292" i="7"/>
  <c r="B292" i="7"/>
  <c r="Q27" i="7"/>
  <c r="D27" i="7"/>
  <c r="D290" i="1"/>
  <c r="Q290" i="1"/>
  <c r="G28" i="7"/>
  <c r="F28" i="7"/>
  <c r="A29" i="7"/>
  <c r="B28" i="7"/>
  <c r="E28" i="7"/>
  <c r="B291" i="1"/>
  <c r="G291" i="1"/>
  <c r="E291" i="1"/>
  <c r="A292" i="1"/>
  <c r="F291" i="1"/>
  <c r="F30" i="8"/>
  <c r="A31" i="8"/>
  <c r="B30" i="8"/>
  <c r="E30" i="8"/>
  <c r="G30" i="8"/>
  <c r="B117" i="1"/>
  <c r="G117" i="1"/>
  <c r="E117" i="1"/>
  <c r="F117" i="1"/>
  <c r="A118" i="1"/>
  <c r="Q291" i="8"/>
  <c r="D291" i="8"/>
  <c r="P97" i="7"/>
  <c r="D26" i="1"/>
  <c r="Q26" i="1"/>
  <c r="S272" i="7"/>
  <c r="Q116" i="7"/>
  <c r="D116" i="7"/>
  <c r="B27" i="1"/>
  <c r="G27" i="1"/>
  <c r="A28" i="1"/>
  <c r="F27" i="1"/>
  <c r="E27" i="1"/>
  <c r="D116" i="1"/>
  <c r="Q116" i="1"/>
  <c r="Q115" i="8"/>
  <c r="D115" i="8"/>
  <c r="G292" i="8"/>
  <c r="E292" i="8"/>
  <c r="A293" i="8"/>
  <c r="B292" i="8"/>
  <c r="F292" i="8"/>
  <c r="P272" i="1"/>
  <c r="F117" i="7"/>
  <c r="E117" i="7"/>
  <c r="A118" i="7"/>
  <c r="B117" i="7"/>
  <c r="G117" i="7"/>
  <c r="Q205" i="1"/>
  <c r="D205" i="1"/>
  <c r="C205" i="1"/>
  <c r="A207" i="8"/>
  <c r="B206" i="8"/>
  <c r="E206" i="8"/>
  <c r="F206" i="8"/>
  <c r="G206" i="8"/>
  <c r="D205" i="8"/>
  <c r="C205" i="8"/>
  <c r="Q205" i="8"/>
  <c r="H273" i="7"/>
  <c r="Q292" i="8"/>
  <c r="D292" i="8"/>
  <c r="F207" i="1"/>
  <c r="G207" i="1"/>
  <c r="E207" i="1"/>
  <c r="B207" i="1"/>
  <c r="A208" i="1"/>
  <c r="B205" i="7"/>
  <c r="A206" i="7"/>
  <c r="E205" i="7"/>
  <c r="F205" i="7"/>
  <c r="G205" i="7"/>
  <c r="A294" i="8"/>
  <c r="B293" i="8"/>
  <c r="F293" i="8"/>
  <c r="E293" i="8"/>
  <c r="G293" i="8"/>
  <c r="Q27" i="1"/>
  <c r="D27" i="1"/>
  <c r="D291" i="1"/>
  <c r="Q291" i="1"/>
  <c r="Q116" i="8"/>
  <c r="D116" i="8"/>
  <c r="Q204" i="7"/>
  <c r="D204" i="7"/>
  <c r="D117" i="7"/>
  <c r="Q117" i="7"/>
  <c r="C117" i="7"/>
  <c r="E293" i="7"/>
  <c r="A294" i="7"/>
  <c r="F293" i="7"/>
  <c r="B293" i="7"/>
  <c r="G293" i="7"/>
  <c r="F117" i="8"/>
  <c r="B117" i="8"/>
  <c r="E117" i="8"/>
  <c r="G117" i="8"/>
  <c r="A118" i="8"/>
  <c r="E118" i="7"/>
  <c r="A119" i="7"/>
  <c r="G118" i="7"/>
  <c r="B118" i="7"/>
  <c r="F118" i="7"/>
  <c r="B118" i="1"/>
  <c r="G118" i="1"/>
  <c r="E118" i="1"/>
  <c r="F118" i="1"/>
  <c r="A119" i="1"/>
  <c r="Q30" i="8"/>
  <c r="D30" i="8"/>
  <c r="C30" i="8"/>
  <c r="P9" i="8"/>
  <c r="G31" i="8"/>
  <c r="B31" i="8"/>
  <c r="A32" i="8"/>
  <c r="E31" i="8"/>
  <c r="F31" i="8"/>
  <c r="P97" i="8"/>
  <c r="Q28" i="7"/>
  <c r="D28" i="7"/>
  <c r="P9" i="1"/>
  <c r="G29" i="7"/>
  <c r="E29" i="7"/>
  <c r="F29" i="7"/>
  <c r="A30" i="7"/>
  <c r="B29" i="7"/>
  <c r="A293" i="1"/>
  <c r="E292" i="1"/>
  <c r="B292" i="1"/>
  <c r="F292" i="1"/>
  <c r="G292" i="1"/>
  <c r="H274" i="8"/>
  <c r="E28" i="1"/>
  <c r="A29" i="1"/>
  <c r="F28" i="1"/>
  <c r="B28" i="1"/>
  <c r="G28" i="1"/>
  <c r="Q117" i="1"/>
  <c r="D117" i="1"/>
  <c r="C117" i="1"/>
  <c r="Q292" i="7"/>
  <c r="D292" i="7"/>
  <c r="D206" i="1"/>
  <c r="Q206" i="1"/>
  <c r="C206" i="1"/>
  <c r="C206" i="8"/>
  <c r="Q206" i="8"/>
  <c r="D206" i="8"/>
  <c r="G207" i="8"/>
  <c r="B207" i="8"/>
  <c r="A208" i="8"/>
  <c r="E207" i="8"/>
  <c r="F207" i="8"/>
  <c r="Q292" i="1"/>
  <c r="D292" i="1"/>
  <c r="G30" i="7"/>
  <c r="B30" i="7"/>
  <c r="F30" i="7"/>
  <c r="A31" i="7"/>
  <c r="E30" i="7"/>
  <c r="E119" i="7"/>
  <c r="B119" i="7"/>
  <c r="G119" i="7"/>
  <c r="A120" i="7"/>
  <c r="F119" i="7"/>
  <c r="B206" i="7"/>
  <c r="E206" i="7"/>
  <c r="F206" i="7"/>
  <c r="A207" i="7"/>
  <c r="G206" i="7"/>
  <c r="Q293" i="7"/>
  <c r="D293" i="7"/>
  <c r="C293" i="7"/>
  <c r="Q205" i="7"/>
  <c r="D205" i="7"/>
  <c r="C205" i="7"/>
  <c r="D28" i="1"/>
  <c r="Q28" i="1"/>
  <c r="E293" i="1"/>
  <c r="A294" i="1"/>
  <c r="G293" i="1"/>
  <c r="F293" i="1"/>
  <c r="B293" i="1"/>
  <c r="G32" i="8"/>
  <c r="F32" i="8"/>
  <c r="A33" i="8"/>
  <c r="E32" i="8"/>
  <c r="B32" i="8"/>
  <c r="P185" i="8"/>
  <c r="P97" i="1"/>
  <c r="Q293" i="8"/>
  <c r="D293" i="8"/>
  <c r="C293" i="8"/>
  <c r="G208" i="1"/>
  <c r="E208" i="1"/>
  <c r="F208" i="1"/>
  <c r="A209" i="1"/>
  <c r="B208" i="1"/>
  <c r="D31" i="8"/>
  <c r="Q31" i="8"/>
  <c r="C31" i="8"/>
  <c r="Q118" i="1"/>
  <c r="D118" i="1"/>
  <c r="C118" i="1"/>
  <c r="G118" i="8"/>
  <c r="B118" i="8"/>
  <c r="A119" i="8"/>
  <c r="E118" i="8"/>
  <c r="F118" i="8"/>
  <c r="E294" i="7"/>
  <c r="F294" i="7"/>
  <c r="G294" i="7"/>
  <c r="B294" i="7"/>
  <c r="A295" i="7"/>
  <c r="B294" i="8"/>
  <c r="G294" i="8"/>
  <c r="A295" i="8"/>
  <c r="E294" i="8"/>
  <c r="F294" i="8"/>
  <c r="D207" i="1"/>
  <c r="Q207" i="1"/>
  <c r="C207" i="1"/>
  <c r="B29" i="1"/>
  <c r="A30" i="1"/>
  <c r="E29" i="1"/>
  <c r="G29" i="1"/>
  <c r="F29" i="1"/>
  <c r="P9" i="7"/>
  <c r="S272" i="1"/>
  <c r="D118" i="7"/>
  <c r="Q118" i="7"/>
  <c r="C118" i="7"/>
  <c r="D117" i="8"/>
  <c r="Q117" i="8"/>
  <c r="C117" i="8"/>
  <c r="S97" i="7"/>
  <c r="Q29" i="7"/>
  <c r="D29" i="7"/>
  <c r="C29" i="7"/>
  <c r="B119" i="1"/>
  <c r="E119" i="1"/>
  <c r="F119" i="1"/>
  <c r="G119" i="1"/>
  <c r="A120" i="1"/>
  <c r="E208" i="8"/>
  <c r="B208" i="8"/>
  <c r="F208" i="8"/>
  <c r="G208" i="8"/>
  <c r="A209" i="8"/>
  <c r="C207" i="8"/>
  <c r="D207" i="8"/>
  <c r="Q207" i="8"/>
  <c r="P185" i="1"/>
  <c r="H273" i="1"/>
  <c r="E30" i="1"/>
  <c r="B30" i="1"/>
  <c r="G30" i="1"/>
  <c r="A31" i="1"/>
  <c r="F30" i="1"/>
  <c r="D293" i="1"/>
  <c r="Q293" i="1"/>
  <c r="C293" i="1"/>
  <c r="Q29" i="1"/>
  <c r="D29" i="1"/>
  <c r="C29" i="1"/>
  <c r="D294" i="8"/>
  <c r="Q294" i="8"/>
  <c r="C294" i="8"/>
  <c r="F207" i="7"/>
  <c r="B207" i="7"/>
  <c r="E207" i="7"/>
  <c r="G207" i="7"/>
  <c r="A208" i="7"/>
  <c r="D119" i="7"/>
  <c r="Q119" i="7"/>
  <c r="C119" i="7"/>
  <c r="H98" i="7"/>
  <c r="S9" i="8"/>
  <c r="E119" i="8"/>
  <c r="F119" i="8"/>
  <c r="G119" i="8"/>
  <c r="B119" i="8"/>
  <c r="A120" i="8"/>
  <c r="Q119" i="1"/>
  <c r="D119" i="1"/>
  <c r="C119" i="1"/>
  <c r="G295" i="7"/>
  <c r="A296" i="7"/>
  <c r="B295" i="7"/>
  <c r="E295" i="7"/>
  <c r="F295" i="7"/>
  <c r="Q118" i="8"/>
  <c r="D118" i="8"/>
  <c r="C118" i="8"/>
  <c r="Q32" i="8"/>
  <c r="D32" i="8"/>
  <c r="C32" i="8"/>
  <c r="F294" i="1"/>
  <c r="B294" i="1"/>
  <c r="E294" i="1"/>
  <c r="A295" i="1"/>
  <c r="G294" i="1"/>
  <c r="S97" i="8"/>
  <c r="Q294" i="7"/>
  <c r="D294" i="7"/>
  <c r="C294" i="7"/>
  <c r="Q208" i="1"/>
  <c r="D208" i="1"/>
  <c r="C208" i="1"/>
  <c r="Q206" i="7"/>
  <c r="D206" i="7"/>
  <c r="C206" i="7"/>
  <c r="E31" i="7"/>
  <c r="F31" i="7"/>
  <c r="A32" i="7"/>
  <c r="B31" i="7"/>
  <c r="G31" i="7"/>
  <c r="B209" i="1"/>
  <c r="F209" i="1"/>
  <c r="A210" i="1"/>
  <c r="G209" i="1"/>
  <c r="E209" i="1"/>
  <c r="A34" i="8"/>
  <c r="E33" i="8"/>
  <c r="B33" i="8"/>
  <c r="G33" i="8"/>
  <c r="F33" i="8"/>
  <c r="S9" i="1"/>
  <c r="P185" i="7"/>
  <c r="D30" i="7"/>
  <c r="Q30" i="7"/>
  <c r="C30" i="7"/>
  <c r="A121" i="1"/>
  <c r="B120" i="1"/>
  <c r="E120" i="1"/>
  <c r="F120" i="1"/>
  <c r="G120" i="1"/>
  <c r="G295" i="8"/>
  <c r="E295" i="8"/>
  <c r="B295" i="8"/>
  <c r="A296" i="8"/>
  <c r="F295" i="8"/>
  <c r="G120" i="7"/>
  <c r="E120" i="7"/>
  <c r="A121" i="7"/>
  <c r="B120" i="7"/>
  <c r="F120" i="7"/>
  <c r="E209" i="8"/>
  <c r="A210" i="8"/>
  <c r="B209" i="8"/>
  <c r="F209" i="8"/>
  <c r="G209" i="8"/>
  <c r="D208" i="8"/>
  <c r="Q208" i="8"/>
  <c r="C208" i="8"/>
  <c r="H10" i="1"/>
  <c r="Q120" i="7"/>
  <c r="D120" i="7"/>
  <c r="C120" i="7"/>
  <c r="B210" i="1"/>
  <c r="A211" i="1"/>
  <c r="E210" i="1"/>
  <c r="G210" i="1"/>
  <c r="F210" i="1"/>
  <c r="B32" i="7"/>
  <c r="E32" i="7"/>
  <c r="G32" i="7"/>
  <c r="A33" i="7"/>
  <c r="F32" i="7"/>
  <c r="S9" i="7"/>
  <c r="D295" i="7"/>
  <c r="Q295" i="7"/>
  <c r="C295" i="7"/>
  <c r="D30" i="1"/>
  <c r="Q30" i="1"/>
  <c r="C30" i="1"/>
  <c r="B121" i="7"/>
  <c r="A122" i="7"/>
  <c r="F121" i="7"/>
  <c r="E121" i="7"/>
  <c r="G121" i="7"/>
  <c r="A297" i="7"/>
  <c r="F296" i="7"/>
  <c r="G296" i="7"/>
  <c r="B296" i="7"/>
  <c r="E296" i="7"/>
  <c r="F208" i="7"/>
  <c r="A209" i="7"/>
  <c r="B208" i="7"/>
  <c r="E208" i="7"/>
  <c r="G208" i="7"/>
  <c r="D209" i="1"/>
  <c r="Q209" i="1"/>
  <c r="C209" i="1"/>
  <c r="H98" i="8"/>
  <c r="Q33" i="8"/>
  <c r="D33" i="8"/>
  <c r="C33" i="8"/>
  <c r="H10" i="8"/>
  <c r="S185" i="8"/>
  <c r="A296" i="1"/>
  <c r="E295" i="1"/>
  <c r="G295" i="1"/>
  <c r="B295" i="1"/>
  <c r="F295" i="1"/>
  <c r="P274" i="8"/>
  <c r="D207" i="7"/>
  <c r="Q207" i="7"/>
  <c r="C207" i="7"/>
  <c r="F296" i="8"/>
  <c r="B296" i="8"/>
  <c r="A297" i="8"/>
  <c r="E296" i="8"/>
  <c r="G296" i="8"/>
  <c r="D120" i="1"/>
  <c r="Q120" i="1"/>
  <c r="C120" i="1"/>
  <c r="F34" i="8"/>
  <c r="B34" i="8"/>
  <c r="A35" i="8"/>
  <c r="E34" i="8"/>
  <c r="G34" i="8"/>
  <c r="E120" i="8"/>
  <c r="F120" i="8"/>
  <c r="A121" i="8"/>
  <c r="B120" i="8"/>
  <c r="G120" i="8"/>
  <c r="D295" i="8"/>
  <c r="Q295" i="8"/>
  <c r="C295" i="8"/>
  <c r="F121" i="1"/>
  <c r="E121" i="1"/>
  <c r="A122" i="1"/>
  <c r="B121" i="1"/>
  <c r="G121" i="1"/>
  <c r="Q294" i="1"/>
  <c r="D294" i="1"/>
  <c r="C294" i="1"/>
  <c r="D119" i="8"/>
  <c r="Q119" i="8"/>
  <c r="C119" i="8"/>
  <c r="G31" i="1"/>
  <c r="F31" i="1"/>
  <c r="B31" i="1"/>
  <c r="E31" i="1"/>
  <c r="A32" i="1"/>
  <c r="Q31" i="7"/>
  <c r="D31" i="7"/>
  <c r="C31" i="7"/>
  <c r="S97" i="1"/>
  <c r="P273" i="7"/>
  <c r="D209" i="8"/>
  <c r="Q209" i="8"/>
  <c r="C209" i="8"/>
  <c r="B210" i="8"/>
  <c r="E210" i="8"/>
  <c r="G210" i="8"/>
  <c r="F210" i="8"/>
  <c r="A211" i="8"/>
  <c r="H186" i="8"/>
  <c r="H98" i="1"/>
  <c r="D121" i="1"/>
  <c r="Q121" i="1"/>
  <c r="C121" i="1"/>
  <c r="Q120" i="8"/>
  <c r="D120" i="8"/>
  <c r="C120" i="8"/>
  <c r="B296" i="1"/>
  <c r="E296" i="1"/>
  <c r="F296" i="1"/>
  <c r="A297" i="1"/>
  <c r="G296" i="1"/>
  <c r="H10" i="7"/>
  <c r="Q31" i="1"/>
  <c r="D31" i="1"/>
  <c r="C31" i="1"/>
  <c r="A123" i="1"/>
  <c r="E122" i="1"/>
  <c r="F122" i="1"/>
  <c r="B122" i="1"/>
  <c r="G122" i="1"/>
  <c r="B121" i="8"/>
  <c r="E121" i="8"/>
  <c r="A122" i="8"/>
  <c r="G121" i="8"/>
  <c r="F121" i="8"/>
  <c r="A212" i="1"/>
  <c r="F211" i="1"/>
  <c r="G211" i="1"/>
  <c r="B211" i="1"/>
  <c r="E211" i="1"/>
  <c r="S185" i="1"/>
  <c r="E297" i="7"/>
  <c r="F297" i="7"/>
  <c r="G297" i="7"/>
  <c r="A298" i="7"/>
  <c r="B297" i="7"/>
  <c r="E33" i="7"/>
  <c r="A34" i="7"/>
  <c r="B33" i="7"/>
  <c r="F33" i="7"/>
  <c r="G33" i="7"/>
  <c r="D210" i="1"/>
  <c r="Q210" i="1"/>
  <c r="C210" i="1"/>
  <c r="Q208" i="7"/>
  <c r="D208" i="7"/>
  <c r="C208" i="7"/>
  <c r="F209" i="7"/>
  <c r="B209" i="7"/>
  <c r="E209" i="7"/>
  <c r="A210" i="7"/>
  <c r="G209" i="7"/>
  <c r="D295" i="1"/>
  <c r="Q295" i="1"/>
  <c r="C295" i="1"/>
  <c r="D32" i="7"/>
  <c r="Q32" i="7"/>
  <c r="C32" i="7"/>
  <c r="S185" i="7"/>
  <c r="F35" i="8"/>
  <c r="B35" i="8"/>
  <c r="G35" i="8"/>
  <c r="A36" i="8"/>
  <c r="E35" i="8"/>
  <c r="G297" i="8"/>
  <c r="B297" i="8"/>
  <c r="E297" i="8"/>
  <c r="A298" i="8"/>
  <c r="F297" i="8"/>
  <c r="A123" i="7"/>
  <c r="B122" i="7"/>
  <c r="F122" i="7"/>
  <c r="G122" i="7"/>
  <c r="E122" i="7"/>
  <c r="F32" i="1"/>
  <c r="G32" i="1"/>
  <c r="E32" i="1"/>
  <c r="A33" i="1"/>
  <c r="B32" i="1"/>
  <c r="Q34" i="8"/>
  <c r="D34" i="8"/>
  <c r="C34" i="8"/>
  <c r="D296" i="8"/>
  <c r="Q296" i="8"/>
  <c r="C296" i="8"/>
  <c r="Q296" i="7"/>
  <c r="D296" i="7"/>
  <c r="C296" i="7"/>
  <c r="Q121" i="7"/>
  <c r="D121" i="7"/>
  <c r="C121" i="7"/>
  <c r="D210" i="8"/>
  <c r="C210" i="8"/>
  <c r="Q210" i="8"/>
  <c r="E211" i="8"/>
  <c r="F211" i="8"/>
  <c r="G211" i="8"/>
  <c r="B211" i="8"/>
  <c r="A212" i="8"/>
  <c r="H186" i="1"/>
  <c r="P98" i="7"/>
  <c r="G33" i="1"/>
  <c r="B33" i="1"/>
  <c r="F33" i="1"/>
  <c r="A34" i="1"/>
  <c r="E33" i="1"/>
  <c r="Q297" i="7"/>
  <c r="D297" i="7"/>
  <c r="C297" i="7"/>
  <c r="C211" i="1"/>
  <c r="D211" i="1"/>
  <c r="Q211" i="1"/>
  <c r="P273" i="1"/>
  <c r="G210" i="7"/>
  <c r="B210" i="7"/>
  <c r="E210" i="7"/>
  <c r="A211" i="7"/>
  <c r="F210" i="7"/>
  <c r="B298" i="7"/>
  <c r="A299" i="7"/>
  <c r="F298" i="7"/>
  <c r="E298" i="7"/>
  <c r="G298" i="7"/>
  <c r="A124" i="1"/>
  <c r="G123" i="1"/>
  <c r="F123" i="1"/>
  <c r="B123" i="1"/>
  <c r="E123" i="1"/>
  <c r="Q122" i="7"/>
  <c r="D122" i="7"/>
  <c r="C122" i="7"/>
  <c r="E36" i="8"/>
  <c r="G36" i="8"/>
  <c r="F36" i="8"/>
  <c r="A37" i="8"/>
  <c r="B36" i="8"/>
  <c r="E122" i="8"/>
  <c r="A123" i="8"/>
  <c r="F122" i="8"/>
  <c r="B122" i="8"/>
  <c r="G122" i="8"/>
  <c r="B297" i="1"/>
  <c r="F297" i="1"/>
  <c r="A298" i="1"/>
  <c r="G297" i="1"/>
  <c r="E297" i="1"/>
  <c r="B123" i="7"/>
  <c r="F123" i="7"/>
  <c r="E123" i="7"/>
  <c r="A124" i="7"/>
  <c r="G123" i="7"/>
  <c r="D209" i="7"/>
  <c r="Q209" i="7"/>
  <c r="C209" i="7"/>
  <c r="E212" i="1"/>
  <c r="A213" i="1"/>
  <c r="B212" i="1"/>
  <c r="F212" i="1"/>
  <c r="G212" i="1"/>
  <c r="D35" i="8"/>
  <c r="Q35" i="8"/>
  <c r="C35" i="8"/>
  <c r="D121" i="8"/>
  <c r="Q121" i="8"/>
  <c r="C121" i="8"/>
  <c r="G298" i="8"/>
  <c r="A299" i="8"/>
  <c r="B298" i="8"/>
  <c r="E298" i="8"/>
  <c r="F298" i="8"/>
  <c r="D33" i="7"/>
  <c r="Q33" i="7"/>
  <c r="C33" i="7"/>
  <c r="S274" i="8"/>
  <c r="Q296" i="1"/>
  <c r="D296" i="1"/>
  <c r="C296" i="1"/>
  <c r="E34" i="7"/>
  <c r="B34" i="7"/>
  <c r="G34" i="7"/>
  <c r="F34" i="7"/>
  <c r="A35" i="7"/>
  <c r="Q122" i="1"/>
  <c r="D122" i="1"/>
  <c r="C122" i="1"/>
  <c r="D32" i="1"/>
  <c r="Q32" i="1"/>
  <c r="C32" i="1"/>
  <c r="Q297" i="8"/>
  <c r="D297" i="8"/>
  <c r="C297" i="8"/>
  <c r="H186" i="7"/>
  <c r="S273" i="7"/>
  <c r="Q211" i="8"/>
  <c r="C211" i="8"/>
  <c r="D211" i="8"/>
  <c r="B212" i="8"/>
  <c r="A213" i="8"/>
  <c r="F212" i="8"/>
  <c r="E212" i="8"/>
  <c r="G212" i="8"/>
  <c r="H274" i="7"/>
  <c r="H275" i="8"/>
  <c r="A125" i="7"/>
  <c r="F124" i="7"/>
  <c r="G124" i="7"/>
  <c r="B124" i="7"/>
  <c r="E124" i="7"/>
  <c r="D297" i="1"/>
  <c r="Q297" i="1"/>
  <c r="C297" i="1"/>
  <c r="P10" i="1"/>
  <c r="Q212" i="1"/>
  <c r="C212" i="1"/>
  <c r="D212" i="1"/>
  <c r="D36" i="8"/>
  <c r="C36" i="8"/>
  <c r="Q36" i="8"/>
  <c r="B299" i="7"/>
  <c r="E299" i="7"/>
  <c r="G299" i="7"/>
  <c r="F299" i="7"/>
  <c r="A300" i="7"/>
  <c r="B211" i="7"/>
  <c r="A212" i="7"/>
  <c r="F211" i="7"/>
  <c r="E211" i="7"/>
  <c r="G211" i="7"/>
  <c r="D33" i="1"/>
  <c r="Q33" i="1"/>
  <c r="C33" i="1"/>
  <c r="D34" i="7"/>
  <c r="Q34" i="7"/>
  <c r="C34" i="7"/>
  <c r="B213" i="1"/>
  <c r="F213" i="1"/>
  <c r="E213" i="1"/>
  <c r="A214" i="1"/>
  <c r="G213" i="1"/>
  <c r="Q122" i="8"/>
  <c r="D122" i="8"/>
  <c r="C122" i="8"/>
  <c r="G37" i="8"/>
  <c r="A38" i="8"/>
  <c r="E37" i="8"/>
  <c r="B37" i="8"/>
  <c r="F37" i="8"/>
  <c r="D123" i="1"/>
  <c r="C123" i="1"/>
  <c r="Q123" i="1"/>
  <c r="D298" i="7"/>
  <c r="Q298" i="7"/>
  <c r="C298" i="7"/>
  <c r="P10" i="8"/>
  <c r="C123" i="7"/>
  <c r="D123" i="7"/>
  <c r="Q123" i="7"/>
  <c r="Q210" i="7"/>
  <c r="D210" i="7"/>
  <c r="C210" i="7"/>
  <c r="A124" i="8"/>
  <c r="E123" i="8"/>
  <c r="G123" i="8"/>
  <c r="B123" i="8"/>
  <c r="F123" i="8"/>
  <c r="Q298" i="8"/>
  <c r="D298" i="8"/>
  <c r="C298" i="8"/>
  <c r="B124" i="1"/>
  <c r="F124" i="1"/>
  <c r="A125" i="1"/>
  <c r="G124" i="1"/>
  <c r="E124" i="1"/>
  <c r="G299" i="8"/>
  <c r="A300" i="8"/>
  <c r="E299" i="8"/>
  <c r="B299" i="8"/>
  <c r="F299" i="8"/>
  <c r="G298" i="1"/>
  <c r="A299" i="1"/>
  <c r="B298" i="1"/>
  <c r="E298" i="1"/>
  <c r="F298" i="1"/>
  <c r="B35" i="7"/>
  <c r="G35" i="7"/>
  <c r="E35" i="7"/>
  <c r="A36" i="7"/>
  <c r="F35" i="7"/>
  <c r="P98" i="8"/>
  <c r="E34" i="1"/>
  <c r="A35" i="1"/>
  <c r="B34" i="1"/>
  <c r="F34" i="1"/>
  <c r="G34" i="1"/>
  <c r="D212" i="8"/>
  <c r="C212" i="8"/>
  <c r="Q212" i="8"/>
  <c r="G213" i="8"/>
  <c r="B213" i="8"/>
  <c r="E213" i="8"/>
  <c r="A214" i="8"/>
  <c r="F213" i="8"/>
  <c r="P98" i="1"/>
  <c r="C37" i="8"/>
  <c r="Q37" i="8"/>
  <c r="D37" i="8"/>
  <c r="G214" i="1"/>
  <c r="E214" i="1"/>
  <c r="B214" i="1"/>
  <c r="F214" i="1"/>
  <c r="A215" i="1"/>
  <c r="P186" i="8"/>
  <c r="B212" i="7"/>
  <c r="F212" i="7"/>
  <c r="E212" i="7"/>
  <c r="G212" i="7"/>
  <c r="A213" i="7"/>
  <c r="C299" i="8"/>
  <c r="Q299" i="8"/>
  <c r="D299" i="8"/>
  <c r="A125" i="8"/>
  <c r="G124" i="8"/>
  <c r="B124" i="8"/>
  <c r="E124" i="8"/>
  <c r="F124" i="8"/>
  <c r="Q211" i="7"/>
  <c r="D211" i="7"/>
  <c r="C211" i="7"/>
  <c r="B36" i="7"/>
  <c r="F36" i="7"/>
  <c r="G36" i="7"/>
  <c r="E36" i="7"/>
  <c r="A37" i="7"/>
  <c r="Q34" i="1"/>
  <c r="D34" i="1"/>
  <c r="C34" i="1"/>
  <c r="B125" i="1"/>
  <c r="G125" i="1"/>
  <c r="A126" i="1"/>
  <c r="F125" i="1"/>
  <c r="E125" i="1"/>
  <c r="P10" i="7"/>
  <c r="B38" i="8"/>
  <c r="A39" i="8"/>
  <c r="F38" i="8"/>
  <c r="E38" i="8"/>
  <c r="G38" i="8"/>
  <c r="G300" i="7"/>
  <c r="B300" i="7"/>
  <c r="F300" i="7"/>
  <c r="A301" i="7"/>
  <c r="E300" i="7"/>
  <c r="G35" i="1"/>
  <c r="A36" i="1"/>
  <c r="F35" i="1"/>
  <c r="B35" i="1"/>
  <c r="E35" i="1"/>
  <c r="B300" i="8"/>
  <c r="A301" i="8"/>
  <c r="F300" i="8"/>
  <c r="E300" i="8"/>
  <c r="G300" i="8"/>
  <c r="Q213" i="1"/>
  <c r="D213" i="1"/>
  <c r="C213" i="1"/>
  <c r="C35" i="7"/>
  <c r="D35" i="7"/>
  <c r="Q35" i="7"/>
  <c r="C124" i="1"/>
  <c r="Q124" i="1"/>
  <c r="D124" i="1"/>
  <c r="C124" i="7"/>
  <c r="D124" i="7"/>
  <c r="Q124" i="7"/>
  <c r="Q298" i="1"/>
  <c r="D298" i="1"/>
  <c r="C298" i="1"/>
  <c r="S98" i="7"/>
  <c r="G299" i="1"/>
  <c r="B299" i="1"/>
  <c r="F299" i="1"/>
  <c r="A300" i="1"/>
  <c r="E299" i="1"/>
  <c r="D123" i="8"/>
  <c r="Q123" i="8"/>
  <c r="C123" i="8"/>
  <c r="C299" i="7"/>
  <c r="Q299" i="7"/>
  <c r="D299" i="7"/>
  <c r="S273" i="1"/>
  <c r="E125" i="7"/>
  <c r="A126" i="7"/>
  <c r="F125" i="7"/>
  <c r="B125" i="7"/>
  <c r="G125" i="7"/>
  <c r="A215" i="8"/>
  <c r="F214" i="8"/>
  <c r="G214" i="8"/>
  <c r="B214" i="8"/>
  <c r="E214" i="8"/>
  <c r="Q213" i="8"/>
  <c r="D213" i="8"/>
  <c r="C213" i="8"/>
  <c r="H99" i="7"/>
  <c r="A302" i="8"/>
  <c r="G301" i="8"/>
  <c r="F301" i="8"/>
  <c r="B301" i="8"/>
  <c r="E301" i="8"/>
  <c r="A126" i="8"/>
  <c r="F125" i="8"/>
  <c r="E125" i="8"/>
  <c r="G125" i="8"/>
  <c r="B125" i="8"/>
  <c r="D212" i="7"/>
  <c r="C212" i="7"/>
  <c r="Q212" i="7"/>
  <c r="Q299" i="1"/>
  <c r="D299" i="1"/>
  <c r="C299" i="1"/>
  <c r="Q300" i="8"/>
  <c r="C300" i="8"/>
  <c r="D300" i="8"/>
  <c r="G39" i="8"/>
  <c r="A40" i="8"/>
  <c r="F39" i="8"/>
  <c r="E39" i="8"/>
  <c r="B39" i="8"/>
  <c r="H274" i="1"/>
  <c r="E301" i="7"/>
  <c r="B301" i="7"/>
  <c r="F301" i="7"/>
  <c r="G301" i="7"/>
  <c r="A302" i="7"/>
  <c r="Q38" i="8"/>
  <c r="C38" i="8"/>
  <c r="D38" i="8"/>
  <c r="Q35" i="1"/>
  <c r="C35" i="1"/>
  <c r="D35" i="1"/>
  <c r="F37" i="7"/>
  <c r="E37" i="7"/>
  <c r="A38" i="7"/>
  <c r="B37" i="7"/>
  <c r="G37" i="7"/>
  <c r="Q125" i="7"/>
  <c r="C125" i="7"/>
  <c r="D125" i="7"/>
  <c r="P186" i="1"/>
  <c r="C300" i="7"/>
  <c r="D300" i="7"/>
  <c r="Q300" i="7"/>
  <c r="A214" i="7"/>
  <c r="B213" i="7"/>
  <c r="F213" i="7"/>
  <c r="G213" i="7"/>
  <c r="E213" i="7"/>
  <c r="S98" i="8"/>
  <c r="S10" i="8"/>
  <c r="A37" i="1"/>
  <c r="E36" i="1"/>
  <c r="B36" i="1"/>
  <c r="F36" i="1"/>
  <c r="G36" i="1"/>
  <c r="G126" i="1"/>
  <c r="F126" i="1"/>
  <c r="E126" i="1"/>
  <c r="A127" i="1"/>
  <c r="B126" i="1"/>
  <c r="E215" i="1"/>
  <c r="A216" i="1"/>
  <c r="B215" i="1"/>
  <c r="F215" i="1"/>
  <c r="G215" i="1"/>
  <c r="D124" i="8"/>
  <c r="Q124" i="8"/>
  <c r="C124" i="8"/>
  <c r="B126" i="7"/>
  <c r="F126" i="7"/>
  <c r="E126" i="7"/>
  <c r="G126" i="7"/>
  <c r="A127" i="7"/>
  <c r="S10" i="1"/>
  <c r="B300" i="1"/>
  <c r="F300" i="1"/>
  <c r="G300" i="1"/>
  <c r="E300" i="1"/>
  <c r="A301" i="1"/>
  <c r="P186" i="7"/>
  <c r="Q125" i="1"/>
  <c r="C125" i="1"/>
  <c r="D125" i="1"/>
  <c r="Q36" i="7"/>
  <c r="D36" i="7"/>
  <c r="C36" i="7"/>
  <c r="D214" i="1"/>
  <c r="Q214" i="1"/>
  <c r="C214" i="1"/>
  <c r="C214" i="8"/>
  <c r="D214" i="8"/>
  <c r="Q214" i="8"/>
  <c r="A216" i="8"/>
  <c r="F215" i="8"/>
  <c r="B215" i="8"/>
  <c r="E215" i="8"/>
  <c r="G215" i="8"/>
  <c r="H11" i="1"/>
  <c r="H11" i="8"/>
  <c r="Q300" i="1"/>
  <c r="C300" i="1"/>
  <c r="D300" i="1"/>
  <c r="E216" i="1"/>
  <c r="A217" i="1"/>
  <c r="F216" i="1"/>
  <c r="G216" i="1"/>
  <c r="B216" i="1"/>
  <c r="F38" i="7"/>
  <c r="E38" i="7"/>
  <c r="G38" i="7"/>
  <c r="A39" i="7"/>
  <c r="B38" i="7"/>
  <c r="D125" i="8"/>
  <c r="Q125" i="8"/>
  <c r="C125" i="8"/>
  <c r="Q36" i="1"/>
  <c r="D36" i="1"/>
  <c r="C36" i="1"/>
  <c r="A303" i="7"/>
  <c r="E302" i="7"/>
  <c r="B302" i="7"/>
  <c r="F302" i="7"/>
  <c r="G302" i="7"/>
  <c r="S186" i="8"/>
  <c r="P275" i="8"/>
  <c r="Q126" i="1"/>
  <c r="D126" i="1"/>
  <c r="C126" i="1"/>
  <c r="P274" i="7"/>
  <c r="C39" i="8"/>
  <c r="Q39" i="8"/>
  <c r="D39" i="8"/>
  <c r="D301" i="8"/>
  <c r="Q301" i="8"/>
  <c r="C301" i="8"/>
  <c r="E127" i="7"/>
  <c r="G127" i="7"/>
  <c r="F127" i="7"/>
  <c r="B127" i="7"/>
  <c r="A128" i="7"/>
  <c r="E127" i="1"/>
  <c r="A128" i="1"/>
  <c r="B127" i="1"/>
  <c r="F127" i="1"/>
  <c r="G127" i="1"/>
  <c r="F37" i="1"/>
  <c r="G37" i="1"/>
  <c r="E37" i="1"/>
  <c r="B37" i="1"/>
  <c r="A38" i="1"/>
  <c r="B301" i="1"/>
  <c r="F301" i="1"/>
  <c r="A302" i="1"/>
  <c r="E301" i="1"/>
  <c r="G301" i="1"/>
  <c r="S98" i="1"/>
  <c r="S10" i="7"/>
  <c r="C301" i="7"/>
  <c r="Q301" i="7"/>
  <c r="D301" i="7"/>
  <c r="E126" i="8"/>
  <c r="B126" i="8"/>
  <c r="A127" i="8"/>
  <c r="F126" i="8"/>
  <c r="G126" i="8"/>
  <c r="C213" i="7"/>
  <c r="D213" i="7"/>
  <c r="Q213" i="7"/>
  <c r="A41" i="8"/>
  <c r="B40" i="8"/>
  <c r="G40" i="8"/>
  <c r="E40" i="8"/>
  <c r="F40" i="8"/>
  <c r="B302" i="8"/>
  <c r="E302" i="8"/>
  <c r="F302" i="8"/>
  <c r="G302" i="8"/>
  <c r="A303" i="8"/>
  <c r="A215" i="7"/>
  <c r="F214" i="7"/>
  <c r="B214" i="7"/>
  <c r="E214" i="7"/>
  <c r="G214" i="7"/>
  <c r="Q126" i="7"/>
  <c r="C126" i="7"/>
  <c r="D126" i="7"/>
  <c r="C215" i="1"/>
  <c r="Q215" i="1"/>
  <c r="D215" i="1"/>
  <c r="H99" i="8"/>
  <c r="D37" i="7"/>
  <c r="C37" i="7"/>
  <c r="Q37" i="7"/>
  <c r="B216" i="8"/>
  <c r="E216" i="8"/>
  <c r="A217" i="8"/>
  <c r="G216" i="8"/>
  <c r="F216" i="8"/>
  <c r="Q215" i="8"/>
  <c r="D215" i="8"/>
  <c r="C215" i="8"/>
  <c r="H99" i="1"/>
  <c r="H11" i="7"/>
  <c r="H187" i="8"/>
  <c r="E39" i="7"/>
  <c r="G39" i="7"/>
  <c r="F39" i="7"/>
  <c r="B39" i="7"/>
  <c r="A40" i="7"/>
  <c r="D302" i="8"/>
  <c r="C302" i="8"/>
  <c r="Q302" i="8"/>
  <c r="E127" i="8"/>
  <c r="A128" i="8"/>
  <c r="G127" i="8"/>
  <c r="F127" i="8"/>
  <c r="B127" i="8"/>
  <c r="C127" i="1"/>
  <c r="Q127" i="1"/>
  <c r="D127" i="1"/>
  <c r="Q214" i="7"/>
  <c r="C214" i="7"/>
  <c r="D214" i="7"/>
  <c r="Q126" i="8"/>
  <c r="C126" i="8"/>
  <c r="D126" i="8"/>
  <c r="B38" i="1"/>
  <c r="A39" i="1"/>
  <c r="F38" i="1"/>
  <c r="E38" i="1"/>
  <c r="G38" i="1"/>
  <c r="A129" i="1"/>
  <c r="E128" i="1"/>
  <c r="F128" i="1"/>
  <c r="G128" i="1"/>
  <c r="B128" i="1"/>
  <c r="C37" i="1"/>
  <c r="Q37" i="1"/>
  <c r="D37" i="1"/>
  <c r="C302" i="7"/>
  <c r="Q302" i="7"/>
  <c r="D302" i="7"/>
  <c r="F215" i="7"/>
  <c r="G215" i="7"/>
  <c r="B215" i="7"/>
  <c r="E215" i="7"/>
  <c r="A216" i="7"/>
  <c r="D216" i="1"/>
  <c r="C216" i="1"/>
  <c r="Q216" i="1"/>
  <c r="E303" i="8"/>
  <c r="A304" i="8"/>
  <c r="G303" i="8"/>
  <c r="B303" i="8"/>
  <c r="F303" i="8"/>
  <c r="Q40" i="8"/>
  <c r="D40" i="8"/>
  <c r="C40" i="8"/>
  <c r="A303" i="1"/>
  <c r="F302" i="1"/>
  <c r="B302" i="1"/>
  <c r="E302" i="1"/>
  <c r="G302" i="1"/>
  <c r="B303" i="7"/>
  <c r="G303" i="7"/>
  <c r="E303" i="7"/>
  <c r="F303" i="7"/>
  <c r="A304" i="7"/>
  <c r="G41" i="8"/>
  <c r="B41" i="8"/>
  <c r="E41" i="8"/>
  <c r="A42" i="8"/>
  <c r="F41" i="8"/>
  <c r="F128" i="7"/>
  <c r="E128" i="7"/>
  <c r="B128" i="7"/>
  <c r="A129" i="7"/>
  <c r="G128" i="7"/>
  <c r="S186" i="7"/>
  <c r="S186" i="1"/>
  <c r="D301" i="1"/>
  <c r="Q301" i="1"/>
  <c r="C301" i="1"/>
  <c r="D127" i="7"/>
  <c r="Q127" i="7"/>
  <c r="C127" i="7"/>
  <c r="D38" i="7"/>
  <c r="C38" i="7"/>
  <c r="Q38" i="7"/>
  <c r="A218" i="1"/>
  <c r="F217" i="1"/>
  <c r="B217" i="1"/>
  <c r="E217" i="1"/>
  <c r="G217" i="1"/>
  <c r="A218" i="8"/>
  <c r="F217" i="8"/>
  <c r="G217" i="8"/>
  <c r="E217" i="8"/>
  <c r="B217" i="8"/>
  <c r="D216" i="8"/>
  <c r="Q216" i="8"/>
  <c r="C216" i="8"/>
  <c r="H187" i="1"/>
  <c r="G129" i="7"/>
  <c r="F129" i="7"/>
  <c r="B129" i="7"/>
  <c r="E129" i="7"/>
  <c r="A130" i="7"/>
  <c r="F304" i="7"/>
  <c r="B304" i="7"/>
  <c r="A305" i="7"/>
  <c r="G304" i="7"/>
  <c r="E304" i="7"/>
  <c r="C303" i="8"/>
  <c r="Q303" i="8"/>
  <c r="D303" i="8"/>
  <c r="P274" i="1"/>
  <c r="D128" i="1"/>
  <c r="C128" i="1"/>
  <c r="Q128" i="1"/>
  <c r="A40" i="1"/>
  <c r="F39" i="1"/>
  <c r="B39" i="1"/>
  <c r="E39" i="1"/>
  <c r="G39" i="1"/>
  <c r="D128" i="7"/>
  <c r="Q128" i="7"/>
  <c r="C128" i="7"/>
  <c r="D302" i="1"/>
  <c r="Q302" i="1"/>
  <c r="C302" i="1"/>
  <c r="C38" i="1"/>
  <c r="D38" i="1"/>
  <c r="Q38" i="1"/>
  <c r="B128" i="8"/>
  <c r="F128" i="8"/>
  <c r="A129" i="8"/>
  <c r="G128" i="8"/>
  <c r="E128" i="8"/>
  <c r="H187" i="7"/>
  <c r="G304" i="8"/>
  <c r="E304" i="8"/>
  <c r="A305" i="8"/>
  <c r="F304" i="8"/>
  <c r="B304" i="8"/>
  <c r="E216" i="7"/>
  <c r="F216" i="7"/>
  <c r="G216" i="7"/>
  <c r="B216" i="7"/>
  <c r="A217" i="7"/>
  <c r="D217" i="1"/>
  <c r="C217" i="1"/>
  <c r="Q217" i="1"/>
  <c r="G303" i="1"/>
  <c r="E303" i="1"/>
  <c r="B303" i="1"/>
  <c r="F303" i="1"/>
  <c r="A304" i="1"/>
  <c r="D303" i="7"/>
  <c r="Q303" i="7"/>
  <c r="C303" i="7"/>
  <c r="Q215" i="7"/>
  <c r="C215" i="7"/>
  <c r="D215" i="7"/>
  <c r="F129" i="1"/>
  <c r="G129" i="1"/>
  <c r="A130" i="1"/>
  <c r="B129" i="1"/>
  <c r="E129" i="1"/>
  <c r="P99" i="7"/>
  <c r="E218" i="1"/>
  <c r="A219" i="1"/>
  <c r="F218" i="1"/>
  <c r="G218" i="1"/>
  <c r="B218" i="1"/>
  <c r="F42" i="8"/>
  <c r="A43" i="8"/>
  <c r="B42" i="8"/>
  <c r="E42" i="8"/>
  <c r="G42" i="8"/>
  <c r="G40" i="7"/>
  <c r="B40" i="7"/>
  <c r="A41" i="7"/>
  <c r="F40" i="7"/>
  <c r="E40" i="7"/>
  <c r="S275" i="8"/>
  <c r="S274" i="7"/>
  <c r="C127" i="8"/>
  <c r="Q127" i="8"/>
  <c r="D127" i="8"/>
  <c r="D39" i="7"/>
  <c r="Q39" i="7"/>
  <c r="C39" i="7"/>
  <c r="C41" i="8"/>
  <c r="Q41" i="8"/>
  <c r="D41" i="8"/>
  <c r="G218" i="8"/>
  <c r="A219" i="8"/>
  <c r="F218" i="8"/>
  <c r="B218" i="8"/>
  <c r="E218" i="8"/>
  <c r="D217" i="8"/>
  <c r="Q217" i="8"/>
  <c r="C217" i="8"/>
  <c r="H276" i="8"/>
  <c r="P11" i="8"/>
  <c r="C218" i="1"/>
  <c r="Q218" i="1"/>
  <c r="D218" i="1"/>
  <c r="C39" i="1"/>
  <c r="Q39" i="1"/>
  <c r="D39" i="1"/>
  <c r="F41" i="7"/>
  <c r="B41" i="7"/>
  <c r="E41" i="7"/>
  <c r="G41" i="7"/>
  <c r="A42" i="7"/>
  <c r="B304" i="1"/>
  <c r="F304" i="1"/>
  <c r="G304" i="1"/>
  <c r="A305" i="1"/>
  <c r="E304" i="1"/>
  <c r="Q304" i="8"/>
  <c r="D304" i="8"/>
  <c r="C304" i="8"/>
  <c r="G130" i="7"/>
  <c r="F130" i="7"/>
  <c r="A131" i="7"/>
  <c r="E130" i="7"/>
  <c r="B130" i="7"/>
  <c r="H275" i="7"/>
  <c r="Q40" i="7"/>
  <c r="C40" i="7"/>
  <c r="D40" i="7"/>
  <c r="E129" i="8"/>
  <c r="F129" i="8"/>
  <c r="G129" i="8"/>
  <c r="A130" i="8"/>
  <c r="B129" i="8"/>
  <c r="G40" i="1"/>
  <c r="F40" i="1"/>
  <c r="E40" i="1"/>
  <c r="B40" i="1"/>
  <c r="A41" i="1"/>
  <c r="B219" i="1"/>
  <c r="G219" i="1"/>
  <c r="A220" i="1"/>
  <c r="E219" i="1"/>
  <c r="F219" i="1"/>
  <c r="D303" i="1"/>
  <c r="C303" i="1"/>
  <c r="Q303" i="1"/>
  <c r="B305" i="8"/>
  <c r="E305" i="8"/>
  <c r="A306" i="8"/>
  <c r="F305" i="8"/>
  <c r="G305" i="8"/>
  <c r="D129" i="7"/>
  <c r="Q129" i="7"/>
  <c r="C129" i="7"/>
  <c r="P99" i="8"/>
  <c r="D129" i="1"/>
  <c r="Q129" i="1"/>
  <c r="C129" i="1"/>
  <c r="G217" i="7"/>
  <c r="F217" i="7"/>
  <c r="A218" i="7"/>
  <c r="B217" i="7"/>
  <c r="E217" i="7"/>
  <c r="Q128" i="8"/>
  <c r="C128" i="8"/>
  <c r="D128" i="8"/>
  <c r="Q42" i="8"/>
  <c r="C42" i="8"/>
  <c r="D42" i="8"/>
  <c r="G130" i="1"/>
  <c r="B130" i="1"/>
  <c r="E130" i="1"/>
  <c r="F130" i="1"/>
  <c r="A131" i="1"/>
  <c r="D216" i="7"/>
  <c r="Q216" i="7"/>
  <c r="C216" i="7"/>
  <c r="G43" i="8"/>
  <c r="A44" i="8"/>
  <c r="E43" i="8"/>
  <c r="B43" i="8"/>
  <c r="F43" i="8"/>
  <c r="B305" i="7"/>
  <c r="E305" i="7"/>
  <c r="A306" i="7"/>
  <c r="F305" i="7"/>
  <c r="G305" i="7"/>
  <c r="P11" i="1"/>
  <c r="Q304" i="7"/>
  <c r="C304" i="7"/>
  <c r="D304" i="7"/>
  <c r="Q218" i="8"/>
  <c r="C218" i="8"/>
  <c r="D218" i="8"/>
  <c r="B219" i="8"/>
  <c r="A220" i="8"/>
  <c r="E219" i="8"/>
  <c r="G219" i="8"/>
  <c r="F219" i="8"/>
  <c r="S274" i="1"/>
  <c r="C43" i="8"/>
  <c r="Q43" i="8"/>
  <c r="D43" i="8"/>
  <c r="C217" i="7"/>
  <c r="D217" i="7"/>
  <c r="Q217" i="7"/>
  <c r="C129" i="8"/>
  <c r="D129" i="8"/>
  <c r="Q129" i="8"/>
  <c r="D304" i="1"/>
  <c r="C304" i="1"/>
  <c r="Q304" i="1"/>
  <c r="F218" i="7"/>
  <c r="E218" i="7"/>
  <c r="A219" i="7"/>
  <c r="B218" i="7"/>
  <c r="G218" i="7"/>
  <c r="C305" i="8"/>
  <c r="Q305" i="8"/>
  <c r="D305" i="8"/>
  <c r="C219" i="1"/>
  <c r="Q219" i="1"/>
  <c r="D219" i="1"/>
  <c r="G130" i="8"/>
  <c r="E130" i="8"/>
  <c r="F130" i="8"/>
  <c r="A131" i="8"/>
  <c r="B130" i="8"/>
  <c r="B42" i="7"/>
  <c r="F42" i="7"/>
  <c r="E42" i="7"/>
  <c r="A43" i="7"/>
  <c r="G42" i="7"/>
  <c r="B44" i="8"/>
  <c r="A45" i="8"/>
  <c r="G44" i="8"/>
  <c r="F44" i="8"/>
  <c r="E44" i="8"/>
  <c r="B41" i="1"/>
  <c r="A42" i="1"/>
  <c r="E41" i="1"/>
  <c r="F41" i="1"/>
  <c r="G41" i="1"/>
  <c r="E306" i="7"/>
  <c r="A307" i="7"/>
  <c r="F306" i="7"/>
  <c r="G306" i="7"/>
  <c r="B306" i="7"/>
  <c r="G131" i="1"/>
  <c r="B131" i="1"/>
  <c r="A132" i="1"/>
  <c r="F131" i="1"/>
  <c r="E131" i="1"/>
  <c r="Q40" i="1"/>
  <c r="C40" i="1"/>
  <c r="D40" i="1"/>
  <c r="D130" i="7"/>
  <c r="Q130" i="7"/>
  <c r="C130" i="7"/>
  <c r="C41" i="7"/>
  <c r="Q41" i="7"/>
  <c r="D41" i="7"/>
  <c r="S99" i="7"/>
  <c r="P187" i="8"/>
  <c r="F305" i="1"/>
  <c r="E305" i="1"/>
  <c r="G305" i="1"/>
  <c r="B305" i="1"/>
  <c r="A306" i="1"/>
  <c r="C305" i="7"/>
  <c r="D305" i="7"/>
  <c r="Q305" i="7"/>
  <c r="P11" i="7"/>
  <c r="A132" i="7"/>
  <c r="F131" i="7"/>
  <c r="B131" i="7"/>
  <c r="G131" i="7"/>
  <c r="E131" i="7"/>
  <c r="Q130" i="1"/>
  <c r="C130" i="1"/>
  <c r="D130" i="1"/>
  <c r="F306" i="8"/>
  <c r="B306" i="8"/>
  <c r="A307" i="8"/>
  <c r="G306" i="8"/>
  <c r="E306" i="8"/>
  <c r="A221" i="1"/>
  <c r="B220" i="1"/>
  <c r="F220" i="1"/>
  <c r="E220" i="1"/>
  <c r="G220" i="1"/>
  <c r="P99" i="1"/>
  <c r="A221" i="8"/>
  <c r="B220" i="8"/>
  <c r="G220" i="8"/>
  <c r="E220" i="8"/>
  <c r="F220" i="8"/>
  <c r="C219" i="8"/>
  <c r="D219" i="8"/>
  <c r="Q219" i="8"/>
  <c r="H275" i="1"/>
  <c r="B307" i="8"/>
  <c r="F307" i="8"/>
  <c r="A308" i="8"/>
  <c r="E307" i="8"/>
  <c r="G307" i="8"/>
  <c r="H100" i="7"/>
  <c r="D306" i="8"/>
  <c r="Q306" i="8"/>
  <c r="C306" i="8"/>
  <c r="G132" i="7"/>
  <c r="A133" i="7"/>
  <c r="B132" i="7"/>
  <c r="F132" i="7"/>
  <c r="E132" i="7"/>
  <c r="A307" i="1"/>
  <c r="E306" i="1"/>
  <c r="F306" i="1"/>
  <c r="B306" i="1"/>
  <c r="G306" i="1"/>
  <c r="C305" i="1"/>
  <c r="Q305" i="1"/>
  <c r="D305" i="1"/>
  <c r="D306" i="7"/>
  <c r="C306" i="7"/>
  <c r="Q306" i="7"/>
  <c r="G43" i="7"/>
  <c r="B43" i="7"/>
  <c r="E43" i="7"/>
  <c r="A44" i="7"/>
  <c r="F43" i="7"/>
  <c r="C218" i="7"/>
  <c r="D218" i="7"/>
  <c r="Q218" i="7"/>
  <c r="F42" i="1"/>
  <c r="B42" i="1"/>
  <c r="A43" i="1"/>
  <c r="G42" i="1"/>
  <c r="E42" i="1"/>
  <c r="F219" i="7"/>
  <c r="A220" i="7"/>
  <c r="E219" i="7"/>
  <c r="G219" i="7"/>
  <c r="B219" i="7"/>
  <c r="C220" i="1"/>
  <c r="Q220" i="1"/>
  <c r="D220" i="1"/>
  <c r="S99" i="8"/>
  <c r="B132" i="1"/>
  <c r="G132" i="1"/>
  <c r="F132" i="1"/>
  <c r="E132" i="1"/>
  <c r="A133" i="1"/>
  <c r="C41" i="1"/>
  <c r="Q41" i="1"/>
  <c r="D41" i="1"/>
  <c r="F221" i="1"/>
  <c r="A222" i="1"/>
  <c r="E221" i="1"/>
  <c r="G221" i="1"/>
  <c r="B221" i="1"/>
  <c r="Q131" i="1"/>
  <c r="C131" i="1"/>
  <c r="D131" i="1"/>
  <c r="E307" i="7"/>
  <c r="B307" i="7"/>
  <c r="A308" i="7"/>
  <c r="G307" i="7"/>
  <c r="F307" i="7"/>
  <c r="A46" i="8"/>
  <c r="G45" i="8"/>
  <c r="F45" i="8"/>
  <c r="B45" i="8"/>
  <c r="E45" i="8"/>
  <c r="C42" i="7"/>
  <c r="D42" i="7"/>
  <c r="Q42" i="7"/>
  <c r="S11" i="1"/>
  <c r="D44" i="8"/>
  <c r="Q44" i="8"/>
  <c r="C44" i="8"/>
  <c r="Q130" i="8"/>
  <c r="D130" i="8"/>
  <c r="C130" i="8"/>
  <c r="Q131" i="7"/>
  <c r="C131" i="7"/>
  <c r="D131" i="7"/>
  <c r="P187" i="7"/>
  <c r="G131" i="8"/>
  <c r="E131" i="8"/>
  <c r="A132" i="8"/>
  <c r="B131" i="8"/>
  <c r="F131" i="8"/>
  <c r="S11" i="8"/>
  <c r="P187" i="1"/>
  <c r="C220" i="8"/>
  <c r="D220" i="8"/>
  <c r="Q220" i="8"/>
  <c r="B221" i="8"/>
  <c r="A222" i="8"/>
  <c r="F221" i="8"/>
  <c r="E221" i="8"/>
  <c r="G221" i="8"/>
  <c r="F132" i="8"/>
  <c r="A133" i="8"/>
  <c r="G132" i="8"/>
  <c r="B132" i="8"/>
  <c r="E132" i="8"/>
  <c r="D306" i="1"/>
  <c r="Q306" i="1"/>
  <c r="C306" i="1"/>
  <c r="B43" i="1"/>
  <c r="E43" i="1"/>
  <c r="F43" i="1"/>
  <c r="G43" i="1"/>
  <c r="A44" i="1"/>
  <c r="H12" i="1"/>
  <c r="G308" i="7"/>
  <c r="A309" i="7"/>
  <c r="B308" i="7"/>
  <c r="E308" i="7"/>
  <c r="F308" i="7"/>
  <c r="Q219" i="7"/>
  <c r="C219" i="7"/>
  <c r="D219" i="7"/>
  <c r="Q42" i="1"/>
  <c r="D42" i="1"/>
  <c r="C42" i="1"/>
  <c r="Q45" i="8"/>
  <c r="D45" i="8"/>
  <c r="C45" i="8"/>
  <c r="C307" i="7"/>
  <c r="D307" i="7"/>
  <c r="Q307" i="7"/>
  <c r="Q221" i="1"/>
  <c r="C221" i="1"/>
  <c r="D221" i="1"/>
  <c r="E133" i="1"/>
  <c r="G133" i="1"/>
  <c r="F133" i="1"/>
  <c r="A134" i="1"/>
  <c r="B133" i="1"/>
  <c r="G44" i="7"/>
  <c r="A45" i="7"/>
  <c r="E44" i="7"/>
  <c r="B44" i="7"/>
  <c r="F44" i="7"/>
  <c r="B307" i="1"/>
  <c r="F307" i="1"/>
  <c r="A308" i="1"/>
  <c r="E307" i="1"/>
  <c r="G307" i="1"/>
  <c r="E308" i="8"/>
  <c r="B308" i="8"/>
  <c r="G308" i="8"/>
  <c r="F308" i="8"/>
  <c r="A309" i="8"/>
  <c r="S187" i="8"/>
  <c r="H12" i="8"/>
  <c r="G220" i="7"/>
  <c r="F220" i="7"/>
  <c r="A221" i="7"/>
  <c r="E220" i="7"/>
  <c r="B220" i="7"/>
  <c r="S11" i="7"/>
  <c r="C43" i="7"/>
  <c r="Q43" i="7"/>
  <c r="D43" i="7"/>
  <c r="P275" i="7"/>
  <c r="D307" i="8"/>
  <c r="C307" i="8"/>
  <c r="Q307" i="8"/>
  <c r="S99" i="1"/>
  <c r="A47" i="8"/>
  <c r="G46" i="8"/>
  <c r="B46" i="8"/>
  <c r="E46" i="8"/>
  <c r="F46" i="8"/>
  <c r="F222" i="1"/>
  <c r="B222" i="1"/>
  <c r="A223" i="1"/>
  <c r="E222" i="1"/>
  <c r="G222" i="1"/>
  <c r="H100" i="8"/>
  <c r="P276" i="8"/>
  <c r="D132" i="7"/>
  <c r="Q132" i="7"/>
  <c r="C132" i="7"/>
  <c r="D131" i="8"/>
  <c r="C131" i="8"/>
  <c r="Q131" i="8"/>
  <c r="Q132" i="1"/>
  <c r="D132" i="1"/>
  <c r="C132" i="1"/>
  <c r="E133" i="7"/>
  <c r="G133" i="7"/>
  <c r="A134" i="7"/>
  <c r="B133" i="7"/>
  <c r="F133" i="7"/>
  <c r="D221" i="8"/>
  <c r="Q221" i="8"/>
  <c r="C221" i="8"/>
  <c r="A223" i="8"/>
  <c r="G222" i="8"/>
  <c r="B222" i="8"/>
  <c r="F222" i="8"/>
  <c r="E222" i="8"/>
  <c r="H188" i="8"/>
  <c r="H12" i="7"/>
  <c r="H100" i="1"/>
  <c r="D46" i="8"/>
  <c r="Q46" i="8"/>
  <c r="C46" i="8"/>
  <c r="G308" i="1"/>
  <c r="B308" i="1"/>
  <c r="A309" i="1"/>
  <c r="E308" i="1"/>
  <c r="F308" i="1"/>
  <c r="D133" i="1"/>
  <c r="Q133" i="1"/>
  <c r="C133" i="1"/>
  <c r="S187" i="7"/>
  <c r="D220" i="7"/>
  <c r="Q220" i="7"/>
  <c r="C220" i="7"/>
  <c r="F309" i="8"/>
  <c r="A310" i="8"/>
  <c r="E309" i="8"/>
  <c r="B309" i="8"/>
  <c r="G309" i="8"/>
  <c r="F134" i="1"/>
  <c r="E134" i="1"/>
  <c r="B134" i="1"/>
  <c r="A135" i="1"/>
  <c r="G134" i="1"/>
  <c r="G44" i="1"/>
  <c r="F44" i="1"/>
  <c r="E44" i="1"/>
  <c r="A45" i="1"/>
  <c r="B44" i="1"/>
  <c r="Q133" i="7"/>
  <c r="D133" i="7"/>
  <c r="C133" i="7"/>
  <c r="G47" i="8"/>
  <c r="A48" i="8"/>
  <c r="E47" i="8"/>
  <c r="F47" i="8"/>
  <c r="B47" i="8"/>
  <c r="D307" i="1"/>
  <c r="Q307" i="1"/>
  <c r="C307" i="1"/>
  <c r="E134" i="7"/>
  <c r="B134" i="7"/>
  <c r="G134" i="7"/>
  <c r="A135" i="7"/>
  <c r="F134" i="7"/>
  <c r="A224" i="1"/>
  <c r="B223" i="1"/>
  <c r="F223" i="1"/>
  <c r="E223" i="1"/>
  <c r="G223" i="1"/>
  <c r="G221" i="7"/>
  <c r="B221" i="7"/>
  <c r="F221" i="7"/>
  <c r="A222" i="7"/>
  <c r="E221" i="7"/>
  <c r="Q222" i="1"/>
  <c r="C222" i="1"/>
  <c r="D222" i="1"/>
  <c r="C308" i="8"/>
  <c r="Q308" i="8"/>
  <c r="D308" i="8"/>
  <c r="D44" i="7"/>
  <c r="Q44" i="7"/>
  <c r="C44" i="7"/>
  <c r="D308" i="7"/>
  <c r="Q308" i="7"/>
  <c r="C308" i="7"/>
  <c r="Q132" i="8"/>
  <c r="C132" i="8"/>
  <c r="D132" i="8"/>
  <c r="G309" i="7"/>
  <c r="B309" i="7"/>
  <c r="A310" i="7"/>
  <c r="F309" i="7"/>
  <c r="E309" i="7"/>
  <c r="D43" i="1"/>
  <c r="Q43" i="1"/>
  <c r="C43" i="1"/>
  <c r="B45" i="7"/>
  <c r="A46" i="7"/>
  <c r="G45" i="7"/>
  <c r="E45" i="7"/>
  <c r="F45" i="7"/>
  <c r="E133" i="8"/>
  <c r="G133" i="8"/>
  <c r="A134" i="8"/>
  <c r="F133" i="8"/>
  <c r="B133" i="8"/>
  <c r="S187" i="1"/>
  <c r="D222" i="8"/>
  <c r="Q222" i="8"/>
  <c r="C222" i="8"/>
  <c r="G223" i="8"/>
  <c r="B223" i="8"/>
  <c r="E223" i="8"/>
  <c r="F223" i="8"/>
  <c r="A224" i="8"/>
  <c r="P100" i="7"/>
  <c r="Q221" i="7"/>
  <c r="D221" i="7"/>
  <c r="C221" i="7"/>
  <c r="S276" i="8"/>
  <c r="D134" i="1"/>
  <c r="Q134" i="1"/>
  <c r="C134" i="1"/>
  <c r="C133" i="8"/>
  <c r="D133" i="8"/>
  <c r="Q133" i="8"/>
  <c r="Q47" i="8"/>
  <c r="C47" i="8"/>
  <c r="D47" i="8"/>
  <c r="C44" i="1"/>
  <c r="D44" i="1"/>
  <c r="Q44" i="1"/>
  <c r="G46" i="7"/>
  <c r="B46" i="7"/>
  <c r="E46" i="7"/>
  <c r="A47" i="7"/>
  <c r="F46" i="7"/>
  <c r="P275" i="1"/>
  <c r="G135" i="7"/>
  <c r="E135" i="7"/>
  <c r="A136" i="7"/>
  <c r="B135" i="7"/>
  <c r="F135" i="7"/>
  <c r="F45" i="1"/>
  <c r="E45" i="1"/>
  <c r="G45" i="1"/>
  <c r="A46" i="1"/>
  <c r="B45" i="1"/>
  <c r="B309" i="1"/>
  <c r="E309" i="1"/>
  <c r="F309" i="1"/>
  <c r="G309" i="1"/>
  <c r="A310" i="1"/>
  <c r="B134" i="8"/>
  <c r="A135" i="8"/>
  <c r="F134" i="8"/>
  <c r="G134" i="8"/>
  <c r="E134" i="8"/>
  <c r="C45" i="7"/>
  <c r="Q45" i="7"/>
  <c r="D45" i="7"/>
  <c r="Q308" i="1"/>
  <c r="D308" i="1"/>
  <c r="C308" i="1"/>
  <c r="D134" i="7"/>
  <c r="Q134" i="7"/>
  <c r="C134" i="7"/>
  <c r="B48" i="8"/>
  <c r="A49" i="8"/>
  <c r="E48" i="8"/>
  <c r="G48" i="8"/>
  <c r="F48" i="8"/>
  <c r="Q309" i="8"/>
  <c r="C309" i="8"/>
  <c r="D309" i="8"/>
  <c r="H188" i="7"/>
  <c r="C223" i="1"/>
  <c r="Q223" i="1"/>
  <c r="D223" i="1"/>
  <c r="B310" i="7"/>
  <c r="F310" i="7"/>
  <c r="E310" i="7"/>
  <c r="A311" i="7"/>
  <c r="G310" i="7"/>
  <c r="G222" i="7"/>
  <c r="F222" i="7"/>
  <c r="A223" i="7"/>
  <c r="B222" i="7"/>
  <c r="E222" i="7"/>
  <c r="F224" i="1"/>
  <c r="E224" i="1"/>
  <c r="G224" i="1"/>
  <c r="A225" i="1"/>
  <c r="B224" i="1"/>
  <c r="G310" i="8"/>
  <c r="A311" i="8"/>
  <c r="E310" i="8"/>
  <c r="F310" i="8"/>
  <c r="B310" i="8"/>
  <c r="S275" i="7"/>
  <c r="H188" i="1"/>
  <c r="D309" i="7"/>
  <c r="Q309" i="7"/>
  <c r="C309" i="7"/>
  <c r="B135" i="1"/>
  <c r="G135" i="1"/>
  <c r="F135" i="1"/>
  <c r="A136" i="1"/>
  <c r="E135" i="1"/>
  <c r="F224" i="8"/>
  <c r="E224" i="8"/>
  <c r="G224" i="8"/>
  <c r="A225" i="8"/>
  <c r="B224" i="8"/>
  <c r="C223" i="8"/>
  <c r="D223" i="8"/>
  <c r="Q223" i="8"/>
  <c r="H277" i="8"/>
  <c r="H276" i="7"/>
  <c r="Q310" i="8"/>
  <c r="D310" i="8"/>
  <c r="C310" i="8"/>
  <c r="A312" i="7"/>
  <c r="G311" i="7"/>
  <c r="F311" i="7"/>
  <c r="E311" i="7"/>
  <c r="B311" i="7"/>
  <c r="G310" i="1"/>
  <c r="E310" i="1"/>
  <c r="B310" i="1"/>
  <c r="F310" i="1"/>
  <c r="A311" i="1"/>
  <c r="A137" i="1"/>
  <c r="B136" i="1"/>
  <c r="F136" i="1"/>
  <c r="G136" i="1"/>
  <c r="E136" i="1"/>
  <c r="B49" i="8"/>
  <c r="G49" i="8"/>
  <c r="E49" i="8"/>
  <c r="F49" i="8"/>
  <c r="A50" i="8"/>
  <c r="C48" i="8"/>
  <c r="Q48" i="8"/>
  <c r="D48" i="8"/>
  <c r="E135" i="8"/>
  <c r="B135" i="8"/>
  <c r="A136" i="8"/>
  <c r="F135" i="8"/>
  <c r="G135" i="8"/>
  <c r="E311" i="8"/>
  <c r="G311" i="8"/>
  <c r="F311" i="8"/>
  <c r="A312" i="8"/>
  <c r="B311" i="8"/>
  <c r="Q222" i="7"/>
  <c r="D222" i="7"/>
  <c r="C222" i="7"/>
  <c r="Q310" i="7"/>
  <c r="C310" i="7"/>
  <c r="D310" i="7"/>
  <c r="D134" i="8"/>
  <c r="C134" i="8"/>
  <c r="Q134" i="8"/>
  <c r="Q135" i="7"/>
  <c r="C135" i="7"/>
  <c r="D135" i="7"/>
  <c r="G47" i="7"/>
  <c r="F47" i="7"/>
  <c r="E47" i="7"/>
  <c r="B47" i="7"/>
  <c r="A48" i="7"/>
  <c r="D135" i="1"/>
  <c r="C135" i="1"/>
  <c r="Q135" i="1"/>
  <c r="B223" i="7"/>
  <c r="E223" i="7"/>
  <c r="F223" i="7"/>
  <c r="A224" i="7"/>
  <c r="G223" i="7"/>
  <c r="P12" i="8"/>
  <c r="Q309" i="1"/>
  <c r="C309" i="1"/>
  <c r="D309" i="1"/>
  <c r="E136" i="7"/>
  <c r="B136" i="7"/>
  <c r="A137" i="7"/>
  <c r="F136" i="7"/>
  <c r="G136" i="7"/>
  <c r="D224" i="1"/>
  <c r="C224" i="1"/>
  <c r="Q224" i="1"/>
  <c r="P100" i="8"/>
  <c r="D45" i="1"/>
  <c r="C45" i="1"/>
  <c r="Q45" i="1"/>
  <c r="Q46" i="7"/>
  <c r="D46" i="7"/>
  <c r="C46" i="7"/>
  <c r="P12" i="1"/>
  <c r="B225" i="1"/>
  <c r="E225" i="1"/>
  <c r="G225" i="1"/>
  <c r="F225" i="1"/>
  <c r="A226" i="1"/>
  <c r="G46" i="1"/>
  <c r="E46" i="1"/>
  <c r="F46" i="1"/>
  <c r="A47" i="1"/>
  <c r="B46" i="1"/>
  <c r="D224" i="8"/>
  <c r="C224" i="8"/>
  <c r="Q224" i="8"/>
  <c r="F225" i="8"/>
  <c r="A226" i="8"/>
  <c r="B225" i="8"/>
  <c r="G225" i="8"/>
  <c r="E225" i="8"/>
  <c r="S100" i="8"/>
  <c r="C136" i="7"/>
  <c r="D136" i="7"/>
  <c r="Q136" i="7"/>
  <c r="C311" i="7"/>
  <c r="D311" i="7"/>
  <c r="Q311" i="7"/>
  <c r="D225" i="1"/>
  <c r="Q225" i="1"/>
  <c r="C225" i="1"/>
  <c r="D311" i="8"/>
  <c r="C311" i="8"/>
  <c r="Q311" i="8"/>
  <c r="C136" i="1"/>
  <c r="Q136" i="1"/>
  <c r="D136" i="1"/>
  <c r="S275" i="1"/>
  <c r="E224" i="7"/>
  <c r="F224" i="7"/>
  <c r="G224" i="7"/>
  <c r="A225" i="7"/>
  <c r="B224" i="7"/>
  <c r="B312" i="8"/>
  <c r="F312" i="8"/>
  <c r="G312" i="8"/>
  <c r="A313" i="8"/>
  <c r="E312" i="8"/>
  <c r="E136" i="8"/>
  <c r="A137" i="8"/>
  <c r="B136" i="8"/>
  <c r="F136" i="8"/>
  <c r="G136" i="8"/>
  <c r="A138" i="1"/>
  <c r="G137" i="1"/>
  <c r="B137" i="1"/>
  <c r="E137" i="1"/>
  <c r="F137" i="1"/>
  <c r="P12" i="7"/>
  <c r="P100" i="1"/>
  <c r="F48" i="7"/>
  <c r="E48" i="7"/>
  <c r="G48" i="7"/>
  <c r="B48" i="7"/>
  <c r="A49" i="7"/>
  <c r="D135" i="8"/>
  <c r="C135" i="8"/>
  <c r="Q135" i="8"/>
  <c r="C49" i="8"/>
  <c r="Q49" i="8"/>
  <c r="D49" i="8"/>
  <c r="G311" i="1"/>
  <c r="A312" i="1"/>
  <c r="F311" i="1"/>
  <c r="B311" i="1"/>
  <c r="E311" i="1"/>
  <c r="D47" i="7"/>
  <c r="C47" i="7"/>
  <c r="Q47" i="7"/>
  <c r="B312" i="7"/>
  <c r="F312" i="7"/>
  <c r="G312" i="7"/>
  <c r="E312" i="7"/>
  <c r="A313" i="7"/>
  <c r="Q46" i="1"/>
  <c r="D46" i="1"/>
  <c r="C46" i="1"/>
  <c r="B226" i="1"/>
  <c r="A227" i="1"/>
  <c r="E226" i="1"/>
  <c r="F226" i="1"/>
  <c r="G226" i="1"/>
  <c r="C223" i="7"/>
  <c r="Q223" i="7"/>
  <c r="D223" i="7"/>
  <c r="C310" i="1"/>
  <c r="D310" i="1"/>
  <c r="Q310" i="1"/>
  <c r="A48" i="1"/>
  <c r="G47" i="1"/>
  <c r="B47" i="1"/>
  <c r="E47" i="1"/>
  <c r="F47" i="1"/>
  <c r="S100" i="7"/>
  <c r="F137" i="7"/>
  <c r="E137" i="7"/>
  <c r="B137" i="7"/>
  <c r="A138" i="7"/>
  <c r="G137" i="7"/>
  <c r="P188" i="8"/>
  <c r="F50" i="8"/>
  <c r="B50" i="8"/>
  <c r="G50" i="8"/>
  <c r="E50" i="8"/>
  <c r="A51" i="8"/>
  <c r="C225" i="8"/>
  <c r="Q225" i="8"/>
  <c r="D225" i="8"/>
  <c r="G226" i="8"/>
  <c r="A227" i="8"/>
  <c r="B226" i="8"/>
  <c r="E226" i="8"/>
  <c r="F226" i="8"/>
  <c r="H276" i="1"/>
  <c r="F313" i="7"/>
  <c r="B313" i="7"/>
  <c r="A314" i="7"/>
  <c r="G313" i="7"/>
  <c r="E313" i="7"/>
  <c r="B49" i="7"/>
  <c r="A50" i="7"/>
  <c r="E49" i="7"/>
  <c r="G49" i="7"/>
  <c r="F49" i="7"/>
  <c r="F313" i="8"/>
  <c r="E313" i="8"/>
  <c r="G313" i="8"/>
  <c r="A314" i="8"/>
  <c r="B313" i="8"/>
  <c r="Q47" i="1"/>
  <c r="D47" i="1"/>
  <c r="C47" i="1"/>
  <c r="A228" i="1"/>
  <c r="B227" i="1"/>
  <c r="E227" i="1"/>
  <c r="F227" i="1"/>
  <c r="G227" i="1"/>
  <c r="C48" i="7"/>
  <c r="Q48" i="7"/>
  <c r="D48" i="7"/>
  <c r="F138" i="1"/>
  <c r="B138" i="1"/>
  <c r="A139" i="1"/>
  <c r="G138" i="1"/>
  <c r="E138" i="1"/>
  <c r="D224" i="7"/>
  <c r="C224" i="7"/>
  <c r="Q224" i="7"/>
  <c r="C226" i="1"/>
  <c r="Q226" i="1"/>
  <c r="D226" i="1"/>
  <c r="E225" i="7"/>
  <c r="B225" i="7"/>
  <c r="F225" i="7"/>
  <c r="G225" i="7"/>
  <c r="A226" i="7"/>
  <c r="A49" i="1"/>
  <c r="B48" i="1"/>
  <c r="E48" i="1"/>
  <c r="G48" i="1"/>
  <c r="F48" i="1"/>
  <c r="Q312" i="8"/>
  <c r="D312" i="8"/>
  <c r="C312" i="8"/>
  <c r="G51" i="8"/>
  <c r="A52" i="8"/>
  <c r="B51" i="8"/>
  <c r="E51" i="8"/>
  <c r="F51" i="8"/>
  <c r="S12" i="8"/>
  <c r="Q312" i="7"/>
  <c r="D312" i="7"/>
  <c r="C312" i="7"/>
  <c r="Q311" i="1"/>
  <c r="C311" i="1"/>
  <c r="D311" i="1"/>
  <c r="P188" i="1"/>
  <c r="D136" i="8"/>
  <c r="Q136" i="8"/>
  <c r="C136" i="8"/>
  <c r="H101" i="7"/>
  <c r="P188" i="7"/>
  <c r="B137" i="8"/>
  <c r="E137" i="8"/>
  <c r="A138" i="8"/>
  <c r="F137" i="8"/>
  <c r="G137" i="8"/>
  <c r="H101" i="8"/>
  <c r="B138" i="7"/>
  <c r="A139" i="7"/>
  <c r="F138" i="7"/>
  <c r="E138" i="7"/>
  <c r="G138" i="7"/>
  <c r="E312" i="1"/>
  <c r="G312" i="1"/>
  <c r="F312" i="1"/>
  <c r="A313" i="1"/>
  <c r="B312" i="1"/>
  <c r="Q50" i="8"/>
  <c r="D50" i="8"/>
  <c r="C50" i="8"/>
  <c r="Q137" i="7"/>
  <c r="C137" i="7"/>
  <c r="D137" i="7"/>
  <c r="Q137" i="1"/>
  <c r="D137" i="1"/>
  <c r="C137" i="1"/>
  <c r="S12" i="1"/>
  <c r="Q226" i="8"/>
  <c r="D226" i="8"/>
  <c r="C226" i="8"/>
  <c r="F227" i="8"/>
  <c r="G227" i="8"/>
  <c r="B227" i="8"/>
  <c r="A228" i="8"/>
  <c r="E227" i="8"/>
  <c r="D138" i="7"/>
  <c r="Q138" i="7"/>
  <c r="C138" i="7"/>
  <c r="E138" i="8"/>
  <c r="B138" i="8"/>
  <c r="A139" i="8"/>
  <c r="F138" i="8"/>
  <c r="G138" i="8"/>
  <c r="D227" i="1"/>
  <c r="Q227" i="1"/>
  <c r="C227" i="1"/>
  <c r="G314" i="8"/>
  <c r="F314" i="8"/>
  <c r="B314" i="8"/>
  <c r="A315" i="8"/>
  <c r="E314" i="8"/>
  <c r="C49" i="7"/>
  <c r="Q49" i="7"/>
  <c r="D49" i="7"/>
  <c r="H13" i="1"/>
  <c r="C51" i="8"/>
  <c r="Q51" i="8"/>
  <c r="D51" i="8"/>
  <c r="Q225" i="7"/>
  <c r="D225" i="7"/>
  <c r="C225" i="7"/>
  <c r="S12" i="7"/>
  <c r="E228" i="1"/>
  <c r="B228" i="1"/>
  <c r="F228" i="1"/>
  <c r="G228" i="1"/>
  <c r="A229" i="1"/>
  <c r="P276" i="7"/>
  <c r="Q137" i="8"/>
  <c r="C137" i="8"/>
  <c r="D137" i="8"/>
  <c r="G52" i="8"/>
  <c r="E52" i="8"/>
  <c r="F52" i="8"/>
  <c r="A53" i="8"/>
  <c r="B52" i="8"/>
  <c r="B314" i="7"/>
  <c r="F314" i="7"/>
  <c r="A315" i="7"/>
  <c r="G314" i="7"/>
  <c r="E314" i="7"/>
  <c r="S100" i="1"/>
  <c r="Q48" i="1"/>
  <c r="D48" i="1"/>
  <c r="C48" i="1"/>
  <c r="C313" i="7"/>
  <c r="Q313" i="7"/>
  <c r="D313" i="7"/>
  <c r="D312" i="1"/>
  <c r="Q312" i="1"/>
  <c r="C312" i="1"/>
  <c r="G313" i="1"/>
  <c r="A314" i="1"/>
  <c r="E313" i="1"/>
  <c r="B313" i="1"/>
  <c r="F313" i="1"/>
  <c r="E49" i="1"/>
  <c r="F49" i="1"/>
  <c r="G49" i="1"/>
  <c r="A50" i="1"/>
  <c r="B49" i="1"/>
  <c r="F139" i="1"/>
  <c r="B139" i="1"/>
  <c r="A140" i="1"/>
  <c r="G139" i="1"/>
  <c r="E139" i="1"/>
  <c r="H13" i="8"/>
  <c r="E226" i="7"/>
  <c r="A227" i="7"/>
  <c r="B226" i="7"/>
  <c r="F226" i="7"/>
  <c r="G226" i="7"/>
  <c r="Q138" i="1"/>
  <c r="C138" i="1"/>
  <c r="D138" i="1"/>
  <c r="S188" i="8"/>
  <c r="F139" i="7"/>
  <c r="A140" i="7"/>
  <c r="G139" i="7"/>
  <c r="B139" i="7"/>
  <c r="E139" i="7"/>
  <c r="P277" i="8"/>
  <c r="C313" i="8"/>
  <c r="Q313" i="8"/>
  <c r="D313" i="8"/>
  <c r="G50" i="7"/>
  <c r="A51" i="7"/>
  <c r="B50" i="7"/>
  <c r="E50" i="7"/>
  <c r="F50" i="7"/>
  <c r="D227" i="8"/>
  <c r="Q227" i="8"/>
  <c r="C227" i="8"/>
  <c r="A229" i="8"/>
  <c r="E228" i="8"/>
  <c r="B228" i="8"/>
  <c r="F228" i="8"/>
  <c r="G228" i="8"/>
  <c r="H13" i="7"/>
  <c r="H101" i="1"/>
  <c r="H189" i="8"/>
  <c r="E227" i="7"/>
  <c r="F227" i="7"/>
  <c r="G227" i="7"/>
  <c r="A228" i="7"/>
  <c r="B227" i="7"/>
  <c r="Q139" i="1"/>
  <c r="D139" i="1"/>
  <c r="C139" i="1"/>
  <c r="Q314" i="7"/>
  <c r="D314" i="7"/>
  <c r="C314" i="7"/>
  <c r="F315" i="8"/>
  <c r="B315" i="8"/>
  <c r="A316" i="8"/>
  <c r="E315" i="8"/>
  <c r="G315" i="8"/>
  <c r="D50" i="7"/>
  <c r="C50" i="7"/>
  <c r="Q50" i="7"/>
  <c r="C139" i="7"/>
  <c r="Q139" i="7"/>
  <c r="D139" i="7"/>
  <c r="F229" i="1"/>
  <c r="B229" i="1"/>
  <c r="E229" i="1"/>
  <c r="G229" i="1"/>
  <c r="A230" i="1"/>
  <c r="D314" i="8"/>
  <c r="C314" i="8"/>
  <c r="Q314" i="8"/>
  <c r="F51" i="7"/>
  <c r="G51" i="7"/>
  <c r="B51" i="7"/>
  <c r="A52" i="7"/>
  <c r="E51" i="7"/>
  <c r="C49" i="1"/>
  <c r="D49" i="1"/>
  <c r="Q49" i="1"/>
  <c r="S188" i="1"/>
  <c r="A140" i="8"/>
  <c r="G139" i="8"/>
  <c r="B139" i="8"/>
  <c r="E139" i="8"/>
  <c r="F139" i="8"/>
  <c r="E140" i="7"/>
  <c r="F140" i="7"/>
  <c r="B140" i="7"/>
  <c r="A141" i="7"/>
  <c r="G140" i="7"/>
  <c r="A51" i="1"/>
  <c r="E50" i="1"/>
  <c r="F50" i="1"/>
  <c r="G50" i="1"/>
  <c r="B50" i="1"/>
  <c r="S188" i="7"/>
  <c r="D138" i="8"/>
  <c r="C138" i="8"/>
  <c r="Q138" i="8"/>
  <c r="D228" i="1"/>
  <c r="Q228" i="1"/>
  <c r="C228" i="1"/>
  <c r="Q313" i="1"/>
  <c r="C313" i="1"/>
  <c r="D313" i="1"/>
  <c r="D52" i="8"/>
  <c r="C52" i="8"/>
  <c r="Q52" i="8"/>
  <c r="B315" i="7"/>
  <c r="A316" i="7"/>
  <c r="G315" i="7"/>
  <c r="E315" i="7"/>
  <c r="F315" i="7"/>
  <c r="A54" i="8"/>
  <c r="E53" i="8"/>
  <c r="F53" i="8"/>
  <c r="B53" i="8"/>
  <c r="G53" i="8"/>
  <c r="Q226" i="7"/>
  <c r="D226" i="7"/>
  <c r="C226" i="7"/>
  <c r="E140" i="1"/>
  <c r="G140" i="1"/>
  <c r="F140" i="1"/>
  <c r="A141" i="1"/>
  <c r="B140" i="1"/>
  <c r="A315" i="1"/>
  <c r="F314" i="1"/>
  <c r="B314" i="1"/>
  <c r="E314" i="1"/>
  <c r="G314" i="1"/>
  <c r="Q228" i="8"/>
  <c r="D228" i="8"/>
  <c r="C228" i="8"/>
  <c r="B229" i="8"/>
  <c r="F229" i="8"/>
  <c r="A230" i="8"/>
  <c r="G229" i="8"/>
  <c r="E229" i="8"/>
  <c r="D314" i="1"/>
  <c r="C314" i="1"/>
  <c r="Q314" i="1"/>
  <c r="Q53" i="8"/>
  <c r="D53" i="8"/>
  <c r="C53" i="8"/>
  <c r="Q315" i="7"/>
  <c r="D315" i="7"/>
  <c r="C315" i="7"/>
  <c r="P276" i="1"/>
  <c r="F140" i="8"/>
  <c r="G140" i="8"/>
  <c r="A141" i="8"/>
  <c r="B140" i="8"/>
  <c r="E140" i="8"/>
  <c r="E315" i="1"/>
  <c r="B315" i="1"/>
  <c r="F315" i="1"/>
  <c r="G315" i="1"/>
  <c r="A316" i="1"/>
  <c r="S276" i="7"/>
  <c r="A52" i="1"/>
  <c r="E51" i="1"/>
  <c r="F51" i="1"/>
  <c r="G51" i="1"/>
  <c r="B51" i="1"/>
  <c r="E316" i="8"/>
  <c r="A317" i="8"/>
  <c r="G316" i="8"/>
  <c r="F316" i="8"/>
  <c r="B316" i="8"/>
  <c r="Q140" i="1"/>
  <c r="D140" i="1"/>
  <c r="C140" i="1"/>
  <c r="A55" i="8"/>
  <c r="B54" i="8"/>
  <c r="G54" i="8"/>
  <c r="E54" i="8"/>
  <c r="F54" i="8"/>
  <c r="Q315" i="8"/>
  <c r="D315" i="8"/>
  <c r="C315" i="8"/>
  <c r="A142" i="1"/>
  <c r="F141" i="1"/>
  <c r="B141" i="1"/>
  <c r="G141" i="1"/>
  <c r="E141" i="1"/>
  <c r="S277" i="8"/>
  <c r="B141" i="7"/>
  <c r="E141" i="7"/>
  <c r="F141" i="7"/>
  <c r="G141" i="7"/>
  <c r="A142" i="7"/>
  <c r="E230" i="1"/>
  <c r="F230" i="1"/>
  <c r="A231" i="1"/>
  <c r="B230" i="1"/>
  <c r="G230" i="1"/>
  <c r="H189" i="7"/>
  <c r="C140" i="7"/>
  <c r="Q140" i="7"/>
  <c r="D140" i="7"/>
  <c r="H189" i="1"/>
  <c r="E52" i="7"/>
  <c r="F52" i="7"/>
  <c r="G52" i="7"/>
  <c r="A53" i="7"/>
  <c r="B52" i="7"/>
  <c r="Q227" i="7"/>
  <c r="D227" i="7"/>
  <c r="C227" i="7"/>
  <c r="P101" i="7"/>
  <c r="Q50" i="1"/>
  <c r="D50" i="1"/>
  <c r="C50" i="1"/>
  <c r="Q51" i="7"/>
  <c r="D51" i="7"/>
  <c r="C51" i="7"/>
  <c r="P101" i="8"/>
  <c r="F228" i="7"/>
  <c r="A229" i="7"/>
  <c r="B228" i="7"/>
  <c r="E228" i="7"/>
  <c r="G228" i="7"/>
  <c r="G316" i="7"/>
  <c r="F316" i="7"/>
  <c r="E316" i="7"/>
  <c r="A317" i="7"/>
  <c r="B316" i="7"/>
  <c r="D139" i="8"/>
  <c r="C139" i="8"/>
  <c r="Q139" i="8"/>
  <c r="Q229" i="1"/>
  <c r="D229" i="1"/>
  <c r="C229" i="1"/>
  <c r="G230" i="8"/>
  <c r="A231" i="8"/>
  <c r="B230" i="8"/>
  <c r="F230" i="8"/>
  <c r="E230" i="8"/>
  <c r="Q229" i="8"/>
  <c r="D229" i="8"/>
  <c r="C229" i="8"/>
  <c r="B142" i="1"/>
  <c r="A143" i="1"/>
  <c r="G142" i="1"/>
  <c r="E142" i="1"/>
  <c r="F142" i="1"/>
  <c r="G55" i="8"/>
  <c r="A56" i="8"/>
  <c r="E55" i="8"/>
  <c r="F55" i="8"/>
  <c r="B55" i="8"/>
  <c r="D315" i="1"/>
  <c r="C315" i="1"/>
  <c r="Q315" i="1"/>
  <c r="Q230" i="1"/>
  <c r="C230" i="1"/>
  <c r="D230" i="1"/>
  <c r="C141" i="7"/>
  <c r="Q141" i="7"/>
  <c r="D141" i="7"/>
  <c r="F52" i="1"/>
  <c r="G52" i="1"/>
  <c r="A53" i="1"/>
  <c r="B52" i="1"/>
  <c r="E52" i="1"/>
  <c r="D52" i="7"/>
  <c r="C52" i="7"/>
  <c r="Q52" i="7"/>
  <c r="E231" i="1"/>
  <c r="B231" i="1"/>
  <c r="A232" i="1"/>
  <c r="F231" i="1"/>
  <c r="G231" i="1"/>
  <c r="A318" i="8"/>
  <c r="G317" i="8"/>
  <c r="B317" i="8"/>
  <c r="E317" i="8"/>
  <c r="F317" i="8"/>
  <c r="Q316" i="7"/>
  <c r="D316" i="7"/>
  <c r="C316" i="7"/>
  <c r="F53" i="7"/>
  <c r="G53" i="7"/>
  <c r="E53" i="7"/>
  <c r="A54" i="7"/>
  <c r="B53" i="7"/>
  <c r="H278" i="8"/>
  <c r="C140" i="8"/>
  <c r="Q140" i="8"/>
  <c r="D140" i="8"/>
  <c r="Q228" i="7"/>
  <c r="D228" i="7"/>
  <c r="C228" i="7"/>
  <c r="H277" i="7"/>
  <c r="B141" i="8"/>
  <c r="A142" i="8"/>
  <c r="E141" i="8"/>
  <c r="F141" i="8"/>
  <c r="G141" i="8"/>
  <c r="E229" i="7"/>
  <c r="B229" i="7"/>
  <c r="A230" i="7"/>
  <c r="F229" i="7"/>
  <c r="G229" i="7"/>
  <c r="A143" i="7"/>
  <c r="B142" i="7"/>
  <c r="E142" i="7"/>
  <c r="F142" i="7"/>
  <c r="G142" i="7"/>
  <c r="P13" i="8"/>
  <c r="Q51" i="1"/>
  <c r="D51" i="1"/>
  <c r="C51" i="1"/>
  <c r="E316" i="1"/>
  <c r="G316" i="1"/>
  <c r="A317" i="1"/>
  <c r="B316" i="1"/>
  <c r="F316" i="1"/>
  <c r="B317" i="7"/>
  <c r="G317" i="7"/>
  <c r="E317" i="7"/>
  <c r="A318" i="7"/>
  <c r="F317" i="7"/>
  <c r="D141" i="1"/>
  <c r="C141" i="1"/>
  <c r="Q141" i="1"/>
  <c r="P13" i="1"/>
  <c r="C54" i="8"/>
  <c r="Q54" i="8"/>
  <c r="D54" i="8"/>
  <c r="D316" i="8"/>
  <c r="Q316" i="8"/>
  <c r="C316" i="8"/>
  <c r="C230" i="8"/>
  <c r="Q230" i="8"/>
  <c r="D230" i="8"/>
  <c r="A232" i="8"/>
  <c r="E231" i="8"/>
  <c r="B231" i="8"/>
  <c r="F231" i="8"/>
  <c r="G231" i="8"/>
  <c r="F230" i="7"/>
  <c r="A231" i="7"/>
  <c r="B230" i="7"/>
  <c r="E230" i="7"/>
  <c r="G230" i="7"/>
  <c r="S101" i="7"/>
  <c r="Q229" i="7"/>
  <c r="D229" i="7"/>
  <c r="C229" i="7"/>
  <c r="C317" i="8"/>
  <c r="Q317" i="8"/>
  <c r="D317" i="8"/>
  <c r="D317" i="7"/>
  <c r="Q317" i="7"/>
  <c r="C317" i="7"/>
  <c r="D53" i="7"/>
  <c r="C53" i="7"/>
  <c r="Q53" i="7"/>
  <c r="B54" i="7"/>
  <c r="E54" i="7"/>
  <c r="F54" i="7"/>
  <c r="A55" i="7"/>
  <c r="G54" i="7"/>
  <c r="S276" i="1"/>
  <c r="G318" i="8"/>
  <c r="F318" i="8"/>
  <c r="A319" i="8"/>
  <c r="B318" i="8"/>
  <c r="E318" i="8"/>
  <c r="S101" i="8"/>
  <c r="C316" i="1"/>
  <c r="Q316" i="1"/>
  <c r="D316" i="1"/>
  <c r="C142" i="7"/>
  <c r="Q142" i="7"/>
  <c r="D142" i="7"/>
  <c r="C55" i="8"/>
  <c r="Q55" i="8"/>
  <c r="D55" i="8"/>
  <c r="E143" i="1"/>
  <c r="B143" i="1"/>
  <c r="A144" i="1"/>
  <c r="G143" i="1"/>
  <c r="F143" i="1"/>
  <c r="P101" i="1"/>
  <c r="E317" i="1"/>
  <c r="A318" i="1"/>
  <c r="B317" i="1"/>
  <c r="F317" i="1"/>
  <c r="G317" i="1"/>
  <c r="E143" i="7"/>
  <c r="B143" i="7"/>
  <c r="F143" i="7"/>
  <c r="G143" i="7"/>
  <c r="A144" i="7"/>
  <c r="Q52" i="1"/>
  <c r="D52" i="1"/>
  <c r="C52" i="1"/>
  <c r="Q142" i="1"/>
  <c r="D142" i="1"/>
  <c r="C142" i="1"/>
  <c r="G142" i="8"/>
  <c r="B142" i="8"/>
  <c r="E142" i="8"/>
  <c r="F142" i="8"/>
  <c r="A143" i="8"/>
  <c r="G232" i="1"/>
  <c r="F232" i="1"/>
  <c r="A233" i="1"/>
  <c r="B232" i="1"/>
  <c r="E232" i="1"/>
  <c r="A54" i="1"/>
  <c r="E53" i="1"/>
  <c r="B53" i="1"/>
  <c r="F53" i="1"/>
  <c r="G53" i="1"/>
  <c r="F318" i="7"/>
  <c r="A319" i="7"/>
  <c r="B318" i="7"/>
  <c r="G318" i="7"/>
  <c r="E318" i="7"/>
  <c r="P189" i="8"/>
  <c r="Q141" i="8"/>
  <c r="D141" i="8"/>
  <c r="C141" i="8"/>
  <c r="Q231" i="1"/>
  <c r="D231" i="1"/>
  <c r="C231" i="1"/>
  <c r="A57" i="8"/>
  <c r="G56" i="8"/>
  <c r="E56" i="8"/>
  <c r="B56" i="8"/>
  <c r="F56" i="8"/>
  <c r="P13" i="7"/>
  <c r="A233" i="8"/>
  <c r="E232" i="8"/>
  <c r="B232" i="8"/>
  <c r="F232" i="8"/>
  <c r="G232" i="8"/>
  <c r="Q231" i="8"/>
  <c r="D231" i="8"/>
  <c r="C231" i="8"/>
  <c r="H277" i="1"/>
  <c r="D53" i="1"/>
  <c r="C53" i="1"/>
  <c r="Q53" i="1"/>
  <c r="C142" i="8"/>
  <c r="D142" i="8"/>
  <c r="Q142" i="8"/>
  <c r="F144" i="7"/>
  <c r="B144" i="7"/>
  <c r="A145" i="7"/>
  <c r="E144" i="7"/>
  <c r="G144" i="7"/>
  <c r="B318" i="1"/>
  <c r="A319" i="1"/>
  <c r="E318" i="1"/>
  <c r="F318" i="1"/>
  <c r="G318" i="1"/>
  <c r="Q56" i="8"/>
  <c r="D56" i="8"/>
  <c r="C56" i="8"/>
  <c r="S13" i="8"/>
  <c r="Q318" i="7"/>
  <c r="C318" i="7"/>
  <c r="D318" i="7"/>
  <c r="G54" i="1"/>
  <c r="B54" i="1"/>
  <c r="A55" i="1"/>
  <c r="F54" i="1"/>
  <c r="E54" i="1"/>
  <c r="G144" i="1"/>
  <c r="A145" i="1"/>
  <c r="B144" i="1"/>
  <c r="F144" i="1"/>
  <c r="E144" i="1"/>
  <c r="P189" i="1"/>
  <c r="G319" i="7"/>
  <c r="E319" i="7"/>
  <c r="F319" i="7"/>
  <c r="B319" i="7"/>
  <c r="A320" i="7"/>
  <c r="Q143" i="7"/>
  <c r="D143" i="7"/>
  <c r="C143" i="7"/>
  <c r="Q143" i="1"/>
  <c r="D143" i="1"/>
  <c r="C143" i="1"/>
  <c r="H102" i="8"/>
  <c r="H102" i="7"/>
  <c r="A58" i="8"/>
  <c r="E57" i="8"/>
  <c r="B57" i="8"/>
  <c r="F57" i="8"/>
  <c r="G57" i="8"/>
  <c r="C232" i="1"/>
  <c r="D232" i="1"/>
  <c r="Q232" i="1"/>
  <c r="B55" i="7"/>
  <c r="F55" i="7"/>
  <c r="G55" i="7"/>
  <c r="A56" i="7"/>
  <c r="E55" i="7"/>
  <c r="C230" i="7"/>
  <c r="Q230" i="7"/>
  <c r="D230" i="7"/>
  <c r="B233" i="1"/>
  <c r="A234" i="1"/>
  <c r="E233" i="1"/>
  <c r="F233" i="1"/>
  <c r="G233" i="1"/>
  <c r="G143" i="8"/>
  <c r="E143" i="8"/>
  <c r="F143" i="8"/>
  <c r="A144" i="8"/>
  <c r="B143" i="8"/>
  <c r="C318" i="8"/>
  <c r="Q318" i="8"/>
  <c r="D318" i="8"/>
  <c r="E231" i="7"/>
  <c r="A232" i="7"/>
  <c r="B231" i="7"/>
  <c r="G231" i="7"/>
  <c r="F231" i="7"/>
  <c r="E319" i="8"/>
  <c r="B319" i="8"/>
  <c r="A320" i="8"/>
  <c r="F319" i="8"/>
  <c r="G319" i="8"/>
  <c r="C317" i="1"/>
  <c r="Q317" i="1"/>
  <c r="D317" i="1"/>
  <c r="S13" i="1"/>
  <c r="D54" i="7"/>
  <c r="C54" i="7"/>
  <c r="Q54" i="7"/>
  <c r="P189" i="7"/>
  <c r="Q232" i="8"/>
  <c r="C232" i="8"/>
  <c r="D232" i="8"/>
  <c r="A234" i="8"/>
  <c r="F233" i="8"/>
  <c r="B233" i="8"/>
  <c r="G233" i="8"/>
  <c r="E233" i="8"/>
  <c r="D319" i="8"/>
  <c r="Q319" i="8"/>
  <c r="C319" i="8"/>
  <c r="C55" i="7"/>
  <c r="D55" i="7"/>
  <c r="Q55" i="7"/>
  <c r="S101" i="1"/>
  <c r="H14" i="1"/>
  <c r="C57" i="8"/>
  <c r="Q57" i="8"/>
  <c r="D57" i="8"/>
  <c r="E320" i="7"/>
  <c r="B320" i="7"/>
  <c r="A321" i="7"/>
  <c r="F320" i="7"/>
  <c r="G320" i="7"/>
  <c r="G319" i="1"/>
  <c r="A320" i="1"/>
  <c r="B319" i="1"/>
  <c r="E319" i="1"/>
  <c r="F319" i="1"/>
  <c r="P278" i="8"/>
  <c r="D319" i="7"/>
  <c r="Q319" i="7"/>
  <c r="C319" i="7"/>
  <c r="H14" i="8"/>
  <c r="Q318" i="1"/>
  <c r="C318" i="1"/>
  <c r="D318" i="1"/>
  <c r="D143" i="8"/>
  <c r="C143" i="8"/>
  <c r="Q143" i="8"/>
  <c r="F234" i="1"/>
  <c r="E234" i="1"/>
  <c r="A235" i="1"/>
  <c r="B234" i="1"/>
  <c r="G234" i="1"/>
  <c r="A59" i="8"/>
  <c r="G58" i="8"/>
  <c r="E58" i="8"/>
  <c r="F58" i="8"/>
  <c r="B58" i="8"/>
  <c r="A56" i="1"/>
  <c r="G55" i="1"/>
  <c r="F55" i="1"/>
  <c r="B55" i="1"/>
  <c r="E55" i="1"/>
  <c r="F144" i="8"/>
  <c r="E144" i="8"/>
  <c r="A145" i="8"/>
  <c r="B144" i="8"/>
  <c r="G144" i="8"/>
  <c r="D233" i="1"/>
  <c r="Q233" i="1"/>
  <c r="C233" i="1"/>
  <c r="C144" i="1"/>
  <c r="Q144" i="1"/>
  <c r="D144" i="1"/>
  <c r="Q54" i="1"/>
  <c r="D54" i="1"/>
  <c r="C54" i="1"/>
  <c r="P277" i="7"/>
  <c r="Q231" i="7"/>
  <c r="D231" i="7"/>
  <c r="C231" i="7"/>
  <c r="G56" i="7"/>
  <c r="A57" i="7"/>
  <c r="F56" i="7"/>
  <c r="B56" i="7"/>
  <c r="E56" i="7"/>
  <c r="S13" i="7"/>
  <c r="A146" i="1"/>
  <c r="B145" i="1"/>
  <c r="E145" i="1"/>
  <c r="F145" i="1"/>
  <c r="G145" i="1"/>
  <c r="B145" i="7"/>
  <c r="A146" i="7"/>
  <c r="E145" i="7"/>
  <c r="F145" i="7"/>
  <c r="G145" i="7"/>
  <c r="E232" i="7"/>
  <c r="B232" i="7"/>
  <c r="G232" i="7"/>
  <c r="A233" i="7"/>
  <c r="F232" i="7"/>
  <c r="S189" i="8"/>
  <c r="D144" i="7"/>
  <c r="C144" i="7"/>
  <c r="Q144" i="7"/>
  <c r="E320" i="8"/>
  <c r="F320" i="8"/>
  <c r="G320" i="8"/>
  <c r="B320" i="8"/>
  <c r="A321" i="8"/>
  <c r="Q233" i="8"/>
  <c r="D233" i="8"/>
  <c r="C233" i="8"/>
  <c r="B234" i="8"/>
  <c r="A235" i="8"/>
  <c r="F234" i="8"/>
  <c r="G234" i="8"/>
  <c r="E234" i="8"/>
  <c r="H102" i="1"/>
  <c r="S189" i="1"/>
  <c r="Q232" i="7"/>
  <c r="D232" i="7"/>
  <c r="C232" i="7"/>
  <c r="F320" i="1"/>
  <c r="B320" i="1"/>
  <c r="A321" i="1"/>
  <c r="E320" i="1"/>
  <c r="G320" i="1"/>
  <c r="G57" i="7"/>
  <c r="E57" i="7"/>
  <c r="F57" i="7"/>
  <c r="A58" i="7"/>
  <c r="B57" i="7"/>
  <c r="Q145" i="1"/>
  <c r="D145" i="1"/>
  <c r="C145" i="1"/>
  <c r="F56" i="1"/>
  <c r="B56" i="1"/>
  <c r="A57" i="1"/>
  <c r="E56" i="1"/>
  <c r="G56" i="1"/>
  <c r="D234" i="1"/>
  <c r="Q234" i="1"/>
  <c r="C234" i="1"/>
  <c r="A147" i="1"/>
  <c r="E146" i="1"/>
  <c r="F146" i="1"/>
  <c r="B146" i="1"/>
  <c r="G146" i="1"/>
  <c r="C58" i="8"/>
  <c r="Q58" i="8"/>
  <c r="D58" i="8"/>
  <c r="F235" i="1"/>
  <c r="E235" i="1"/>
  <c r="G235" i="1"/>
  <c r="B235" i="1"/>
  <c r="A236" i="1"/>
  <c r="H190" i="8"/>
  <c r="F321" i="7"/>
  <c r="A322" i="7"/>
  <c r="B321" i="7"/>
  <c r="G321" i="7"/>
  <c r="E321" i="7"/>
  <c r="E321" i="8"/>
  <c r="A322" i="8"/>
  <c r="B321" i="8"/>
  <c r="G321" i="8"/>
  <c r="F321" i="8"/>
  <c r="E146" i="7"/>
  <c r="A147" i="7"/>
  <c r="F146" i="7"/>
  <c r="G146" i="7"/>
  <c r="B146" i="7"/>
  <c r="H14" i="7"/>
  <c r="D320" i="7"/>
  <c r="C320" i="7"/>
  <c r="Q320" i="7"/>
  <c r="Q320" i="8"/>
  <c r="C320" i="8"/>
  <c r="D320" i="8"/>
  <c r="A234" i="7"/>
  <c r="F233" i="7"/>
  <c r="G233" i="7"/>
  <c r="E233" i="7"/>
  <c r="B233" i="7"/>
  <c r="Q145" i="7"/>
  <c r="D145" i="7"/>
  <c r="C145" i="7"/>
  <c r="C144" i="8"/>
  <c r="D144" i="8"/>
  <c r="Q144" i="8"/>
  <c r="C56" i="7"/>
  <c r="Q56" i="7"/>
  <c r="D56" i="7"/>
  <c r="E145" i="8"/>
  <c r="G145" i="8"/>
  <c r="A146" i="8"/>
  <c r="B145" i="8"/>
  <c r="F145" i="8"/>
  <c r="Q55" i="1"/>
  <c r="C55" i="1"/>
  <c r="D55" i="1"/>
  <c r="E59" i="8"/>
  <c r="B59" i="8"/>
  <c r="F59" i="8"/>
  <c r="G59" i="8"/>
  <c r="A60" i="8"/>
  <c r="Q319" i="1"/>
  <c r="D319" i="1"/>
  <c r="C319" i="1"/>
  <c r="S189" i="7"/>
  <c r="B235" i="8"/>
  <c r="A236" i="8"/>
  <c r="F235" i="8"/>
  <c r="G235" i="8"/>
  <c r="E235" i="8"/>
  <c r="Q234" i="8"/>
  <c r="D234" i="8"/>
  <c r="C234" i="8"/>
  <c r="H190" i="7"/>
  <c r="H190" i="1"/>
  <c r="P102" i="8"/>
  <c r="Q59" i="8"/>
  <c r="D59" i="8"/>
  <c r="C59" i="8"/>
  <c r="B57" i="1"/>
  <c r="A58" i="1"/>
  <c r="E57" i="1"/>
  <c r="F57" i="1"/>
  <c r="G57" i="1"/>
  <c r="A237" i="1"/>
  <c r="E236" i="1"/>
  <c r="F236" i="1"/>
  <c r="G236" i="1"/>
  <c r="B236" i="1"/>
  <c r="D56" i="1"/>
  <c r="Q56" i="1"/>
  <c r="C56" i="1"/>
  <c r="S278" i="8"/>
  <c r="D321" i="7"/>
  <c r="C321" i="7"/>
  <c r="Q321" i="7"/>
  <c r="D235" i="1"/>
  <c r="Q235" i="1"/>
  <c r="C235" i="1"/>
  <c r="D146" i="1"/>
  <c r="Q146" i="1"/>
  <c r="C146" i="1"/>
  <c r="D57" i="7"/>
  <c r="Q57" i="7"/>
  <c r="C57" i="7"/>
  <c r="S277" i="7"/>
  <c r="G234" i="7"/>
  <c r="F234" i="7"/>
  <c r="B234" i="7"/>
  <c r="A235" i="7"/>
  <c r="E234" i="7"/>
  <c r="Q321" i="8"/>
  <c r="D321" i="8"/>
  <c r="C321" i="8"/>
  <c r="E322" i="7"/>
  <c r="A323" i="7"/>
  <c r="B322" i="7"/>
  <c r="F322" i="7"/>
  <c r="G322" i="7"/>
  <c r="A59" i="7"/>
  <c r="B58" i="7"/>
  <c r="E58" i="7"/>
  <c r="F58" i="7"/>
  <c r="G58" i="7"/>
  <c r="A322" i="1"/>
  <c r="G321" i="1"/>
  <c r="E321" i="1"/>
  <c r="F321" i="1"/>
  <c r="B321" i="1"/>
  <c r="C146" i="7"/>
  <c r="Q146" i="7"/>
  <c r="D146" i="7"/>
  <c r="A323" i="8"/>
  <c r="F322" i="8"/>
  <c r="G322" i="8"/>
  <c r="B322" i="8"/>
  <c r="E322" i="8"/>
  <c r="C320" i="1"/>
  <c r="Q320" i="1"/>
  <c r="D320" i="1"/>
  <c r="G60" i="8"/>
  <c r="F60" i="8"/>
  <c r="B60" i="8"/>
  <c r="E60" i="8"/>
  <c r="A61" i="8"/>
  <c r="E147" i="1"/>
  <c r="B147" i="1"/>
  <c r="A148" i="1"/>
  <c r="G147" i="1"/>
  <c r="F147" i="1"/>
  <c r="Q145" i="8"/>
  <c r="D145" i="8"/>
  <c r="C145" i="8"/>
  <c r="A147" i="8"/>
  <c r="B146" i="8"/>
  <c r="G146" i="8"/>
  <c r="E146" i="8"/>
  <c r="F146" i="8"/>
  <c r="C233" i="7"/>
  <c r="Q233" i="7"/>
  <c r="D233" i="7"/>
  <c r="A148" i="7"/>
  <c r="G147" i="7"/>
  <c r="E147" i="7"/>
  <c r="B147" i="7"/>
  <c r="F147" i="7"/>
  <c r="P277" i="1"/>
  <c r="P102" i="7"/>
  <c r="D235" i="8"/>
  <c r="C235" i="8"/>
  <c r="Q235" i="8"/>
  <c r="F236" i="8"/>
  <c r="G236" i="8"/>
  <c r="A237" i="8"/>
  <c r="E236" i="8"/>
  <c r="B236" i="8"/>
  <c r="H278" i="7"/>
  <c r="P14" i="8"/>
  <c r="E58" i="1"/>
  <c r="A59" i="1"/>
  <c r="G58" i="1"/>
  <c r="F58" i="1"/>
  <c r="B58" i="1"/>
  <c r="D146" i="8"/>
  <c r="Q146" i="8"/>
  <c r="C146" i="8"/>
  <c r="H279" i="8"/>
  <c r="A238" i="1"/>
  <c r="E237" i="1"/>
  <c r="F237" i="1"/>
  <c r="G237" i="1"/>
  <c r="B237" i="1"/>
  <c r="D57" i="1"/>
  <c r="Q57" i="1"/>
  <c r="C57" i="1"/>
  <c r="B148" i="7"/>
  <c r="A149" i="7"/>
  <c r="E148" i="7"/>
  <c r="F148" i="7"/>
  <c r="G148" i="7"/>
  <c r="B147" i="8"/>
  <c r="G147" i="8"/>
  <c r="A148" i="8"/>
  <c r="E147" i="8"/>
  <c r="F147" i="8"/>
  <c r="A62" i="8"/>
  <c r="F61" i="8"/>
  <c r="G61" i="8"/>
  <c r="B61" i="8"/>
  <c r="E61" i="8"/>
  <c r="C321" i="1"/>
  <c r="Q321" i="1"/>
  <c r="D321" i="1"/>
  <c r="D58" i="7"/>
  <c r="C58" i="7"/>
  <c r="Q58" i="7"/>
  <c r="Q322" i="8"/>
  <c r="D322" i="8"/>
  <c r="C322" i="8"/>
  <c r="B59" i="7"/>
  <c r="E59" i="7"/>
  <c r="F59" i="7"/>
  <c r="G59" i="7"/>
  <c r="A60" i="7"/>
  <c r="Q60" i="8"/>
  <c r="D60" i="8"/>
  <c r="C60" i="8"/>
  <c r="E148" i="1"/>
  <c r="G148" i="1"/>
  <c r="F148" i="1"/>
  <c r="A149" i="1"/>
  <c r="B148" i="1"/>
  <c r="E235" i="7"/>
  <c r="F235" i="7"/>
  <c r="G235" i="7"/>
  <c r="A236" i="7"/>
  <c r="B235" i="7"/>
  <c r="Q236" i="1"/>
  <c r="D236" i="1"/>
  <c r="C236" i="1"/>
  <c r="C147" i="1"/>
  <c r="Q147" i="1"/>
  <c r="D147" i="1"/>
  <c r="A324" i="8"/>
  <c r="E323" i="8"/>
  <c r="B323" i="8"/>
  <c r="F323" i="8"/>
  <c r="G323" i="8"/>
  <c r="B322" i="1"/>
  <c r="F322" i="1"/>
  <c r="G322" i="1"/>
  <c r="A323" i="1"/>
  <c r="E322" i="1"/>
  <c r="D322" i="7"/>
  <c r="Q322" i="7"/>
  <c r="C322" i="7"/>
  <c r="D234" i="7"/>
  <c r="Q234" i="7"/>
  <c r="C234" i="7"/>
  <c r="C147" i="7"/>
  <c r="Q147" i="7"/>
  <c r="D147" i="7"/>
  <c r="P14" i="1"/>
  <c r="G323" i="7"/>
  <c r="E323" i="7"/>
  <c r="B323" i="7"/>
  <c r="A324" i="7"/>
  <c r="F323" i="7"/>
  <c r="Q236" i="8"/>
  <c r="C236" i="8"/>
  <c r="D236" i="8"/>
  <c r="G237" i="8"/>
  <c r="A238" i="8"/>
  <c r="B237" i="8"/>
  <c r="F237" i="8"/>
  <c r="E237" i="8"/>
  <c r="F236" i="7"/>
  <c r="G236" i="7"/>
  <c r="E236" i="7"/>
  <c r="B236" i="7"/>
  <c r="A237" i="7"/>
  <c r="Q59" i="7"/>
  <c r="D59" i="7"/>
  <c r="C59" i="7"/>
  <c r="E62" i="8"/>
  <c r="F62" i="8"/>
  <c r="G62" i="8"/>
  <c r="A63" i="8"/>
  <c r="B62" i="8"/>
  <c r="Q58" i="1"/>
  <c r="C58" i="1"/>
  <c r="D58" i="1"/>
  <c r="Q322" i="1"/>
  <c r="D322" i="1"/>
  <c r="C322" i="1"/>
  <c r="B149" i="7"/>
  <c r="A150" i="7"/>
  <c r="E149" i="7"/>
  <c r="F149" i="7"/>
  <c r="G149" i="7"/>
  <c r="A325" i="7"/>
  <c r="E324" i="7"/>
  <c r="F324" i="7"/>
  <c r="G324" i="7"/>
  <c r="B324" i="7"/>
  <c r="P190" i="8"/>
  <c r="D148" i="7"/>
  <c r="C148" i="7"/>
  <c r="Q148" i="7"/>
  <c r="A239" i="1"/>
  <c r="G238" i="1"/>
  <c r="B238" i="1"/>
  <c r="E238" i="1"/>
  <c r="F238" i="1"/>
  <c r="C323" i="7"/>
  <c r="Q323" i="7"/>
  <c r="D323" i="7"/>
  <c r="S102" i="7"/>
  <c r="F148" i="8"/>
  <c r="E148" i="8"/>
  <c r="G148" i="8"/>
  <c r="B148" i="8"/>
  <c r="A149" i="8"/>
  <c r="B59" i="1"/>
  <c r="G59" i="1"/>
  <c r="A60" i="1"/>
  <c r="E59" i="1"/>
  <c r="F59" i="1"/>
  <c r="C323" i="8"/>
  <c r="Q323" i="8"/>
  <c r="D323" i="8"/>
  <c r="Q148" i="1"/>
  <c r="D148" i="1"/>
  <c r="C148" i="1"/>
  <c r="G60" i="7"/>
  <c r="A61" i="7"/>
  <c r="B60" i="7"/>
  <c r="E60" i="7"/>
  <c r="F60" i="7"/>
  <c r="B149" i="1"/>
  <c r="G149" i="1"/>
  <c r="E149" i="1"/>
  <c r="F149" i="1"/>
  <c r="A150" i="1"/>
  <c r="P102" i="1"/>
  <c r="D61" i="8"/>
  <c r="Q61" i="8"/>
  <c r="C61" i="8"/>
  <c r="C147" i="8"/>
  <c r="Q147" i="8"/>
  <c r="D147" i="8"/>
  <c r="S277" i="1"/>
  <c r="A324" i="1"/>
  <c r="F323" i="1"/>
  <c r="B323" i="1"/>
  <c r="G323" i="1"/>
  <c r="E323" i="1"/>
  <c r="A325" i="8"/>
  <c r="G324" i="8"/>
  <c r="B324" i="8"/>
  <c r="E324" i="8"/>
  <c r="F324" i="8"/>
  <c r="P14" i="7"/>
  <c r="Q237" i="1"/>
  <c r="D237" i="1"/>
  <c r="C237" i="1"/>
  <c r="Q235" i="7"/>
  <c r="D235" i="7"/>
  <c r="C235" i="7"/>
  <c r="S102" i="8"/>
  <c r="C237" i="8"/>
  <c r="D237" i="8"/>
  <c r="Q237" i="8"/>
  <c r="G238" i="8"/>
  <c r="E238" i="8"/>
  <c r="A239" i="8"/>
  <c r="B238" i="8"/>
  <c r="F238" i="8"/>
  <c r="S14" i="1"/>
  <c r="C60" i="7"/>
  <c r="Q60" i="7"/>
  <c r="D60" i="7"/>
  <c r="H103" i="7"/>
  <c r="G325" i="8"/>
  <c r="B325" i="8"/>
  <c r="E325" i="8"/>
  <c r="F325" i="8"/>
  <c r="A326" i="8"/>
  <c r="Q149" i="1"/>
  <c r="D149" i="1"/>
  <c r="C149" i="1"/>
  <c r="A62" i="7"/>
  <c r="E61" i="7"/>
  <c r="B61" i="7"/>
  <c r="F61" i="7"/>
  <c r="G61" i="7"/>
  <c r="F239" i="1"/>
  <c r="B239" i="1"/>
  <c r="A240" i="1"/>
  <c r="E239" i="1"/>
  <c r="G239" i="1"/>
  <c r="Q324" i="7"/>
  <c r="D324" i="7"/>
  <c r="C324" i="7"/>
  <c r="H278" i="1"/>
  <c r="P190" i="7"/>
  <c r="B149" i="8"/>
  <c r="E149" i="8"/>
  <c r="F149" i="8"/>
  <c r="G149" i="8"/>
  <c r="A150" i="8"/>
  <c r="C148" i="8"/>
  <c r="D148" i="8"/>
  <c r="Q148" i="8"/>
  <c r="C62" i="8"/>
  <c r="Q62" i="8"/>
  <c r="D62" i="8"/>
  <c r="B237" i="7"/>
  <c r="A238" i="7"/>
  <c r="E237" i="7"/>
  <c r="F237" i="7"/>
  <c r="G237" i="7"/>
  <c r="C323" i="1"/>
  <c r="Q323" i="1"/>
  <c r="D323" i="1"/>
  <c r="P190" i="1"/>
  <c r="S14" i="8"/>
  <c r="B63" i="8"/>
  <c r="A64" i="8"/>
  <c r="G63" i="8"/>
  <c r="E63" i="8"/>
  <c r="F63" i="8"/>
  <c r="C236" i="7"/>
  <c r="D236" i="7"/>
  <c r="Q236" i="7"/>
  <c r="E150" i="1"/>
  <c r="B150" i="1"/>
  <c r="G150" i="1"/>
  <c r="F150" i="1"/>
  <c r="A151" i="1"/>
  <c r="B60" i="1"/>
  <c r="A61" i="1"/>
  <c r="E60" i="1"/>
  <c r="F60" i="1"/>
  <c r="G60" i="1"/>
  <c r="G325" i="7"/>
  <c r="A326" i="7"/>
  <c r="B325" i="7"/>
  <c r="E325" i="7"/>
  <c r="F325" i="7"/>
  <c r="H103" i="8"/>
  <c r="B324" i="1"/>
  <c r="E324" i="1"/>
  <c r="F324" i="1"/>
  <c r="A325" i="1"/>
  <c r="G324" i="1"/>
  <c r="E150" i="7"/>
  <c r="G150" i="7"/>
  <c r="A151" i="7"/>
  <c r="F150" i="7"/>
  <c r="B150" i="7"/>
  <c r="D324" i="8"/>
  <c r="C324" i="8"/>
  <c r="Q324" i="8"/>
  <c r="C59" i="1"/>
  <c r="Q59" i="1"/>
  <c r="D59" i="1"/>
  <c r="C238" i="1"/>
  <c r="Q238" i="1"/>
  <c r="D238" i="1"/>
  <c r="Q149" i="7"/>
  <c r="D149" i="7"/>
  <c r="C149" i="7"/>
  <c r="C238" i="8"/>
  <c r="Q238" i="8"/>
  <c r="D238" i="8"/>
  <c r="B239" i="8"/>
  <c r="A240" i="8"/>
  <c r="F239" i="8"/>
  <c r="G239" i="8"/>
  <c r="E239" i="8"/>
  <c r="G325" i="1"/>
  <c r="B325" i="1"/>
  <c r="F325" i="1"/>
  <c r="E325" i="1"/>
  <c r="A326" i="1"/>
  <c r="Q325" i="7"/>
  <c r="D325" i="7"/>
  <c r="C325" i="7"/>
  <c r="F61" i="1"/>
  <c r="B61" i="1"/>
  <c r="A62" i="1"/>
  <c r="E61" i="1"/>
  <c r="G61" i="1"/>
  <c r="H15" i="8"/>
  <c r="G150" i="8"/>
  <c r="A151" i="8"/>
  <c r="B150" i="8"/>
  <c r="E150" i="8"/>
  <c r="F150" i="8"/>
  <c r="E240" i="1"/>
  <c r="F240" i="1"/>
  <c r="G240" i="1"/>
  <c r="B240" i="1"/>
  <c r="A241" i="1"/>
  <c r="D325" i="8"/>
  <c r="C325" i="8"/>
  <c r="Q325" i="8"/>
  <c r="A327" i="7"/>
  <c r="E326" i="7"/>
  <c r="F326" i="7"/>
  <c r="G326" i="7"/>
  <c r="B326" i="7"/>
  <c r="C60" i="1"/>
  <c r="Q60" i="1"/>
  <c r="D60" i="1"/>
  <c r="Q239" i="1"/>
  <c r="D239" i="1"/>
  <c r="C239" i="1"/>
  <c r="D150" i="7"/>
  <c r="Q150" i="7"/>
  <c r="C150" i="7"/>
  <c r="F151" i="1"/>
  <c r="B151" i="1"/>
  <c r="A152" i="1"/>
  <c r="G151" i="1"/>
  <c r="E151" i="1"/>
  <c r="P279" i="8"/>
  <c r="D324" i="1"/>
  <c r="C324" i="1"/>
  <c r="Q324" i="1"/>
  <c r="B238" i="7"/>
  <c r="A239" i="7"/>
  <c r="E238" i="7"/>
  <c r="F238" i="7"/>
  <c r="G238" i="7"/>
  <c r="S14" i="7"/>
  <c r="F151" i="7"/>
  <c r="G151" i="7"/>
  <c r="A152" i="7"/>
  <c r="B151" i="7"/>
  <c r="E151" i="7"/>
  <c r="S190" i="8"/>
  <c r="D237" i="7"/>
  <c r="C237" i="7"/>
  <c r="Q237" i="7"/>
  <c r="Q149" i="8"/>
  <c r="D149" i="8"/>
  <c r="C149" i="8"/>
  <c r="S102" i="1"/>
  <c r="D150" i="1"/>
  <c r="C150" i="1"/>
  <c r="Q150" i="1"/>
  <c r="A65" i="8"/>
  <c r="B64" i="8"/>
  <c r="E64" i="8"/>
  <c r="F64" i="8"/>
  <c r="G64" i="8"/>
  <c r="D61" i="7"/>
  <c r="Q61" i="7"/>
  <c r="C61" i="7"/>
  <c r="F326" i="8"/>
  <c r="G326" i="8"/>
  <c r="A327" i="8"/>
  <c r="B326" i="8"/>
  <c r="E326" i="8"/>
  <c r="Q63" i="8"/>
  <c r="D63" i="8"/>
  <c r="C63" i="8"/>
  <c r="P278" i="7"/>
  <c r="F62" i="7"/>
  <c r="E62" i="7"/>
  <c r="G62" i="7"/>
  <c r="A63" i="7"/>
  <c r="B62" i="7"/>
  <c r="H15" i="1"/>
  <c r="A241" i="8"/>
  <c r="G240" i="8"/>
  <c r="E240" i="8"/>
  <c r="F240" i="8"/>
  <c r="B240" i="8"/>
  <c r="C239" i="8"/>
  <c r="Q239" i="8"/>
  <c r="D239" i="8"/>
  <c r="H103" i="1"/>
  <c r="H191" i="8"/>
  <c r="E152" i="7"/>
  <c r="F152" i="7"/>
  <c r="B152" i="7"/>
  <c r="A153" i="7"/>
  <c r="G152" i="7"/>
  <c r="Q240" i="1"/>
  <c r="D240" i="1"/>
  <c r="C240" i="1"/>
  <c r="Q326" i="8"/>
  <c r="D326" i="8"/>
  <c r="C326" i="8"/>
  <c r="S190" i="7"/>
  <c r="D62" i="7"/>
  <c r="Q62" i="7"/>
  <c r="C62" i="7"/>
  <c r="F63" i="7"/>
  <c r="E63" i="7"/>
  <c r="G63" i="7"/>
  <c r="B63" i="7"/>
  <c r="A64" i="7"/>
  <c r="S190" i="1"/>
  <c r="A328" i="7"/>
  <c r="B327" i="7"/>
  <c r="F327" i="7"/>
  <c r="G327" i="7"/>
  <c r="E327" i="7"/>
  <c r="A327" i="1"/>
  <c r="B326" i="1"/>
  <c r="G326" i="1"/>
  <c r="E326" i="1"/>
  <c r="F326" i="1"/>
  <c r="G239" i="7"/>
  <c r="B239" i="7"/>
  <c r="E239" i="7"/>
  <c r="F239" i="7"/>
  <c r="A240" i="7"/>
  <c r="E327" i="8"/>
  <c r="B327" i="8"/>
  <c r="A328" i="8"/>
  <c r="F327" i="8"/>
  <c r="G327" i="8"/>
  <c r="Q64" i="8"/>
  <c r="D64" i="8"/>
  <c r="C64" i="8"/>
  <c r="Q238" i="7"/>
  <c r="D238" i="7"/>
  <c r="C238" i="7"/>
  <c r="F62" i="1"/>
  <c r="A63" i="1"/>
  <c r="E62" i="1"/>
  <c r="G62" i="1"/>
  <c r="B62" i="1"/>
  <c r="A66" i="8"/>
  <c r="E65" i="8"/>
  <c r="F65" i="8"/>
  <c r="G65" i="8"/>
  <c r="B65" i="8"/>
  <c r="A153" i="1"/>
  <c r="B152" i="1"/>
  <c r="G152" i="1"/>
  <c r="E152" i="1"/>
  <c r="F152" i="1"/>
  <c r="C150" i="8"/>
  <c r="Q150" i="8"/>
  <c r="D150" i="8"/>
  <c r="Q61" i="1"/>
  <c r="D61" i="1"/>
  <c r="C61" i="1"/>
  <c r="Q325" i="1"/>
  <c r="D325" i="1"/>
  <c r="C325" i="1"/>
  <c r="Q151" i="7"/>
  <c r="D151" i="7"/>
  <c r="C151" i="7"/>
  <c r="H15" i="7"/>
  <c r="Q151" i="1"/>
  <c r="D151" i="1"/>
  <c r="C151" i="1"/>
  <c r="Q326" i="7"/>
  <c r="D326" i="7"/>
  <c r="C326" i="7"/>
  <c r="A242" i="1"/>
  <c r="B241" i="1"/>
  <c r="E241" i="1"/>
  <c r="F241" i="1"/>
  <c r="G241" i="1"/>
  <c r="E151" i="8"/>
  <c r="F151" i="8"/>
  <c r="G151" i="8"/>
  <c r="A152" i="8"/>
  <c r="B151" i="8"/>
  <c r="Q240" i="8"/>
  <c r="D240" i="8"/>
  <c r="C240" i="8"/>
  <c r="B241" i="8"/>
  <c r="F241" i="8"/>
  <c r="G241" i="8"/>
  <c r="E241" i="8"/>
  <c r="A242" i="8"/>
  <c r="H191" i="1"/>
  <c r="Q65" i="8"/>
  <c r="D65" i="8"/>
  <c r="C65" i="8"/>
  <c r="Q327" i="8"/>
  <c r="D327" i="8"/>
  <c r="C327" i="8"/>
  <c r="C152" i="1"/>
  <c r="Q152" i="1"/>
  <c r="D152" i="1"/>
  <c r="Q327" i="7"/>
  <c r="D327" i="7"/>
  <c r="C327" i="7"/>
  <c r="H191" i="7"/>
  <c r="P278" i="1"/>
  <c r="S278" i="7"/>
  <c r="G153" i="1"/>
  <c r="E153" i="1"/>
  <c r="F153" i="1"/>
  <c r="B153" i="1"/>
  <c r="A154" i="1"/>
  <c r="F63" i="1"/>
  <c r="E63" i="1"/>
  <c r="B63" i="1"/>
  <c r="A64" i="1"/>
  <c r="G63" i="1"/>
  <c r="F240" i="7"/>
  <c r="G240" i="7"/>
  <c r="E240" i="7"/>
  <c r="A241" i="7"/>
  <c r="B240" i="7"/>
  <c r="E328" i="7"/>
  <c r="F328" i="7"/>
  <c r="G328" i="7"/>
  <c r="B328" i="7"/>
  <c r="A329" i="7"/>
  <c r="P103" i="7"/>
  <c r="G66" i="8"/>
  <c r="B66" i="8"/>
  <c r="A67" i="8"/>
  <c r="E66" i="8"/>
  <c r="F66" i="8"/>
  <c r="Q326" i="1"/>
  <c r="D326" i="1"/>
  <c r="C326" i="1"/>
  <c r="B153" i="7"/>
  <c r="A154" i="7"/>
  <c r="E153" i="7"/>
  <c r="F153" i="7"/>
  <c r="G153" i="7"/>
  <c r="Q239" i="7"/>
  <c r="D239" i="7"/>
  <c r="C239" i="7"/>
  <c r="A328" i="1"/>
  <c r="B327" i="1"/>
  <c r="E327" i="1"/>
  <c r="F327" i="1"/>
  <c r="G327" i="1"/>
  <c r="A65" i="7"/>
  <c r="B64" i="7"/>
  <c r="E64" i="7"/>
  <c r="F64" i="7"/>
  <c r="G64" i="7"/>
  <c r="D152" i="7"/>
  <c r="C152" i="7"/>
  <c r="Q152" i="7"/>
  <c r="D151" i="8"/>
  <c r="C151" i="8"/>
  <c r="Q151" i="8"/>
  <c r="C241" i="1"/>
  <c r="Q241" i="1"/>
  <c r="D241" i="1"/>
  <c r="Q63" i="7"/>
  <c r="D63" i="7"/>
  <c r="C63" i="7"/>
  <c r="E152" i="8"/>
  <c r="F152" i="8"/>
  <c r="G152" i="8"/>
  <c r="A153" i="8"/>
  <c r="B152" i="8"/>
  <c r="B242" i="1"/>
  <c r="A243" i="1"/>
  <c r="E242" i="1"/>
  <c r="F242" i="1"/>
  <c r="G242" i="1"/>
  <c r="S279" i="8"/>
  <c r="Q62" i="1"/>
  <c r="D62" i="1"/>
  <c r="C62" i="1"/>
  <c r="B328" i="8"/>
  <c r="A329" i="8"/>
  <c r="E328" i="8"/>
  <c r="F328" i="8"/>
  <c r="G328" i="8"/>
  <c r="P103" i="8"/>
  <c r="D241" i="8"/>
  <c r="C241" i="8"/>
  <c r="Q241" i="8"/>
  <c r="E242" i="8"/>
  <c r="A243" i="8"/>
  <c r="B242" i="8"/>
  <c r="F242" i="8"/>
  <c r="G242" i="8"/>
  <c r="P15" i="8"/>
  <c r="A66" i="7"/>
  <c r="E65" i="7"/>
  <c r="B65" i="7"/>
  <c r="F65" i="7"/>
  <c r="G65" i="7"/>
  <c r="Q240" i="7"/>
  <c r="D240" i="7"/>
  <c r="C240" i="7"/>
  <c r="H279" i="7"/>
  <c r="Q152" i="8"/>
  <c r="D152" i="8"/>
  <c r="C152" i="8"/>
  <c r="F241" i="7"/>
  <c r="G241" i="7"/>
  <c r="A242" i="7"/>
  <c r="B241" i="7"/>
  <c r="E241" i="7"/>
  <c r="G153" i="8"/>
  <c r="A154" i="8"/>
  <c r="B153" i="8"/>
  <c r="E153" i="8"/>
  <c r="F153" i="8"/>
  <c r="P15" i="1"/>
  <c r="G67" i="8"/>
  <c r="F67" i="8"/>
  <c r="B67" i="8"/>
  <c r="E67" i="8"/>
  <c r="A68" i="8"/>
  <c r="G154" i="1"/>
  <c r="E154" i="1"/>
  <c r="F154" i="1"/>
  <c r="B154" i="1"/>
  <c r="A155" i="1"/>
  <c r="H280" i="8"/>
  <c r="G154" i="7"/>
  <c r="B154" i="7"/>
  <c r="A155" i="7"/>
  <c r="E154" i="7"/>
  <c r="F154" i="7"/>
  <c r="D66" i="8"/>
  <c r="Q66" i="8"/>
  <c r="C66" i="8"/>
  <c r="F329" i="7"/>
  <c r="G329" i="7"/>
  <c r="A330" i="7"/>
  <c r="B329" i="7"/>
  <c r="E329" i="7"/>
  <c r="D153" i="1"/>
  <c r="C153" i="1"/>
  <c r="Q153" i="1"/>
  <c r="D327" i="1"/>
  <c r="C327" i="1"/>
  <c r="Q327" i="1"/>
  <c r="Q153" i="7"/>
  <c r="D153" i="7"/>
  <c r="C153" i="7"/>
  <c r="Q328" i="7"/>
  <c r="D328" i="7"/>
  <c r="C328" i="7"/>
  <c r="F329" i="8"/>
  <c r="G329" i="8"/>
  <c r="A330" i="8"/>
  <c r="B329" i="8"/>
  <c r="E329" i="8"/>
  <c r="B328" i="1"/>
  <c r="A329" i="1"/>
  <c r="E328" i="1"/>
  <c r="F328" i="1"/>
  <c r="G328" i="1"/>
  <c r="Q328" i="8"/>
  <c r="D328" i="8"/>
  <c r="C328" i="8"/>
  <c r="F64" i="1"/>
  <c r="B64" i="1"/>
  <c r="A65" i="1"/>
  <c r="E64" i="1"/>
  <c r="G64" i="1"/>
  <c r="D242" i="1"/>
  <c r="C242" i="1"/>
  <c r="Q242" i="1"/>
  <c r="A244" i="1"/>
  <c r="B243" i="1"/>
  <c r="E243" i="1"/>
  <c r="F243" i="1"/>
  <c r="G243" i="1"/>
  <c r="D64" i="7"/>
  <c r="Q64" i="7"/>
  <c r="C64" i="7"/>
  <c r="C63" i="1"/>
  <c r="Q63" i="1"/>
  <c r="D63" i="1"/>
  <c r="A244" i="8"/>
  <c r="F243" i="8"/>
  <c r="G243" i="8"/>
  <c r="E243" i="8"/>
  <c r="B243" i="8"/>
  <c r="Q242" i="8"/>
  <c r="D242" i="8"/>
  <c r="C242" i="8"/>
  <c r="S103" i="7"/>
  <c r="D328" i="1"/>
  <c r="C328" i="1"/>
  <c r="Q328" i="1"/>
  <c r="Q329" i="7"/>
  <c r="D329" i="7"/>
  <c r="C329" i="7"/>
  <c r="S103" i="8"/>
  <c r="P15" i="7"/>
  <c r="E330" i="7"/>
  <c r="F330" i="7"/>
  <c r="G330" i="7"/>
  <c r="A331" i="7"/>
  <c r="B330" i="7"/>
  <c r="G155" i="7"/>
  <c r="E155" i="7"/>
  <c r="A156" i="7"/>
  <c r="B155" i="7"/>
  <c r="F155" i="7"/>
  <c r="C65" i="7"/>
  <c r="Q65" i="7"/>
  <c r="D65" i="7"/>
  <c r="P191" i="8"/>
  <c r="Q154" i="7"/>
  <c r="D154" i="7"/>
  <c r="C154" i="7"/>
  <c r="S278" i="1"/>
  <c r="Q243" i="1"/>
  <c r="D243" i="1"/>
  <c r="C243" i="1"/>
  <c r="P103" i="1"/>
  <c r="G68" i="8"/>
  <c r="F68" i="8"/>
  <c r="B68" i="8"/>
  <c r="E68" i="8"/>
  <c r="A69" i="8"/>
  <c r="A67" i="7"/>
  <c r="B66" i="7"/>
  <c r="E66" i="7"/>
  <c r="G66" i="7"/>
  <c r="F66" i="7"/>
  <c r="F244" i="1"/>
  <c r="G244" i="1"/>
  <c r="B244" i="1"/>
  <c r="A245" i="1"/>
  <c r="E244" i="1"/>
  <c r="B65" i="1"/>
  <c r="G65" i="1"/>
  <c r="A66" i="1"/>
  <c r="F65" i="1"/>
  <c r="E65" i="1"/>
  <c r="Q241" i="7"/>
  <c r="D241" i="7"/>
  <c r="C241" i="7"/>
  <c r="Q64" i="1"/>
  <c r="D64" i="1"/>
  <c r="C64" i="1"/>
  <c r="Q329" i="8"/>
  <c r="D329" i="8"/>
  <c r="C329" i="8"/>
  <c r="D67" i="8"/>
  <c r="Q67" i="8"/>
  <c r="C67" i="8"/>
  <c r="E242" i="7"/>
  <c r="F242" i="7"/>
  <c r="G242" i="7"/>
  <c r="A243" i="7"/>
  <c r="B242" i="7"/>
  <c r="B330" i="8"/>
  <c r="A331" i="8"/>
  <c r="E330" i="8"/>
  <c r="F330" i="8"/>
  <c r="G330" i="8"/>
  <c r="B155" i="1"/>
  <c r="A156" i="1"/>
  <c r="G155" i="1"/>
  <c r="E155" i="1"/>
  <c r="F155" i="1"/>
  <c r="C153" i="8"/>
  <c r="Q153" i="8"/>
  <c r="D153" i="8"/>
  <c r="A330" i="1"/>
  <c r="B329" i="1"/>
  <c r="E329" i="1"/>
  <c r="F329" i="1"/>
  <c r="G329" i="1"/>
  <c r="Q154" i="1"/>
  <c r="D154" i="1"/>
  <c r="C154" i="1"/>
  <c r="A155" i="8"/>
  <c r="B154" i="8"/>
  <c r="E154" i="8"/>
  <c r="F154" i="8"/>
  <c r="G154" i="8"/>
  <c r="Q243" i="8"/>
  <c r="D243" i="8"/>
  <c r="C243" i="8"/>
  <c r="F244" i="8"/>
  <c r="G244" i="8"/>
  <c r="A245" i="8"/>
  <c r="E244" i="8"/>
  <c r="B244" i="8"/>
  <c r="H104" i="7"/>
  <c r="H279" i="1"/>
  <c r="E155" i="8"/>
  <c r="G155" i="8"/>
  <c r="A156" i="8"/>
  <c r="F155" i="8"/>
  <c r="B155" i="8"/>
  <c r="A331" i="1"/>
  <c r="B330" i="1"/>
  <c r="E330" i="1"/>
  <c r="F330" i="1"/>
  <c r="G330" i="1"/>
  <c r="A157" i="1"/>
  <c r="B156" i="1"/>
  <c r="G156" i="1"/>
  <c r="F156" i="1"/>
  <c r="E156" i="1"/>
  <c r="B243" i="7"/>
  <c r="E243" i="7"/>
  <c r="F243" i="7"/>
  <c r="G243" i="7"/>
  <c r="A244" i="7"/>
  <c r="H104" i="8"/>
  <c r="Q155" i="1"/>
  <c r="C155" i="1"/>
  <c r="D155" i="1"/>
  <c r="Q68" i="8"/>
  <c r="D68" i="8"/>
  <c r="C68" i="8"/>
  <c r="B66" i="1"/>
  <c r="A67" i="1"/>
  <c r="E66" i="1"/>
  <c r="F66" i="1"/>
  <c r="G66" i="1"/>
  <c r="D155" i="7"/>
  <c r="C155" i="7"/>
  <c r="Q155" i="7"/>
  <c r="F156" i="7"/>
  <c r="B156" i="7"/>
  <c r="E156" i="7"/>
  <c r="A157" i="7"/>
  <c r="G156" i="7"/>
  <c r="Q65" i="1"/>
  <c r="D65" i="1"/>
  <c r="C65" i="1"/>
  <c r="P191" i="7"/>
  <c r="S15" i="1"/>
  <c r="B331" i="8"/>
  <c r="A332" i="8"/>
  <c r="E331" i="8"/>
  <c r="F331" i="8"/>
  <c r="G331" i="8"/>
  <c r="D66" i="7"/>
  <c r="Q66" i="7"/>
  <c r="C66" i="7"/>
  <c r="C330" i="8"/>
  <c r="Q330" i="8"/>
  <c r="D330" i="8"/>
  <c r="S15" i="8"/>
  <c r="B245" i="1"/>
  <c r="F245" i="1"/>
  <c r="A246" i="1"/>
  <c r="E245" i="1"/>
  <c r="G245" i="1"/>
  <c r="F67" i="7"/>
  <c r="B67" i="7"/>
  <c r="E67" i="7"/>
  <c r="G67" i="7"/>
  <c r="A68" i="7"/>
  <c r="Q330" i="7"/>
  <c r="D330" i="7"/>
  <c r="C330" i="7"/>
  <c r="P191" i="1"/>
  <c r="Q154" i="8"/>
  <c r="D154" i="8"/>
  <c r="C154" i="8"/>
  <c r="Q329" i="1"/>
  <c r="D329" i="1"/>
  <c r="C329" i="1"/>
  <c r="Q242" i="7"/>
  <c r="D242" i="7"/>
  <c r="C242" i="7"/>
  <c r="D244" i="1"/>
  <c r="C244" i="1"/>
  <c r="Q244" i="1"/>
  <c r="B69" i="8"/>
  <c r="F69" i="8"/>
  <c r="E69" i="8"/>
  <c r="G69" i="8"/>
  <c r="A70" i="8"/>
  <c r="F331" i="7"/>
  <c r="G331" i="7"/>
  <c r="E331" i="7"/>
  <c r="B331" i="7"/>
  <c r="A332" i="7"/>
  <c r="C244" i="8"/>
  <c r="D244" i="8"/>
  <c r="Q244" i="8"/>
  <c r="E245" i="8"/>
  <c r="G245" i="8"/>
  <c r="B245" i="8"/>
  <c r="A246" i="8"/>
  <c r="F245" i="8"/>
  <c r="H16" i="8"/>
  <c r="H16" i="1"/>
  <c r="F244" i="7"/>
  <c r="E244" i="7"/>
  <c r="A245" i="7"/>
  <c r="G244" i="7"/>
  <c r="B244" i="7"/>
  <c r="Q156" i="1"/>
  <c r="D156" i="1"/>
  <c r="C156" i="1"/>
  <c r="B332" i="7"/>
  <c r="F332" i="7"/>
  <c r="G332" i="7"/>
  <c r="A333" i="7"/>
  <c r="E332" i="7"/>
  <c r="D67" i="7"/>
  <c r="Q67" i="7"/>
  <c r="C67" i="7"/>
  <c r="S191" i="8"/>
  <c r="S103" i="1"/>
  <c r="B157" i="7"/>
  <c r="E157" i="7"/>
  <c r="A158" i="7"/>
  <c r="F157" i="7"/>
  <c r="G157" i="7"/>
  <c r="B157" i="1"/>
  <c r="F157" i="1"/>
  <c r="A158" i="1"/>
  <c r="E157" i="1"/>
  <c r="G157" i="1"/>
  <c r="B156" i="8"/>
  <c r="A157" i="8"/>
  <c r="F156" i="8"/>
  <c r="E156" i="8"/>
  <c r="G156" i="8"/>
  <c r="D331" i="7"/>
  <c r="C331" i="7"/>
  <c r="Q331" i="7"/>
  <c r="Q69" i="8"/>
  <c r="C69" i="8"/>
  <c r="D69" i="8"/>
  <c r="G332" i="8"/>
  <c r="A333" i="8"/>
  <c r="B332" i="8"/>
  <c r="E332" i="8"/>
  <c r="F332" i="8"/>
  <c r="D156" i="7"/>
  <c r="C156" i="7"/>
  <c r="Q156" i="7"/>
  <c r="Q331" i="8"/>
  <c r="D331" i="8"/>
  <c r="C331" i="8"/>
  <c r="Q243" i="7"/>
  <c r="C243" i="7"/>
  <c r="D243" i="7"/>
  <c r="E246" i="1"/>
  <c r="G246" i="1"/>
  <c r="A247" i="1"/>
  <c r="B246" i="1"/>
  <c r="F246" i="1"/>
  <c r="P280" i="8"/>
  <c r="C330" i="1"/>
  <c r="Q330" i="1"/>
  <c r="D330" i="1"/>
  <c r="G70" i="8"/>
  <c r="B70" i="8"/>
  <c r="E70" i="8"/>
  <c r="A71" i="8"/>
  <c r="F70" i="8"/>
  <c r="E68" i="7"/>
  <c r="F68" i="7"/>
  <c r="A69" i="7"/>
  <c r="G68" i="7"/>
  <c r="B68" i="7"/>
  <c r="P279" i="7"/>
  <c r="G67" i="1"/>
  <c r="E67" i="1"/>
  <c r="B67" i="1"/>
  <c r="F67" i="1"/>
  <c r="A68" i="1"/>
  <c r="G331" i="1"/>
  <c r="A332" i="1"/>
  <c r="B331" i="1"/>
  <c r="E331" i="1"/>
  <c r="F331" i="1"/>
  <c r="D245" i="1"/>
  <c r="Q245" i="1"/>
  <c r="C245" i="1"/>
  <c r="S15" i="7"/>
  <c r="D66" i="1"/>
  <c r="C66" i="1"/>
  <c r="Q66" i="1"/>
  <c r="Q155" i="8"/>
  <c r="C155" i="8"/>
  <c r="D155" i="8"/>
  <c r="D245" i="8"/>
  <c r="C245" i="8"/>
  <c r="Q245" i="8"/>
  <c r="B246" i="8"/>
  <c r="F246" i="8"/>
  <c r="G246" i="8"/>
  <c r="A247" i="8"/>
  <c r="E246" i="8"/>
  <c r="H104" i="1"/>
  <c r="S191" i="7"/>
  <c r="D157" i="7"/>
  <c r="C157" i="7"/>
  <c r="Q157" i="7"/>
  <c r="C332" i="8"/>
  <c r="D332" i="8"/>
  <c r="Q332" i="8"/>
  <c r="A159" i="1"/>
  <c r="B158" i="1"/>
  <c r="E158" i="1"/>
  <c r="G158" i="1"/>
  <c r="F158" i="1"/>
  <c r="F71" i="8"/>
  <c r="E71" i="8"/>
  <c r="B71" i="8"/>
  <c r="G71" i="8"/>
  <c r="A72" i="8"/>
  <c r="F333" i="8"/>
  <c r="E333" i="8"/>
  <c r="G333" i="8"/>
  <c r="B333" i="8"/>
  <c r="A334" i="8"/>
  <c r="D67" i="1"/>
  <c r="Q67" i="1"/>
  <c r="C67" i="1"/>
  <c r="Q157" i="1"/>
  <c r="C157" i="1"/>
  <c r="D157" i="1"/>
  <c r="Q331" i="1"/>
  <c r="D331" i="1"/>
  <c r="C331" i="1"/>
  <c r="Q68" i="7"/>
  <c r="C68" i="7"/>
  <c r="D68" i="7"/>
  <c r="C70" i="8"/>
  <c r="Q70" i="8"/>
  <c r="D70" i="8"/>
  <c r="H192" i="8"/>
  <c r="B332" i="1"/>
  <c r="E332" i="1"/>
  <c r="F332" i="1"/>
  <c r="G332" i="1"/>
  <c r="A333" i="1"/>
  <c r="G157" i="8"/>
  <c r="F157" i="8"/>
  <c r="B157" i="8"/>
  <c r="E157" i="8"/>
  <c r="A158" i="8"/>
  <c r="Q244" i="7"/>
  <c r="C244" i="7"/>
  <c r="D244" i="7"/>
  <c r="C332" i="7"/>
  <c r="D332" i="7"/>
  <c r="Q332" i="7"/>
  <c r="F69" i="7"/>
  <c r="E69" i="7"/>
  <c r="A70" i="7"/>
  <c r="B69" i="7"/>
  <c r="G69" i="7"/>
  <c r="D246" i="1"/>
  <c r="Q246" i="1"/>
  <c r="C246" i="1"/>
  <c r="Q156" i="8"/>
  <c r="C156" i="8"/>
  <c r="D156" i="8"/>
  <c r="E158" i="7"/>
  <c r="B158" i="7"/>
  <c r="A159" i="7"/>
  <c r="F158" i="7"/>
  <c r="G158" i="7"/>
  <c r="G333" i="7"/>
  <c r="B333" i="7"/>
  <c r="A334" i="7"/>
  <c r="E333" i="7"/>
  <c r="F333" i="7"/>
  <c r="G68" i="1"/>
  <c r="A69" i="1"/>
  <c r="E68" i="1"/>
  <c r="F68" i="1"/>
  <c r="B68" i="1"/>
  <c r="H16" i="7"/>
  <c r="S191" i="1"/>
  <c r="F247" i="1"/>
  <c r="A248" i="1"/>
  <c r="B247" i="1"/>
  <c r="E247" i="1"/>
  <c r="G247" i="1"/>
  <c r="E245" i="7"/>
  <c r="G245" i="7"/>
  <c r="F245" i="7"/>
  <c r="A246" i="7"/>
  <c r="B245" i="7"/>
  <c r="F247" i="8"/>
  <c r="E247" i="8"/>
  <c r="B247" i="8"/>
  <c r="G247" i="8"/>
  <c r="A248" i="8"/>
  <c r="D246" i="8"/>
  <c r="C246" i="8"/>
  <c r="Q246" i="8"/>
  <c r="H192" i="7"/>
  <c r="G159" i="7"/>
  <c r="F159" i="7"/>
  <c r="E159" i="7"/>
  <c r="A160" i="7"/>
  <c r="B159" i="7"/>
  <c r="D157" i="8"/>
  <c r="Q157" i="8"/>
  <c r="C157" i="8"/>
  <c r="D158" i="7"/>
  <c r="Q158" i="7"/>
  <c r="C158" i="7"/>
  <c r="P279" i="1"/>
  <c r="C247" i="1"/>
  <c r="D247" i="1"/>
  <c r="Q247" i="1"/>
  <c r="E248" i="1"/>
  <c r="A249" i="1"/>
  <c r="F248" i="1"/>
  <c r="B248" i="1"/>
  <c r="G248" i="1"/>
  <c r="Q68" i="1"/>
  <c r="C68" i="1"/>
  <c r="D68" i="1"/>
  <c r="Q69" i="7"/>
  <c r="C69" i="7"/>
  <c r="D69" i="7"/>
  <c r="F72" i="8"/>
  <c r="E72" i="8"/>
  <c r="G72" i="8"/>
  <c r="A73" i="8"/>
  <c r="B72" i="8"/>
  <c r="Q158" i="1"/>
  <c r="C158" i="1"/>
  <c r="D158" i="1"/>
  <c r="B334" i="7"/>
  <c r="F334" i="7"/>
  <c r="E334" i="7"/>
  <c r="G334" i="7"/>
  <c r="A335" i="7"/>
  <c r="F70" i="7"/>
  <c r="G70" i="7"/>
  <c r="A71" i="7"/>
  <c r="B70" i="7"/>
  <c r="E70" i="7"/>
  <c r="E333" i="1"/>
  <c r="F333" i="1"/>
  <c r="B333" i="1"/>
  <c r="G333" i="1"/>
  <c r="A334" i="1"/>
  <c r="B334" i="8"/>
  <c r="E334" i="8"/>
  <c r="G334" i="8"/>
  <c r="A335" i="8"/>
  <c r="F334" i="8"/>
  <c r="A160" i="1"/>
  <c r="F159" i="1"/>
  <c r="B159" i="1"/>
  <c r="G159" i="1"/>
  <c r="E159" i="1"/>
  <c r="Q333" i="7"/>
  <c r="D333" i="7"/>
  <c r="C333" i="7"/>
  <c r="D333" i="8"/>
  <c r="C333" i="8"/>
  <c r="Q333" i="8"/>
  <c r="D71" i="8"/>
  <c r="Q71" i="8"/>
  <c r="C71" i="8"/>
  <c r="E69" i="1"/>
  <c r="A70" i="1"/>
  <c r="F69" i="1"/>
  <c r="G69" i="1"/>
  <c r="B69" i="1"/>
  <c r="S280" i="8"/>
  <c r="P104" i="7"/>
  <c r="P104" i="8"/>
  <c r="D245" i="7"/>
  <c r="Q245" i="7"/>
  <c r="C245" i="7"/>
  <c r="B158" i="8"/>
  <c r="G158" i="8"/>
  <c r="A159" i="8"/>
  <c r="E158" i="8"/>
  <c r="F158" i="8"/>
  <c r="F246" i="7"/>
  <c r="G246" i="7"/>
  <c r="A247" i="7"/>
  <c r="B246" i="7"/>
  <c r="E246" i="7"/>
  <c r="H192" i="1"/>
  <c r="S279" i="7"/>
  <c r="D332" i="1"/>
  <c r="C332" i="1"/>
  <c r="Q332" i="1"/>
  <c r="C247" i="8"/>
  <c r="Q247" i="8"/>
  <c r="D247" i="8"/>
  <c r="B248" i="8"/>
  <c r="F248" i="8"/>
  <c r="A249" i="8"/>
  <c r="G248" i="8"/>
  <c r="E248" i="8"/>
  <c r="D246" i="7"/>
  <c r="C246" i="7"/>
  <c r="Q246" i="7"/>
  <c r="G247" i="7"/>
  <c r="B247" i="7"/>
  <c r="E247" i="7"/>
  <c r="F247" i="7"/>
  <c r="A248" i="7"/>
  <c r="Q69" i="1"/>
  <c r="C69" i="1"/>
  <c r="D69" i="1"/>
  <c r="F335" i="7"/>
  <c r="G335" i="7"/>
  <c r="B335" i="7"/>
  <c r="E335" i="7"/>
  <c r="A336" i="7"/>
  <c r="C72" i="8"/>
  <c r="Q72" i="8"/>
  <c r="D72" i="8"/>
  <c r="E249" i="1"/>
  <c r="B249" i="1"/>
  <c r="F249" i="1"/>
  <c r="G249" i="1"/>
  <c r="A250" i="1"/>
  <c r="F160" i="7"/>
  <c r="A161" i="7"/>
  <c r="E160" i="7"/>
  <c r="G160" i="7"/>
  <c r="B160" i="7"/>
  <c r="H280" i="7"/>
  <c r="Q158" i="8"/>
  <c r="C158" i="8"/>
  <c r="D158" i="8"/>
  <c r="A74" i="8"/>
  <c r="G73" i="8"/>
  <c r="B73" i="8"/>
  <c r="E73" i="8"/>
  <c r="F73" i="8"/>
  <c r="Q334" i="8"/>
  <c r="C334" i="8"/>
  <c r="D334" i="8"/>
  <c r="E70" i="1"/>
  <c r="A71" i="1"/>
  <c r="B70" i="1"/>
  <c r="F70" i="1"/>
  <c r="G70" i="1"/>
  <c r="Q159" i="1"/>
  <c r="D159" i="1"/>
  <c r="C159" i="1"/>
  <c r="F334" i="1"/>
  <c r="G334" i="1"/>
  <c r="A335" i="1"/>
  <c r="B334" i="1"/>
  <c r="E334" i="1"/>
  <c r="D70" i="7"/>
  <c r="C70" i="7"/>
  <c r="Q70" i="7"/>
  <c r="D334" i="7"/>
  <c r="Q334" i="7"/>
  <c r="C334" i="7"/>
  <c r="P16" i="8"/>
  <c r="G160" i="1"/>
  <c r="F160" i="1"/>
  <c r="A161" i="1"/>
  <c r="B160" i="1"/>
  <c r="E160" i="1"/>
  <c r="D333" i="1"/>
  <c r="C333" i="1"/>
  <c r="Q333" i="1"/>
  <c r="G71" i="7"/>
  <c r="B71" i="7"/>
  <c r="A72" i="7"/>
  <c r="F71" i="7"/>
  <c r="E71" i="7"/>
  <c r="P16" i="1"/>
  <c r="Q248" i="1"/>
  <c r="C248" i="1"/>
  <c r="D248" i="1"/>
  <c r="G159" i="8"/>
  <c r="B159" i="8"/>
  <c r="E159" i="8"/>
  <c r="F159" i="8"/>
  <c r="A160" i="8"/>
  <c r="H281" i="8"/>
  <c r="F335" i="8"/>
  <c r="B335" i="8"/>
  <c r="E335" i="8"/>
  <c r="G335" i="8"/>
  <c r="A336" i="8"/>
  <c r="C159" i="7"/>
  <c r="Q159" i="7"/>
  <c r="D159" i="7"/>
  <c r="F249" i="8"/>
  <c r="B249" i="8"/>
  <c r="G249" i="8"/>
  <c r="E249" i="8"/>
  <c r="A250" i="8"/>
  <c r="Q248" i="8"/>
  <c r="D248" i="8"/>
  <c r="C248" i="8"/>
  <c r="C335" i="8"/>
  <c r="D335" i="8"/>
  <c r="Q335" i="8"/>
  <c r="Q160" i="1"/>
  <c r="D160" i="1"/>
  <c r="C160" i="1"/>
  <c r="E71" i="1"/>
  <c r="B71" i="1"/>
  <c r="A72" i="1"/>
  <c r="F71" i="1"/>
  <c r="G71" i="1"/>
  <c r="F250" i="1"/>
  <c r="A251" i="1"/>
  <c r="B250" i="1"/>
  <c r="E250" i="1"/>
  <c r="G250" i="1"/>
  <c r="F336" i="7"/>
  <c r="A337" i="7"/>
  <c r="B336" i="7"/>
  <c r="E336" i="7"/>
  <c r="G336" i="7"/>
  <c r="B248" i="7"/>
  <c r="A249" i="7"/>
  <c r="F248" i="7"/>
  <c r="G248" i="7"/>
  <c r="E248" i="7"/>
  <c r="G72" i="7"/>
  <c r="B72" i="7"/>
  <c r="A73" i="7"/>
  <c r="F72" i="7"/>
  <c r="E72" i="7"/>
  <c r="F161" i="1"/>
  <c r="E161" i="1"/>
  <c r="B161" i="1"/>
  <c r="A162" i="1"/>
  <c r="G161" i="1"/>
  <c r="P16" i="7"/>
  <c r="C71" i="7"/>
  <c r="Q71" i="7"/>
  <c r="D71" i="7"/>
  <c r="P104" i="1"/>
  <c r="D335" i="7"/>
  <c r="Q335" i="7"/>
  <c r="C335" i="7"/>
  <c r="S104" i="8"/>
  <c r="S104" i="7"/>
  <c r="D73" i="8"/>
  <c r="C73" i="8"/>
  <c r="Q73" i="8"/>
  <c r="Q160" i="7"/>
  <c r="D160" i="7"/>
  <c r="C160" i="7"/>
  <c r="C249" i="1"/>
  <c r="Q249" i="1"/>
  <c r="D249" i="1"/>
  <c r="C247" i="7"/>
  <c r="Q247" i="7"/>
  <c r="D247" i="7"/>
  <c r="G160" i="8"/>
  <c r="B160" i="8"/>
  <c r="A161" i="8"/>
  <c r="E160" i="8"/>
  <c r="F160" i="8"/>
  <c r="A337" i="8"/>
  <c r="B336" i="8"/>
  <c r="E336" i="8"/>
  <c r="F336" i="8"/>
  <c r="G336" i="8"/>
  <c r="S279" i="1"/>
  <c r="A75" i="8"/>
  <c r="B74" i="8"/>
  <c r="E74" i="8"/>
  <c r="F74" i="8"/>
  <c r="G74" i="8"/>
  <c r="Q334" i="1"/>
  <c r="D334" i="1"/>
  <c r="C334" i="1"/>
  <c r="P192" i="8"/>
  <c r="A162" i="7"/>
  <c r="G161" i="7"/>
  <c r="B161" i="7"/>
  <c r="E161" i="7"/>
  <c r="F161" i="7"/>
  <c r="D159" i="8"/>
  <c r="Q159" i="8"/>
  <c r="C159" i="8"/>
  <c r="B335" i="1"/>
  <c r="A336" i="1"/>
  <c r="E335" i="1"/>
  <c r="F335" i="1"/>
  <c r="G335" i="1"/>
  <c r="Q70" i="1"/>
  <c r="D70" i="1"/>
  <c r="C70" i="1"/>
  <c r="G250" i="8"/>
  <c r="F250" i="8"/>
  <c r="E250" i="8"/>
  <c r="A251" i="8"/>
  <c r="B250" i="8"/>
  <c r="Q249" i="8"/>
  <c r="C249" i="8"/>
  <c r="D249" i="8"/>
  <c r="H105" i="7"/>
  <c r="Q74" i="8"/>
  <c r="D74" i="8"/>
  <c r="C74" i="8"/>
  <c r="D160" i="8"/>
  <c r="Q160" i="8"/>
  <c r="C160" i="8"/>
  <c r="E73" i="7"/>
  <c r="F73" i="7"/>
  <c r="G73" i="7"/>
  <c r="A74" i="7"/>
  <c r="B73" i="7"/>
  <c r="G249" i="7"/>
  <c r="E249" i="7"/>
  <c r="F249" i="7"/>
  <c r="A250" i="7"/>
  <c r="B249" i="7"/>
  <c r="A76" i="8"/>
  <c r="F75" i="8"/>
  <c r="B75" i="8"/>
  <c r="G75" i="8"/>
  <c r="E75" i="8"/>
  <c r="H280" i="1"/>
  <c r="Q72" i="7"/>
  <c r="D72" i="7"/>
  <c r="C72" i="7"/>
  <c r="D248" i="7"/>
  <c r="C248" i="7"/>
  <c r="Q248" i="7"/>
  <c r="Q250" i="1"/>
  <c r="C250" i="1"/>
  <c r="D250" i="1"/>
  <c r="E336" i="1"/>
  <c r="F336" i="1"/>
  <c r="A337" i="1"/>
  <c r="B336" i="1"/>
  <c r="G336" i="1"/>
  <c r="P192" i="1"/>
  <c r="F162" i="1"/>
  <c r="B162" i="1"/>
  <c r="A163" i="1"/>
  <c r="E162" i="1"/>
  <c r="G162" i="1"/>
  <c r="F251" i="1"/>
  <c r="E251" i="1"/>
  <c r="G251" i="1"/>
  <c r="A252" i="1"/>
  <c r="B251" i="1"/>
  <c r="Q335" i="1"/>
  <c r="C335" i="1"/>
  <c r="D335" i="1"/>
  <c r="B162" i="7"/>
  <c r="G162" i="7"/>
  <c r="A163" i="7"/>
  <c r="E162" i="7"/>
  <c r="F162" i="7"/>
  <c r="S16" i="8"/>
  <c r="C161" i="1"/>
  <c r="Q161" i="1"/>
  <c r="D161" i="1"/>
  <c r="P192" i="7"/>
  <c r="D161" i="7"/>
  <c r="Q161" i="7"/>
  <c r="C161" i="7"/>
  <c r="S16" i="1"/>
  <c r="H105" i="8"/>
  <c r="Q336" i="7"/>
  <c r="D336" i="7"/>
  <c r="C336" i="7"/>
  <c r="Q336" i="8"/>
  <c r="D336" i="8"/>
  <c r="C336" i="8"/>
  <c r="F337" i="7"/>
  <c r="E337" i="7"/>
  <c r="G337" i="7"/>
  <c r="A338" i="7"/>
  <c r="B337" i="7"/>
  <c r="E337" i="8"/>
  <c r="F337" i="8"/>
  <c r="G337" i="8"/>
  <c r="A338" i="8"/>
  <c r="B337" i="8"/>
  <c r="A73" i="1"/>
  <c r="F72" i="1"/>
  <c r="E72" i="1"/>
  <c r="G72" i="1"/>
  <c r="B72" i="1"/>
  <c r="E161" i="8"/>
  <c r="F161" i="8"/>
  <c r="G161" i="8"/>
  <c r="A162" i="8"/>
  <c r="B161" i="8"/>
  <c r="Q71" i="1"/>
  <c r="D71" i="1"/>
  <c r="C71" i="1"/>
  <c r="Q250" i="8"/>
  <c r="D250" i="8"/>
  <c r="C250" i="8"/>
  <c r="G251" i="8"/>
  <c r="E251" i="8"/>
  <c r="B251" i="8"/>
  <c r="A252" i="8"/>
  <c r="F251" i="8"/>
  <c r="Q72" i="1"/>
  <c r="D72" i="1"/>
  <c r="C72" i="1"/>
  <c r="P280" i="7"/>
  <c r="D162" i="7"/>
  <c r="Q162" i="7"/>
  <c r="C162" i="7"/>
  <c r="P281" i="8"/>
  <c r="H17" i="1"/>
  <c r="H17" i="8"/>
  <c r="Q75" i="8"/>
  <c r="D75" i="8"/>
  <c r="C75" i="8"/>
  <c r="Q73" i="7"/>
  <c r="D73" i="7"/>
  <c r="C73" i="7"/>
  <c r="Q161" i="8"/>
  <c r="D161" i="8"/>
  <c r="C161" i="8"/>
  <c r="E162" i="8"/>
  <c r="A163" i="8"/>
  <c r="B162" i="8"/>
  <c r="F162" i="8"/>
  <c r="G162" i="8"/>
  <c r="E73" i="1"/>
  <c r="A74" i="1"/>
  <c r="B73" i="1"/>
  <c r="G73" i="1"/>
  <c r="F73" i="1"/>
  <c r="A164" i="1"/>
  <c r="B163" i="1"/>
  <c r="E163" i="1"/>
  <c r="F163" i="1"/>
  <c r="G163" i="1"/>
  <c r="B74" i="7"/>
  <c r="A75" i="7"/>
  <c r="G74" i="7"/>
  <c r="E74" i="7"/>
  <c r="F74" i="7"/>
  <c r="S16" i="7"/>
  <c r="Q337" i="8"/>
  <c r="D337" i="8"/>
  <c r="C337" i="8"/>
  <c r="C337" i="7"/>
  <c r="Q337" i="7"/>
  <c r="D337" i="7"/>
  <c r="S192" i="8"/>
  <c r="Q251" i="1"/>
  <c r="D251" i="1"/>
  <c r="C251" i="1"/>
  <c r="C162" i="1"/>
  <c r="D162" i="1"/>
  <c r="Q162" i="1"/>
  <c r="Q336" i="1"/>
  <c r="D336" i="1"/>
  <c r="C336" i="1"/>
  <c r="S104" i="1"/>
  <c r="E76" i="8"/>
  <c r="G76" i="8"/>
  <c r="A77" i="8"/>
  <c r="B76" i="8"/>
  <c r="F76" i="8"/>
  <c r="G338" i="8"/>
  <c r="B338" i="8"/>
  <c r="A339" i="8"/>
  <c r="E338" i="8"/>
  <c r="F338" i="8"/>
  <c r="F338" i="7"/>
  <c r="E338" i="7"/>
  <c r="G338" i="7"/>
  <c r="B338" i="7"/>
  <c r="A339" i="7"/>
  <c r="F252" i="1"/>
  <c r="E252" i="1"/>
  <c r="G252" i="1"/>
  <c r="A253" i="1"/>
  <c r="B252" i="1"/>
  <c r="A338" i="1"/>
  <c r="G337" i="1"/>
  <c r="F337" i="1"/>
  <c r="B337" i="1"/>
  <c r="E337" i="1"/>
  <c r="Q249" i="7"/>
  <c r="D249" i="7"/>
  <c r="C249" i="7"/>
  <c r="A164" i="7"/>
  <c r="E163" i="7"/>
  <c r="G163" i="7"/>
  <c r="B163" i="7"/>
  <c r="F163" i="7"/>
  <c r="F250" i="7"/>
  <c r="E250" i="7"/>
  <c r="G250" i="7"/>
  <c r="A251" i="7"/>
  <c r="B250" i="7"/>
  <c r="G252" i="8"/>
  <c r="E252" i="8"/>
  <c r="A253" i="8"/>
  <c r="B252" i="8"/>
  <c r="F252" i="8"/>
  <c r="D251" i="8"/>
  <c r="Q251" i="8"/>
  <c r="C251" i="8"/>
  <c r="H17" i="7"/>
  <c r="E251" i="7"/>
  <c r="B251" i="7"/>
  <c r="F251" i="7"/>
  <c r="G251" i="7"/>
  <c r="A252" i="7"/>
  <c r="E253" i="1"/>
  <c r="A254" i="1"/>
  <c r="B253" i="1"/>
  <c r="F253" i="1"/>
  <c r="G253" i="1"/>
  <c r="F77" i="8"/>
  <c r="G77" i="8"/>
  <c r="A78" i="8"/>
  <c r="B77" i="8"/>
  <c r="E77" i="8"/>
  <c r="Q163" i="1"/>
  <c r="D163" i="1"/>
  <c r="C163" i="1"/>
  <c r="S192" i="7"/>
  <c r="A165" i="1"/>
  <c r="G164" i="1"/>
  <c r="F164" i="1"/>
  <c r="B164" i="1"/>
  <c r="E164" i="1"/>
  <c r="D337" i="1"/>
  <c r="Q337" i="1"/>
  <c r="C337" i="1"/>
  <c r="F339" i="8"/>
  <c r="B339" i="8"/>
  <c r="A340" i="8"/>
  <c r="E339" i="8"/>
  <c r="G339" i="8"/>
  <c r="B75" i="7"/>
  <c r="E75" i="7"/>
  <c r="F75" i="7"/>
  <c r="A76" i="7"/>
  <c r="G75" i="7"/>
  <c r="C162" i="8"/>
  <c r="Q162" i="8"/>
  <c r="D162" i="8"/>
  <c r="Q163" i="7"/>
  <c r="D163" i="7"/>
  <c r="C163" i="7"/>
  <c r="F164" i="7"/>
  <c r="E164" i="7"/>
  <c r="G164" i="7"/>
  <c r="A165" i="7"/>
  <c r="B164" i="7"/>
  <c r="G339" i="7"/>
  <c r="E339" i="7"/>
  <c r="B339" i="7"/>
  <c r="A340" i="7"/>
  <c r="F339" i="7"/>
  <c r="D338" i="8"/>
  <c r="Q338" i="8"/>
  <c r="C338" i="8"/>
  <c r="H105" i="1"/>
  <c r="C74" i="7"/>
  <c r="Q74" i="7"/>
  <c r="D74" i="7"/>
  <c r="E163" i="8"/>
  <c r="B163" i="8"/>
  <c r="A164" i="8"/>
  <c r="F163" i="8"/>
  <c r="G163" i="8"/>
  <c r="Q338" i="7"/>
  <c r="D338" i="7"/>
  <c r="C338" i="7"/>
  <c r="F338" i="1"/>
  <c r="G338" i="1"/>
  <c r="B338" i="1"/>
  <c r="A339" i="1"/>
  <c r="E338" i="1"/>
  <c r="D73" i="1"/>
  <c r="C73" i="1"/>
  <c r="Q73" i="1"/>
  <c r="D250" i="7"/>
  <c r="C250" i="7"/>
  <c r="Q250" i="7"/>
  <c r="S192" i="1"/>
  <c r="C252" i="1"/>
  <c r="Q252" i="1"/>
  <c r="D252" i="1"/>
  <c r="D76" i="8"/>
  <c r="C76" i="8"/>
  <c r="Q76" i="8"/>
  <c r="H193" i="8"/>
  <c r="G74" i="1"/>
  <c r="B74" i="1"/>
  <c r="A75" i="1"/>
  <c r="E74" i="1"/>
  <c r="F74" i="1"/>
  <c r="Q252" i="8"/>
  <c r="D252" i="8"/>
  <c r="C252" i="8"/>
  <c r="E253" i="8"/>
  <c r="A254" i="8"/>
  <c r="B253" i="8"/>
  <c r="F253" i="8"/>
  <c r="G253" i="8"/>
  <c r="H193" i="7"/>
  <c r="H193" i="1"/>
  <c r="G75" i="1"/>
  <c r="B75" i="1"/>
  <c r="A76" i="1"/>
  <c r="F75" i="1"/>
  <c r="E75" i="1"/>
  <c r="E340" i="8"/>
  <c r="B340" i="8"/>
  <c r="F340" i="8"/>
  <c r="G340" i="8"/>
  <c r="A341" i="8"/>
  <c r="Q77" i="8"/>
  <c r="D77" i="8"/>
  <c r="C77" i="8"/>
  <c r="C74" i="1"/>
  <c r="Q74" i="1"/>
  <c r="D74" i="1"/>
  <c r="A165" i="8"/>
  <c r="E164" i="8"/>
  <c r="F164" i="8"/>
  <c r="G164" i="8"/>
  <c r="B164" i="8"/>
  <c r="Q164" i="7"/>
  <c r="C164" i="7"/>
  <c r="D164" i="7"/>
  <c r="D339" i="8"/>
  <c r="C339" i="8"/>
  <c r="Q339" i="8"/>
  <c r="Q164" i="1"/>
  <c r="D164" i="1"/>
  <c r="C164" i="1"/>
  <c r="A79" i="8"/>
  <c r="E78" i="8"/>
  <c r="F78" i="8"/>
  <c r="G78" i="8"/>
  <c r="B78" i="8"/>
  <c r="F252" i="7"/>
  <c r="A253" i="7"/>
  <c r="B252" i="7"/>
  <c r="G252" i="7"/>
  <c r="E252" i="7"/>
  <c r="Q163" i="8"/>
  <c r="D163" i="8"/>
  <c r="C163" i="8"/>
  <c r="E165" i="7"/>
  <c r="G165" i="7"/>
  <c r="B165" i="7"/>
  <c r="F165" i="7"/>
  <c r="A166" i="7"/>
  <c r="A77" i="7"/>
  <c r="B76" i="7"/>
  <c r="G76" i="7"/>
  <c r="F76" i="7"/>
  <c r="E76" i="7"/>
  <c r="P105" i="8"/>
  <c r="F339" i="1"/>
  <c r="B339" i="1"/>
  <c r="E339" i="1"/>
  <c r="G339" i="1"/>
  <c r="A340" i="1"/>
  <c r="P105" i="7"/>
  <c r="S280" i="7"/>
  <c r="B165" i="1"/>
  <c r="A166" i="1"/>
  <c r="E165" i="1"/>
  <c r="F165" i="1"/>
  <c r="G165" i="1"/>
  <c r="D251" i="7"/>
  <c r="Q251" i="7"/>
  <c r="C251" i="7"/>
  <c r="C338" i="1"/>
  <c r="Q338" i="1"/>
  <c r="D338" i="1"/>
  <c r="B340" i="7"/>
  <c r="A341" i="7"/>
  <c r="E340" i="7"/>
  <c r="F340" i="7"/>
  <c r="G340" i="7"/>
  <c r="D75" i="7"/>
  <c r="C75" i="7"/>
  <c r="Q75" i="7"/>
  <c r="S281" i="8"/>
  <c r="D339" i="7"/>
  <c r="C339" i="7"/>
  <c r="Q339" i="7"/>
  <c r="C253" i="1"/>
  <c r="Q253" i="1"/>
  <c r="D253" i="1"/>
  <c r="P280" i="1"/>
  <c r="G254" i="1"/>
  <c r="E254" i="1"/>
  <c r="A255" i="1"/>
  <c r="B254" i="1"/>
  <c r="F254" i="1"/>
  <c r="C253" i="8"/>
  <c r="Q253" i="8"/>
  <c r="D253" i="8"/>
  <c r="E254" i="8"/>
  <c r="A255" i="8"/>
  <c r="B254" i="8"/>
  <c r="F254" i="8"/>
  <c r="G254" i="8"/>
  <c r="H281" i="7"/>
  <c r="H282" i="8"/>
  <c r="D78" i="8"/>
  <c r="Q78" i="8"/>
  <c r="C78" i="8"/>
  <c r="B76" i="1"/>
  <c r="A77" i="1"/>
  <c r="F76" i="1"/>
  <c r="E76" i="1"/>
  <c r="G76" i="1"/>
  <c r="D76" i="7"/>
  <c r="C76" i="7"/>
  <c r="Q76" i="7"/>
  <c r="D340" i="8"/>
  <c r="Q340" i="8"/>
  <c r="C340" i="8"/>
  <c r="C75" i="1"/>
  <c r="Q75" i="1"/>
  <c r="D75" i="1"/>
  <c r="F77" i="7"/>
  <c r="B77" i="7"/>
  <c r="E77" i="7"/>
  <c r="G77" i="7"/>
  <c r="A78" i="7"/>
  <c r="F165" i="8"/>
  <c r="G165" i="8"/>
  <c r="B165" i="8"/>
  <c r="A166" i="8"/>
  <c r="E165" i="8"/>
  <c r="E166" i="1"/>
  <c r="F166" i="1"/>
  <c r="A167" i="1"/>
  <c r="B166" i="1"/>
  <c r="G166" i="1"/>
  <c r="B340" i="1"/>
  <c r="G340" i="1"/>
  <c r="A341" i="1"/>
  <c r="E340" i="1"/>
  <c r="F340" i="1"/>
  <c r="F166" i="7"/>
  <c r="G166" i="7"/>
  <c r="B166" i="7"/>
  <c r="A167" i="7"/>
  <c r="E166" i="7"/>
  <c r="G341" i="7"/>
  <c r="A342" i="7"/>
  <c r="B341" i="7"/>
  <c r="E341" i="7"/>
  <c r="F341" i="7"/>
  <c r="Q165" i="1"/>
  <c r="C165" i="1"/>
  <c r="D165" i="1"/>
  <c r="A80" i="8"/>
  <c r="E79" i="8"/>
  <c r="G79" i="8"/>
  <c r="F79" i="8"/>
  <c r="B79" i="8"/>
  <c r="Q254" i="1"/>
  <c r="D254" i="1"/>
  <c r="C254" i="1"/>
  <c r="P17" i="1"/>
  <c r="P17" i="8"/>
  <c r="D340" i="7"/>
  <c r="C340" i="7"/>
  <c r="Q340" i="7"/>
  <c r="D165" i="7"/>
  <c r="C165" i="7"/>
  <c r="Q165" i="7"/>
  <c r="C252" i="7"/>
  <c r="Q252" i="7"/>
  <c r="D252" i="7"/>
  <c r="G255" i="1"/>
  <c r="E255" i="1"/>
  <c r="F255" i="1"/>
  <c r="B255" i="1"/>
  <c r="A256" i="1"/>
  <c r="Q339" i="1"/>
  <c r="D339" i="1"/>
  <c r="C339" i="1"/>
  <c r="E253" i="7"/>
  <c r="G253" i="7"/>
  <c r="A254" i="7"/>
  <c r="B253" i="7"/>
  <c r="F253" i="7"/>
  <c r="Q164" i="8"/>
  <c r="D164" i="8"/>
  <c r="C164" i="8"/>
  <c r="G341" i="8"/>
  <c r="B341" i="8"/>
  <c r="F341" i="8"/>
  <c r="E341" i="8"/>
  <c r="A342" i="8"/>
  <c r="Q254" i="8"/>
  <c r="D254" i="8"/>
  <c r="C254" i="8"/>
  <c r="E255" i="8"/>
  <c r="F255" i="8"/>
  <c r="B255" i="8"/>
  <c r="A256" i="8"/>
  <c r="G255" i="8"/>
  <c r="D341" i="7"/>
  <c r="C341" i="7"/>
  <c r="Q341" i="7"/>
  <c r="G167" i="7"/>
  <c r="E167" i="7"/>
  <c r="A168" i="7"/>
  <c r="B167" i="7"/>
  <c r="F167" i="7"/>
  <c r="Q340" i="1"/>
  <c r="D340" i="1"/>
  <c r="C340" i="1"/>
  <c r="C77" i="7"/>
  <c r="Q77" i="7"/>
  <c r="D77" i="7"/>
  <c r="F77" i="1"/>
  <c r="A78" i="1"/>
  <c r="E77" i="1"/>
  <c r="G77" i="1"/>
  <c r="B77" i="1"/>
  <c r="P17" i="7"/>
  <c r="B342" i="8"/>
  <c r="E342" i="8"/>
  <c r="A343" i="8"/>
  <c r="F342" i="8"/>
  <c r="G342" i="8"/>
  <c r="E256" i="1"/>
  <c r="F256" i="1"/>
  <c r="A257" i="1"/>
  <c r="B256" i="1"/>
  <c r="G256" i="1"/>
  <c r="F342" i="7"/>
  <c r="G342" i="7"/>
  <c r="A343" i="7"/>
  <c r="B342" i="7"/>
  <c r="E342" i="7"/>
  <c r="Q166" i="7"/>
  <c r="D166" i="7"/>
  <c r="C166" i="7"/>
  <c r="A167" i="8"/>
  <c r="E166" i="8"/>
  <c r="F166" i="8"/>
  <c r="G166" i="8"/>
  <c r="B166" i="8"/>
  <c r="Q76" i="1"/>
  <c r="D76" i="1"/>
  <c r="C76" i="1"/>
  <c r="C253" i="7"/>
  <c r="Q253" i="7"/>
  <c r="D253" i="7"/>
  <c r="Q255" i="1"/>
  <c r="D255" i="1"/>
  <c r="C255" i="1"/>
  <c r="B80" i="8"/>
  <c r="G80" i="8"/>
  <c r="E80" i="8"/>
  <c r="A81" i="8"/>
  <c r="F80" i="8"/>
  <c r="D166" i="1"/>
  <c r="C166" i="1"/>
  <c r="Q166" i="1"/>
  <c r="Q165" i="8"/>
  <c r="D165" i="8"/>
  <c r="C165" i="8"/>
  <c r="S105" i="7"/>
  <c r="E254" i="7"/>
  <c r="F254" i="7"/>
  <c r="G254" i="7"/>
  <c r="B254" i="7"/>
  <c r="A255" i="7"/>
  <c r="F167" i="1"/>
  <c r="G167" i="1"/>
  <c r="B167" i="1"/>
  <c r="A168" i="1"/>
  <c r="E167" i="1"/>
  <c r="D341" i="8"/>
  <c r="C341" i="8"/>
  <c r="Q341" i="8"/>
  <c r="S280" i="1"/>
  <c r="P105" i="1"/>
  <c r="A79" i="7"/>
  <c r="F78" i="7"/>
  <c r="G78" i="7"/>
  <c r="E78" i="7"/>
  <c r="B78" i="7"/>
  <c r="D79" i="8"/>
  <c r="Q79" i="8"/>
  <c r="C79" i="8"/>
  <c r="A342" i="1"/>
  <c r="B341" i="1"/>
  <c r="E341" i="1"/>
  <c r="F341" i="1"/>
  <c r="G341" i="1"/>
  <c r="P193" i="8"/>
  <c r="S105" i="8"/>
  <c r="C255" i="8"/>
  <c r="Q255" i="8"/>
  <c r="D255" i="8"/>
  <c r="G256" i="8"/>
  <c r="E256" i="8"/>
  <c r="B256" i="8"/>
  <c r="A257" i="8"/>
  <c r="F256" i="8"/>
  <c r="H106" i="8"/>
  <c r="H106" i="7"/>
  <c r="H281" i="1"/>
  <c r="D254" i="7"/>
  <c r="Q254" i="7"/>
  <c r="C254" i="7"/>
  <c r="D80" i="8"/>
  <c r="Q80" i="8"/>
  <c r="C80" i="8"/>
  <c r="Q77" i="1"/>
  <c r="C77" i="1"/>
  <c r="D77" i="1"/>
  <c r="P193" i="7"/>
  <c r="E343" i="8"/>
  <c r="B343" i="8"/>
  <c r="A344" i="8"/>
  <c r="F343" i="8"/>
  <c r="G343" i="8"/>
  <c r="B79" i="7"/>
  <c r="F79" i="7"/>
  <c r="E79" i="7"/>
  <c r="G79" i="7"/>
  <c r="A80" i="7"/>
  <c r="S17" i="8"/>
  <c r="B168" i="1"/>
  <c r="E168" i="1"/>
  <c r="F168" i="1"/>
  <c r="A169" i="1"/>
  <c r="G168" i="1"/>
  <c r="Q166" i="8"/>
  <c r="C166" i="8"/>
  <c r="D166" i="8"/>
  <c r="P193" i="1"/>
  <c r="D167" i="1"/>
  <c r="Q167" i="1"/>
  <c r="C167" i="1"/>
  <c r="C342" i="7"/>
  <c r="Q342" i="7"/>
  <c r="D342" i="7"/>
  <c r="D256" i="1"/>
  <c r="Q256" i="1"/>
  <c r="C256" i="1"/>
  <c r="Q342" i="8"/>
  <c r="D342" i="8"/>
  <c r="C342" i="8"/>
  <c r="E78" i="1"/>
  <c r="B78" i="1"/>
  <c r="A79" i="1"/>
  <c r="F78" i="1"/>
  <c r="G78" i="1"/>
  <c r="D341" i="1"/>
  <c r="C341" i="1"/>
  <c r="Q341" i="1"/>
  <c r="A82" i="8"/>
  <c r="E81" i="8"/>
  <c r="B81" i="8"/>
  <c r="F81" i="8"/>
  <c r="G81" i="8"/>
  <c r="E343" i="7"/>
  <c r="B343" i="7"/>
  <c r="A344" i="7"/>
  <c r="F343" i="7"/>
  <c r="G343" i="7"/>
  <c r="B257" i="1"/>
  <c r="G257" i="1"/>
  <c r="E257" i="1"/>
  <c r="A258" i="1"/>
  <c r="F257" i="1"/>
  <c r="C167" i="7"/>
  <c r="Q167" i="7"/>
  <c r="D167" i="7"/>
  <c r="S17" i="1"/>
  <c r="A343" i="1"/>
  <c r="B342" i="1"/>
  <c r="E342" i="1"/>
  <c r="F342" i="1"/>
  <c r="G342" i="1"/>
  <c r="B168" i="7"/>
  <c r="A169" i="7"/>
  <c r="E168" i="7"/>
  <c r="F168" i="7"/>
  <c r="G168" i="7"/>
  <c r="D78" i="7"/>
  <c r="Q78" i="7"/>
  <c r="C78" i="7"/>
  <c r="E255" i="7"/>
  <c r="G255" i="7"/>
  <c r="A256" i="7"/>
  <c r="B255" i="7"/>
  <c r="F255" i="7"/>
  <c r="F167" i="8"/>
  <c r="A168" i="8"/>
  <c r="E167" i="8"/>
  <c r="G167" i="8"/>
  <c r="B167" i="8"/>
  <c r="B257" i="8"/>
  <c r="A258" i="8"/>
  <c r="F257" i="8"/>
  <c r="E257" i="8"/>
  <c r="G257" i="8"/>
  <c r="Q256" i="8"/>
  <c r="C256" i="8"/>
  <c r="D256" i="8"/>
  <c r="H18" i="8"/>
  <c r="H18" i="1"/>
  <c r="C167" i="8"/>
  <c r="D167" i="8"/>
  <c r="Q167" i="8"/>
  <c r="B343" i="1"/>
  <c r="E343" i="1"/>
  <c r="F343" i="1"/>
  <c r="G343" i="1"/>
  <c r="A344" i="1"/>
  <c r="G82" i="8"/>
  <c r="F82" i="8"/>
  <c r="B82" i="8"/>
  <c r="A83" i="8"/>
  <c r="E82" i="8"/>
  <c r="A80" i="1"/>
  <c r="B79" i="1"/>
  <c r="F79" i="1"/>
  <c r="E79" i="1"/>
  <c r="G79" i="1"/>
  <c r="S105" i="1"/>
  <c r="S17" i="7"/>
  <c r="E344" i="7"/>
  <c r="F344" i="7"/>
  <c r="G344" i="7"/>
  <c r="A345" i="7"/>
  <c r="B344" i="7"/>
  <c r="C78" i="1"/>
  <c r="D78" i="1"/>
  <c r="Q78" i="1"/>
  <c r="B169" i="1"/>
  <c r="E169" i="1"/>
  <c r="F169" i="1"/>
  <c r="G169" i="1"/>
  <c r="A170" i="1"/>
  <c r="G80" i="7"/>
  <c r="F80" i="7"/>
  <c r="B80" i="7"/>
  <c r="E80" i="7"/>
  <c r="A81" i="7"/>
  <c r="E344" i="8"/>
  <c r="B344" i="8"/>
  <c r="A345" i="8"/>
  <c r="G344" i="8"/>
  <c r="F344" i="8"/>
  <c r="P282" i="8"/>
  <c r="F169" i="7"/>
  <c r="G169" i="7"/>
  <c r="E169" i="7"/>
  <c r="A170" i="7"/>
  <c r="B169" i="7"/>
  <c r="S193" i="8"/>
  <c r="C343" i="7"/>
  <c r="Q343" i="7"/>
  <c r="D343" i="7"/>
  <c r="Q343" i="8"/>
  <c r="D343" i="8"/>
  <c r="C343" i="8"/>
  <c r="D168" i="7"/>
  <c r="C168" i="7"/>
  <c r="Q168" i="7"/>
  <c r="B258" i="1"/>
  <c r="E258" i="1"/>
  <c r="A259" i="1"/>
  <c r="G258" i="1"/>
  <c r="F258" i="1"/>
  <c r="P281" i="7"/>
  <c r="D168" i="1"/>
  <c r="Q168" i="1"/>
  <c r="C168" i="1"/>
  <c r="C79" i="7"/>
  <c r="D79" i="7"/>
  <c r="Q79" i="7"/>
  <c r="A169" i="8"/>
  <c r="B168" i="8"/>
  <c r="F168" i="8"/>
  <c r="G168" i="8"/>
  <c r="E168" i="8"/>
  <c r="Q255" i="7"/>
  <c r="C255" i="7"/>
  <c r="D255" i="7"/>
  <c r="Q257" i="1"/>
  <c r="D257" i="1"/>
  <c r="C257" i="1"/>
  <c r="D81" i="8"/>
  <c r="Q81" i="8"/>
  <c r="C81" i="8"/>
  <c r="F256" i="7"/>
  <c r="E256" i="7"/>
  <c r="A257" i="7"/>
  <c r="B256" i="7"/>
  <c r="G256" i="7"/>
  <c r="C342" i="1"/>
  <c r="Q342" i="1"/>
  <c r="D342" i="1"/>
  <c r="B258" i="8"/>
  <c r="G258" i="8"/>
  <c r="F258" i="8"/>
  <c r="E258" i="8"/>
  <c r="A259" i="8"/>
  <c r="D257" i="8"/>
  <c r="C257" i="8"/>
  <c r="Q257" i="8"/>
  <c r="H18" i="7"/>
  <c r="S193" i="1"/>
  <c r="B169" i="8"/>
  <c r="F169" i="8"/>
  <c r="E169" i="8"/>
  <c r="A170" i="8"/>
  <c r="G169" i="8"/>
  <c r="A171" i="7"/>
  <c r="B170" i="7"/>
  <c r="E170" i="7"/>
  <c r="G170" i="7"/>
  <c r="F170" i="7"/>
  <c r="G81" i="7"/>
  <c r="F81" i="7"/>
  <c r="A82" i="7"/>
  <c r="E81" i="7"/>
  <c r="B81" i="7"/>
  <c r="H106" i="1"/>
  <c r="D82" i="8"/>
  <c r="Q82" i="8"/>
  <c r="C82" i="8"/>
  <c r="Q343" i="1"/>
  <c r="D343" i="1"/>
  <c r="C343" i="1"/>
  <c r="B259" i="1"/>
  <c r="E259" i="1"/>
  <c r="A260" i="1"/>
  <c r="G259" i="1"/>
  <c r="F259" i="1"/>
  <c r="C169" i="1"/>
  <c r="D169" i="1"/>
  <c r="Q169" i="1"/>
  <c r="C80" i="7"/>
  <c r="D80" i="7"/>
  <c r="Q80" i="7"/>
  <c r="C258" i="1"/>
  <c r="Q258" i="1"/>
  <c r="D258" i="1"/>
  <c r="D79" i="1"/>
  <c r="Q79" i="1"/>
  <c r="C79" i="1"/>
  <c r="B344" i="1"/>
  <c r="A345" i="1"/>
  <c r="E344" i="1"/>
  <c r="F344" i="1"/>
  <c r="G344" i="1"/>
  <c r="Q256" i="7"/>
  <c r="C256" i="7"/>
  <c r="D256" i="7"/>
  <c r="F345" i="8"/>
  <c r="E345" i="8"/>
  <c r="A346" i="8"/>
  <c r="B345" i="8"/>
  <c r="G345" i="8"/>
  <c r="E170" i="1"/>
  <c r="A171" i="1"/>
  <c r="B170" i="1"/>
  <c r="G170" i="1"/>
  <c r="F170" i="1"/>
  <c r="Q344" i="7"/>
  <c r="C344" i="7"/>
  <c r="D344" i="7"/>
  <c r="F80" i="1"/>
  <c r="A81" i="1"/>
  <c r="E80" i="1"/>
  <c r="B80" i="1"/>
  <c r="G80" i="1"/>
  <c r="B257" i="7"/>
  <c r="G257" i="7"/>
  <c r="E257" i="7"/>
  <c r="A258" i="7"/>
  <c r="F257" i="7"/>
  <c r="H194" i="8"/>
  <c r="C344" i="8"/>
  <c r="D344" i="8"/>
  <c r="Q344" i="8"/>
  <c r="F345" i="7"/>
  <c r="E345" i="7"/>
  <c r="G345" i="7"/>
  <c r="A346" i="7"/>
  <c r="B345" i="7"/>
  <c r="S193" i="7"/>
  <c r="Q168" i="8"/>
  <c r="C168" i="8"/>
  <c r="D168" i="8"/>
  <c r="Q169" i="7"/>
  <c r="D169" i="7"/>
  <c r="C169" i="7"/>
  <c r="E83" i="8"/>
  <c r="B83" i="8"/>
  <c r="A84" i="8"/>
  <c r="G83" i="8"/>
  <c r="F83" i="8"/>
  <c r="D258" i="8"/>
  <c r="Q258" i="8"/>
  <c r="C258" i="8"/>
  <c r="E259" i="8"/>
  <c r="A260" i="8"/>
  <c r="G259" i="8"/>
  <c r="B259" i="8"/>
  <c r="F259" i="8"/>
  <c r="H194" i="1"/>
  <c r="H194" i="7"/>
  <c r="A347" i="8"/>
  <c r="G346" i="8"/>
  <c r="B346" i="8"/>
  <c r="F346" i="8"/>
  <c r="E346" i="8"/>
  <c r="E260" i="1"/>
  <c r="B260" i="1"/>
  <c r="G260" i="1"/>
  <c r="F260" i="1"/>
  <c r="F170" i="8"/>
  <c r="B170" i="8"/>
  <c r="E170" i="8"/>
  <c r="G170" i="8"/>
  <c r="A171" i="8"/>
  <c r="C345" i="7"/>
  <c r="D345" i="7"/>
  <c r="Q345" i="7"/>
  <c r="D80" i="1"/>
  <c r="C80" i="1"/>
  <c r="Q80" i="1"/>
  <c r="Q83" i="8"/>
  <c r="D83" i="8"/>
  <c r="C83" i="8"/>
  <c r="F346" i="7"/>
  <c r="B346" i="7"/>
  <c r="E346" i="7"/>
  <c r="A347" i="7"/>
  <c r="G346" i="7"/>
  <c r="S281" i="7"/>
  <c r="D259" i="1"/>
  <c r="Q259" i="1"/>
  <c r="C259" i="1"/>
  <c r="P106" i="8"/>
  <c r="B81" i="1"/>
  <c r="G81" i="1"/>
  <c r="A82" i="1"/>
  <c r="F81" i="1"/>
  <c r="E81" i="1"/>
  <c r="Q170" i="1"/>
  <c r="D170" i="1"/>
  <c r="C170" i="1"/>
  <c r="Q81" i="7"/>
  <c r="C81" i="7"/>
  <c r="D81" i="7"/>
  <c r="C170" i="7"/>
  <c r="Q170" i="7"/>
  <c r="D170" i="7"/>
  <c r="C169" i="8"/>
  <c r="Q169" i="8"/>
  <c r="D169" i="8"/>
  <c r="B258" i="7"/>
  <c r="F258" i="7"/>
  <c r="G258" i="7"/>
  <c r="A259" i="7"/>
  <c r="E258" i="7"/>
  <c r="A172" i="1"/>
  <c r="F171" i="1"/>
  <c r="B171" i="1"/>
  <c r="G171" i="1"/>
  <c r="E171" i="1"/>
  <c r="S282" i="8"/>
  <c r="E171" i="7"/>
  <c r="A172" i="7"/>
  <c r="B171" i="7"/>
  <c r="F171" i="7"/>
  <c r="G171" i="7"/>
  <c r="B82" i="7"/>
  <c r="F82" i="7"/>
  <c r="A83" i="7"/>
  <c r="G82" i="7"/>
  <c r="E82" i="7"/>
  <c r="P281" i="1"/>
  <c r="A346" i="1"/>
  <c r="B345" i="1"/>
  <c r="E345" i="1"/>
  <c r="G345" i="1"/>
  <c r="F345" i="1"/>
  <c r="P106" i="7"/>
  <c r="F84" i="8"/>
  <c r="G84" i="8"/>
  <c r="E84" i="8"/>
  <c r="B84" i="8"/>
  <c r="D257" i="7"/>
  <c r="C257" i="7"/>
  <c r="Q257" i="7"/>
  <c r="Q345" i="8"/>
  <c r="C345" i="8"/>
  <c r="D345" i="8"/>
  <c r="D344" i="1"/>
  <c r="C344" i="1"/>
  <c r="Q344" i="1"/>
  <c r="Q259" i="8"/>
  <c r="C259" i="8"/>
  <c r="D259" i="8"/>
  <c r="E260" i="8"/>
  <c r="B260" i="8"/>
  <c r="G260" i="8"/>
  <c r="F260" i="8"/>
  <c r="C82" i="7"/>
  <c r="Q82" i="7"/>
  <c r="D82" i="7"/>
  <c r="H282" i="7"/>
  <c r="A260" i="7"/>
  <c r="E259" i="7"/>
  <c r="B259" i="7"/>
  <c r="F259" i="7"/>
  <c r="G259" i="7"/>
  <c r="D170" i="8"/>
  <c r="Q170" i="8"/>
  <c r="C170" i="8"/>
  <c r="D346" i="8"/>
  <c r="Q346" i="8"/>
  <c r="C346" i="8"/>
  <c r="H283" i="8"/>
  <c r="B347" i="7"/>
  <c r="F347" i="7"/>
  <c r="A348" i="7"/>
  <c r="E347" i="7"/>
  <c r="G347" i="7"/>
  <c r="P18" i="8"/>
  <c r="F347" i="8"/>
  <c r="E347" i="8"/>
  <c r="A348" i="8"/>
  <c r="G347" i="8"/>
  <c r="B347" i="8"/>
  <c r="Q258" i="7"/>
  <c r="C258" i="7"/>
  <c r="D258" i="7"/>
  <c r="D346" i="7"/>
  <c r="Q346" i="7"/>
  <c r="C346" i="7"/>
  <c r="P18" i="1"/>
  <c r="Q84" i="8"/>
  <c r="C84" i="8"/>
  <c r="D84" i="8"/>
  <c r="D171" i="1"/>
  <c r="Q171" i="1"/>
  <c r="C171" i="1"/>
  <c r="F82" i="1"/>
  <c r="B82" i="1"/>
  <c r="E82" i="1"/>
  <c r="G82" i="1"/>
  <c r="A83" i="1"/>
  <c r="Q260" i="1"/>
  <c r="C260" i="1"/>
  <c r="D260" i="1"/>
  <c r="Q345" i="1"/>
  <c r="D345" i="1"/>
  <c r="C345" i="1"/>
  <c r="A84" i="7"/>
  <c r="F83" i="7"/>
  <c r="B83" i="7"/>
  <c r="E83" i="7"/>
  <c r="G83" i="7"/>
  <c r="C171" i="7"/>
  <c r="Q171" i="7"/>
  <c r="D171" i="7"/>
  <c r="E171" i="8"/>
  <c r="B171" i="8"/>
  <c r="F171" i="8"/>
  <c r="G171" i="8"/>
  <c r="A172" i="8"/>
  <c r="F346" i="1"/>
  <c r="G346" i="1"/>
  <c r="B346" i="1"/>
  <c r="A347" i="1"/>
  <c r="E346" i="1"/>
  <c r="G172" i="7"/>
  <c r="B172" i="7"/>
  <c r="E172" i="7"/>
  <c r="F172" i="7"/>
  <c r="F172" i="1"/>
  <c r="E172" i="1"/>
  <c r="G172" i="1"/>
  <c r="B172" i="1"/>
  <c r="Q81" i="1"/>
  <c r="C81" i="1"/>
  <c r="D81" i="1"/>
  <c r="D260" i="8"/>
  <c r="Q260" i="8"/>
  <c r="C260" i="8"/>
  <c r="E348" i="7"/>
  <c r="G348" i="7"/>
  <c r="F348" i="7"/>
  <c r="B348" i="7"/>
  <c r="C82" i="1"/>
  <c r="D82" i="1"/>
  <c r="Q82" i="1"/>
  <c r="B347" i="1"/>
  <c r="F347" i="1"/>
  <c r="E347" i="1"/>
  <c r="G347" i="1"/>
  <c r="A348" i="1"/>
  <c r="E172" i="8"/>
  <c r="F172" i="8"/>
  <c r="G172" i="8"/>
  <c r="B172" i="8"/>
  <c r="C347" i="7"/>
  <c r="Q347" i="7"/>
  <c r="D347" i="7"/>
  <c r="Q259" i="7"/>
  <c r="C259" i="7"/>
  <c r="D259" i="7"/>
  <c r="S106" i="8"/>
  <c r="Q172" i="1"/>
  <c r="C172" i="1"/>
  <c r="D172" i="1"/>
  <c r="Q346" i="1"/>
  <c r="D346" i="1"/>
  <c r="C346" i="1"/>
  <c r="Q83" i="7"/>
  <c r="D83" i="7"/>
  <c r="C83" i="7"/>
  <c r="P194" i="8"/>
  <c r="E260" i="7"/>
  <c r="B260" i="7"/>
  <c r="G260" i="7"/>
  <c r="F260" i="7"/>
  <c r="Q171" i="8"/>
  <c r="C171" i="8"/>
  <c r="D171" i="8"/>
  <c r="C347" i="8"/>
  <c r="D347" i="8"/>
  <c r="Q347" i="8"/>
  <c r="P18" i="7"/>
  <c r="G84" i="7"/>
  <c r="B84" i="7"/>
  <c r="E84" i="7"/>
  <c r="F84" i="7"/>
  <c r="B83" i="1"/>
  <c r="F83" i="1"/>
  <c r="A84" i="1"/>
  <c r="G83" i="1"/>
  <c r="E83" i="1"/>
  <c r="D172" i="7"/>
  <c r="C172" i="7"/>
  <c r="Q172" i="7"/>
  <c r="S106" i="7"/>
  <c r="F348" i="8"/>
  <c r="G348" i="8"/>
  <c r="B348" i="8"/>
  <c r="E348" i="8"/>
  <c r="P106" i="1"/>
  <c r="S281" i="1"/>
  <c r="H107" i="8"/>
  <c r="H107" i="7"/>
  <c r="F84" i="1"/>
  <c r="B84" i="1"/>
  <c r="E84" i="1"/>
  <c r="G84" i="1"/>
  <c r="S18" i="1"/>
  <c r="S18" i="8"/>
  <c r="D348" i="7"/>
  <c r="C348" i="7"/>
  <c r="Q348" i="7"/>
  <c r="D83" i="1"/>
  <c r="Q83" i="1"/>
  <c r="C83" i="1"/>
  <c r="C172" i="8"/>
  <c r="Q172" i="8"/>
  <c r="D172" i="8"/>
  <c r="D347" i="1"/>
  <c r="Q347" i="1"/>
  <c r="C347" i="1"/>
  <c r="H282" i="1"/>
  <c r="Q348" i="8"/>
  <c r="D348" i="8"/>
  <c r="C348" i="8"/>
  <c r="P194" i="7"/>
  <c r="D84" i="7"/>
  <c r="Q84" i="7"/>
  <c r="C84" i="7"/>
  <c r="D260" i="7"/>
  <c r="C260" i="7"/>
  <c r="Q260" i="7"/>
  <c r="P194" i="1"/>
  <c r="G348" i="1"/>
  <c r="F348" i="1"/>
  <c r="B348" i="1"/>
  <c r="E348" i="1"/>
  <c r="H19" i="8"/>
  <c r="P283" i="8"/>
  <c r="Q84" i="1"/>
  <c r="D84" i="1"/>
  <c r="C84" i="1"/>
  <c r="H19" i="1"/>
  <c r="S106" i="1"/>
  <c r="S194" i="8"/>
  <c r="P282" i="7"/>
  <c r="D348" i="1"/>
  <c r="Q348" i="1"/>
  <c r="C348" i="1"/>
  <c r="S18" i="7"/>
  <c r="H195" i="8"/>
  <c r="H19" i="7"/>
  <c r="H107" i="1"/>
  <c r="S194" i="7"/>
  <c r="S194" i="1"/>
  <c r="H195" i="1"/>
  <c r="S283" i="8"/>
  <c r="P282" i="1"/>
  <c r="S282" i="7"/>
  <c r="P107" i="8"/>
  <c r="P107" i="7"/>
  <c r="H195" i="7"/>
  <c r="H284" i="8"/>
  <c r="P19" i="8"/>
  <c r="P19" i="1"/>
  <c r="H283" i="7"/>
  <c r="P107" i="1"/>
  <c r="S282" i="1"/>
  <c r="P195" i="8"/>
  <c r="S107" i="7"/>
  <c r="S107" i="8"/>
  <c r="P19" i="7"/>
  <c r="H108" i="8"/>
  <c r="H283" i="1"/>
  <c r="H108" i="7"/>
  <c r="S19" i="1"/>
  <c r="S19" i="8"/>
  <c r="P195" i="7"/>
  <c r="P195" i="1"/>
  <c r="H20" i="8"/>
  <c r="P284" i="8"/>
  <c r="H20" i="1"/>
  <c r="S195" i="8"/>
  <c r="S107" i="1"/>
  <c r="P283" i="7"/>
  <c r="S19" i="7"/>
  <c r="H108" i="1"/>
  <c r="S195" i="7"/>
  <c r="H20" i="7"/>
  <c r="H196" i="8"/>
  <c r="S195" i="1"/>
  <c r="H196" i="7"/>
  <c r="S283" i="7"/>
  <c r="S284" i="8"/>
  <c r="P108" i="7"/>
  <c r="P283" i="1"/>
  <c r="P108" i="8"/>
  <c r="H196" i="1"/>
  <c r="H284" i="7"/>
  <c r="P20" i="1"/>
  <c r="P20" i="8"/>
  <c r="H285" i="8"/>
  <c r="S108" i="8"/>
  <c r="P20" i="7"/>
  <c r="S108" i="7"/>
  <c r="P108" i="1"/>
  <c r="P196" i="8"/>
  <c r="S283" i="1"/>
  <c r="H109" i="7"/>
  <c r="H284" i="1"/>
  <c r="H109" i="8"/>
  <c r="P196" i="1"/>
  <c r="S20" i="1"/>
  <c r="P196" i="7"/>
  <c r="S20" i="8"/>
  <c r="S108" i="1"/>
  <c r="P285" i="8"/>
  <c r="H21" i="8"/>
  <c r="H21" i="1"/>
  <c r="P284" i="7"/>
  <c r="S196" i="8"/>
  <c r="S20" i="7"/>
  <c r="H109" i="1"/>
  <c r="H197" i="8"/>
  <c r="H21" i="7"/>
  <c r="S196" i="7"/>
  <c r="S196" i="1"/>
  <c r="H197" i="7"/>
  <c r="H197" i="1"/>
  <c r="P109" i="8"/>
  <c r="P109" i="7"/>
  <c r="P284" i="1"/>
  <c r="S285" i="8"/>
  <c r="S284" i="7"/>
  <c r="H285" i="7"/>
  <c r="H286" i="8"/>
  <c r="P21" i="1"/>
  <c r="P21" i="8"/>
  <c r="S109" i="8"/>
  <c r="P21" i="7"/>
  <c r="P197" i="8"/>
  <c r="S284" i="1"/>
  <c r="P109" i="1"/>
  <c r="S109" i="7"/>
  <c r="H110" i="7"/>
  <c r="P197" i="7"/>
  <c r="H285" i="1"/>
  <c r="S21" i="8"/>
  <c r="S21" i="1"/>
  <c r="P197" i="1"/>
  <c r="H110" i="8"/>
  <c r="H22" i="1"/>
  <c r="P285" i="7"/>
  <c r="S197" i="8"/>
  <c r="P286" i="8"/>
  <c r="S21" i="7"/>
  <c r="H22" i="8"/>
  <c r="S109" i="1"/>
  <c r="H22" i="7"/>
  <c r="H198" i="8"/>
  <c r="H110" i="1"/>
  <c r="S197" i="7"/>
  <c r="S197" i="1"/>
  <c r="H198" i="1"/>
  <c r="H198" i="7"/>
  <c r="P285" i="1"/>
  <c r="P110" i="8"/>
  <c r="S285" i="7"/>
  <c r="P110" i="7"/>
  <c r="S286" i="8"/>
  <c r="H287" i="8"/>
  <c r="H286" i="7"/>
  <c r="P22" i="1"/>
  <c r="P22" i="8"/>
  <c r="P198" i="8"/>
  <c r="S285" i="1"/>
  <c r="P22" i="7"/>
  <c r="S110" i="7"/>
  <c r="S110" i="8"/>
  <c r="P110" i="1"/>
  <c r="H111" i="7"/>
  <c r="H111" i="8"/>
  <c r="H286" i="1"/>
  <c r="S22" i="1"/>
  <c r="S22" i="8"/>
  <c r="P198" i="7"/>
  <c r="P198" i="1"/>
  <c r="H23" i="8"/>
  <c r="S198" i="8"/>
  <c r="H23" i="1"/>
  <c r="P287" i="8"/>
  <c r="S22" i="7"/>
  <c r="S110" i="1"/>
  <c r="P286" i="7"/>
  <c r="H23" i="7"/>
  <c r="H199" i="8"/>
  <c r="H111" i="1"/>
  <c r="S198" i="1"/>
  <c r="S198" i="7"/>
  <c r="H199" i="7"/>
  <c r="P111" i="8"/>
  <c r="S286" i="7"/>
  <c r="S287" i="8"/>
  <c r="H199" i="1"/>
  <c r="P286" i="1"/>
  <c r="P111" i="7"/>
  <c r="H287" i="7"/>
  <c r="P23" i="1"/>
  <c r="P23" i="8"/>
  <c r="H288" i="8"/>
  <c r="P111" i="1"/>
  <c r="S286" i="1"/>
  <c r="P23" i="7"/>
  <c r="S111" i="7"/>
  <c r="P199" i="8"/>
  <c r="S111" i="8"/>
  <c r="H112" i="8"/>
  <c r="P199" i="7"/>
  <c r="S23" i="8"/>
  <c r="H287" i="1"/>
  <c r="H112" i="7"/>
  <c r="P199" i="1"/>
  <c r="S23" i="1"/>
  <c r="H24" i="1"/>
  <c r="S111" i="1"/>
  <c r="P287" i="7"/>
  <c r="S199" i="8"/>
  <c r="S23" i="7"/>
  <c r="P288" i="8"/>
  <c r="H24" i="8"/>
  <c r="H24" i="7"/>
  <c r="H200" i="8"/>
  <c r="H112" i="1"/>
  <c r="S199" i="7"/>
  <c r="S199" i="1"/>
  <c r="H200" i="1"/>
  <c r="H200" i="7"/>
  <c r="S288" i="8"/>
  <c r="P112" i="8"/>
  <c r="P287" i="1"/>
  <c r="S287" i="7"/>
  <c r="P112" i="7"/>
  <c r="H289" i="8"/>
  <c r="H288" i="7"/>
  <c r="P24" i="8"/>
  <c r="P24" i="1"/>
  <c r="S112" i="8"/>
  <c r="S287" i="1"/>
  <c r="P200" i="8"/>
  <c r="S112" i="7"/>
  <c r="P112" i="1"/>
  <c r="P24" i="7"/>
  <c r="H288" i="1"/>
  <c r="H113" i="7"/>
  <c r="H113" i="8"/>
  <c r="P200" i="7"/>
  <c r="S24" i="8"/>
  <c r="S24" i="1"/>
  <c r="P200" i="1"/>
  <c r="H25" i="8"/>
  <c r="S24" i="7"/>
  <c r="H25" i="1"/>
  <c r="S112" i="1"/>
  <c r="P288" i="7"/>
  <c r="S200" i="8"/>
  <c r="P289" i="8"/>
  <c r="H25" i="7"/>
  <c r="H201" i="8"/>
  <c r="H113" i="1"/>
  <c r="S200" i="7"/>
  <c r="S200" i="1"/>
  <c r="H201" i="7"/>
  <c r="P113" i="7"/>
  <c r="S289" i="8"/>
  <c r="P113" i="8"/>
  <c r="P288" i="1"/>
  <c r="H201" i="1"/>
  <c r="S288" i="7"/>
  <c r="H289" i="7"/>
  <c r="P25" i="8"/>
  <c r="P25" i="1"/>
  <c r="H290" i="8"/>
  <c r="S288" i="1"/>
  <c r="P201" i="8"/>
  <c r="P25" i="7"/>
  <c r="S113" i="8"/>
  <c r="S113" i="7"/>
  <c r="P113" i="1"/>
  <c r="S113" i="1"/>
  <c r="H114" i="7"/>
  <c r="H114" i="8"/>
  <c r="H289" i="1"/>
  <c r="S25" i="1"/>
  <c r="P201" i="1"/>
  <c r="P201" i="7"/>
  <c r="S25" i="8"/>
  <c r="H26" i="8"/>
  <c r="H114" i="1"/>
  <c r="H26" i="1"/>
  <c r="P290" i="8"/>
  <c r="P289" i="7"/>
  <c r="S25" i="7"/>
  <c r="S201" i="8"/>
  <c r="H26" i="7"/>
  <c r="H202" i="8"/>
  <c r="S201" i="7"/>
  <c r="S201" i="1"/>
  <c r="H202" i="1"/>
  <c r="S289" i="7"/>
  <c r="H202" i="7"/>
  <c r="S290" i="8"/>
  <c r="P114" i="7"/>
  <c r="P114" i="8"/>
  <c r="P289" i="1"/>
  <c r="H290" i="7"/>
  <c r="H291" i="8"/>
  <c r="P26" i="8"/>
  <c r="P114" i="1"/>
  <c r="P26" i="1"/>
  <c r="S26" i="1"/>
  <c r="S114" i="7"/>
  <c r="S289" i="1"/>
  <c r="S114" i="8"/>
  <c r="P26" i="7"/>
  <c r="P202" i="8"/>
  <c r="H115" i="7"/>
  <c r="H115" i="8"/>
  <c r="H290" i="1"/>
  <c r="H27" i="1"/>
  <c r="S26" i="8"/>
  <c r="P202" i="7"/>
  <c r="P202" i="1"/>
  <c r="S114" i="1"/>
  <c r="H27" i="8"/>
  <c r="H115" i="1"/>
  <c r="P291" i="8"/>
  <c r="P290" i="7"/>
  <c r="S26" i="7"/>
  <c r="S202" i="8"/>
  <c r="H27" i="7"/>
  <c r="H203" i="8"/>
  <c r="S202" i="7"/>
  <c r="S202" i="1"/>
  <c r="H203" i="1"/>
  <c r="H203" i="7"/>
  <c r="P290" i="1"/>
  <c r="P115" i="7"/>
  <c r="S291" i="8"/>
  <c r="P115" i="8"/>
  <c r="P27" i="1"/>
  <c r="S290" i="7"/>
  <c r="S115" i="8"/>
  <c r="H292" i="8"/>
  <c r="H291" i="7"/>
  <c r="P115" i="1"/>
  <c r="P27" i="8"/>
  <c r="H116" i="8"/>
  <c r="S115" i="7"/>
  <c r="P27" i="7"/>
  <c r="P203" i="8"/>
  <c r="S27" i="1"/>
  <c r="S290" i="1"/>
  <c r="H116" i="7"/>
  <c r="H28" i="1"/>
  <c r="H291" i="1"/>
  <c r="P203" i="1"/>
  <c r="S115" i="1"/>
  <c r="S27" i="8"/>
  <c r="P203" i="7"/>
  <c r="H116" i="1"/>
  <c r="P291" i="7"/>
  <c r="S203" i="8"/>
  <c r="H28" i="8"/>
  <c r="S27" i="7"/>
  <c r="P292" i="8"/>
  <c r="H28" i="7"/>
  <c r="S203" i="1"/>
  <c r="H204" i="8"/>
  <c r="S203" i="7"/>
  <c r="P116" i="8"/>
  <c r="H204" i="7"/>
  <c r="H204" i="1"/>
  <c r="S292" i="8"/>
  <c r="S291" i="7"/>
  <c r="P116" i="7"/>
  <c r="P291" i="1"/>
  <c r="P28" i="1"/>
  <c r="S116" i="8"/>
  <c r="P116" i="1"/>
  <c r="P28" i="8"/>
  <c r="H292" i="7"/>
  <c r="S291" i="1"/>
  <c r="P28" i="7"/>
  <c r="S28" i="1"/>
  <c r="P204" i="8"/>
  <c r="S116" i="7"/>
  <c r="P204" i="7"/>
  <c r="S28" i="8"/>
  <c r="H292" i="1"/>
  <c r="P204" i="1"/>
  <c r="S116" i="1"/>
  <c r="S204" i="8"/>
  <c r="P292" i="7"/>
  <c r="S28" i="7"/>
  <c r="S293" i="8"/>
  <c r="S204" i="7"/>
  <c r="S204" i="1"/>
  <c r="S292" i="7"/>
  <c r="S117" i="8"/>
  <c r="P292" i="1"/>
  <c r="S29" i="8"/>
  <c r="S117" i="1"/>
  <c r="S29" i="1"/>
  <c r="S117" i="7"/>
  <c r="S292" i="1"/>
  <c r="S205" i="8"/>
  <c r="S29" i="7"/>
  <c r="S205" i="7"/>
  <c r="S205" i="1"/>
  <c r="S294" i="8"/>
  <c r="S30" i="8"/>
  <c r="S118" i="8"/>
  <c r="S293" i="7"/>
  <c r="S118" i="1"/>
  <c r="S118" i="7"/>
  <c r="S30" i="1"/>
  <c r="S30" i="7"/>
  <c r="S293" i="1"/>
  <c r="S206" i="8"/>
  <c r="S206" i="1"/>
  <c r="S206" i="7"/>
  <c r="S294" i="7"/>
  <c r="S294" i="1"/>
  <c r="N6" i="8" l="1"/>
  <c r="N182" i="8"/>
  <c r="AI93" i="8"/>
  <c r="AI269" i="1"/>
  <c r="J270" i="7"/>
  <c r="O270" i="7" s="1"/>
  <c r="N270" i="7"/>
  <c r="AI5" i="8"/>
  <c r="M94" i="8"/>
  <c r="R93" i="8"/>
  <c r="T93" i="8" s="1"/>
  <c r="C94" i="8" s="1"/>
  <c r="K5" i="1"/>
  <c r="M6" i="1" s="1"/>
  <c r="J43" i="9"/>
  <c r="C29" i="9"/>
  <c r="C21" i="9"/>
  <c r="C13" i="9"/>
  <c r="C30" i="9"/>
  <c r="C22" i="9"/>
  <c r="C14" i="9"/>
  <c r="C12" i="9"/>
  <c r="C23" i="9"/>
  <c r="C15" i="9"/>
  <c r="C24" i="9"/>
  <c r="C16" i="9"/>
  <c r="C25" i="9"/>
  <c r="C17" i="9"/>
  <c r="C10" i="9"/>
  <c r="C28" i="9"/>
  <c r="C26" i="9"/>
  <c r="C18" i="9"/>
  <c r="C27" i="9"/>
  <c r="C19" i="9"/>
  <c r="C11" i="9"/>
  <c r="C20" i="9"/>
  <c r="AI181" i="7"/>
  <c r="AI93" i="1"/>
  <c r="AI5" i="1"/>
  <c r="M182" i="8"/>
  <c r="O94" i="1"/>
  <c r="L182" i="7"/>
  <c r="K182" i="7"/>
  <c r="O182" i="7"/>
  <c r="J270" i="1"/>
  <c r="O270" i="1" s="1"/>
  <c r="L181" i="1"/>
  <c r="R181" i="1" s="1"/>
  <c r="T181" i="1" s="1"/>
  <c r="C182" i="1" s="1"/>
  <c r="J182" i="1" s="1"/>
  <c r="I182" i="1" s="1"/>
  <c r="R5" i="8"/>
  <c r="T5" i="8" s="1"/>
  <c r="C6" i="8" s="1"/>
  <c r="J6" i="8" s="1"/>
  <c r="I6" i="8" s="1"/>
  <c r="R181" i="8"/>
  <c r="T181" i="8" s="1"/>
  <c r="C182" i="8" s="1"/>
  <c r="O181" i="1"/>
  <c r="I269" i="8"/>
  <c r="L269" i="8"/>
  <c r="AI269" i="8" s="1"/>
  <c r="AI181" i="8"/>
  <c r="L93" i="7"/>
  <c r="AI93" i="7" s="1"/>
  <c r="N94" i="1"/>
  <c r="L5" i="7"/>
  <c r="N6" i="7" s="1"/>
  <c r="O5" i="7"/>
  <c r="M6" i="7" l="1"/>
  <c r="N182" i="1"/>
  <c r="J94" i="8"/>
  <c r="I94" i="8" s="1"/>
  <c r="L270" i="7"/>
  <c r="K270" i="7"/>
  <c r="AI5" i="7"/>
  <c r="I270" i="7"/>
  <c r="M94" i="7"/>
  <c r="R5" i="1"/>
  <c r="T5" i="1" s="1"/>
  <c r="C6" i="1" s="1"/>
  <c r="N6" i="1"/>
  <c r="D23" i="9"/>
  <c r="F23" i="9" s="1"/>
  <c r="D28" i="9"/>
  <c r="F28" i="9" s="1"/>
  <c r="D12" i="9"/>
  <c r="F12" i="9" s="1"/>
  <c r="D26" i="9"/>
  <c r="F26" i="9" s="1"/>
  <c r="D30" i="9"/>
  <c r="F30" i="9" s="1"/>
  <c r="D17" i="9"/>
  <c r="F17" i="9" s="1"/>
  <c r="D25" i="9"/>
  <c r="F25" i="9" s="1"/>
  <c r="D19" i="9"/>
  <c r="F19" i="9" s="1"/>
  <c r="D16" i="9"/>
  <c r="F16" i="9" s="1"/>
  <c r="D13" i="9"/>
  <c r="F13" i="9" s="1"/>
  <c r="D20" i="9"/>
  <c r="F20" i="9" s="1"/>
  <c r="D27" i="9"/>
  <c r="F27" i="9" s="1"/>
  <c r="D24" i="9"/>
  <c r="F24" i="9" s="1"/>
  <c r="D21" i="9"/>
  <c r="F21" i="9" s="1"/>
  <c r="D14" i="9"/>
  <c r="F14" i="9" s="1"/>
  <c r="D22" i="9"/>
  <c r="F22" i="9" s="1"/>
  <c r="D18" i="9"/>
  <c r="F18" i="9" s="1"/>
  <c r="D15" i="9"/>
  <c r="F15" i="9" s="1"/>
  <c r="D29" i="9"/>
  <c r="F29" i="9" s="1"/>
  <c r="L270" i="1"/>
  <c r="L6" i="8"/>
  <c r="K182" i="1"/>
  <c r="L182" i="1"/>
  <c r="I270" i="1"/>
  <c r="K270" i="1"/>
  <c r="O182" i="1"/>
  <c r="R5" i="7"/>
  <c r="T5" i="7" s="1"/>
  <c r="C6" i="7" s="1"/>
  <c r="J6" i="7" s="1"/>
  <c r="I6" i="7" s="1"/>
  <c r="K94" i="1"/>
  <c r="L94" i="1"/>
  <c r="J182" i="8"/>
  <c r="I182" i="8" s="1"/>
  <c r="L182" i="8"/>
  <c r="R182" i="7"/>
  <c r="T182" i="7" s="1"/>
  <c r="C183" i="7" s="1"/>
  <c r="J183" i="7" s="1"/>
  <c r="I183" i="7" s="1"/>
  <c r="AI182" i="7"/>
  <c r="N183" i="7"/>
  <c r="M183" i="7"/>
  <c r="O6" i="8"/>
  <c r="K6" i="8"/>
  <c r="R269" i="8"/>
  <c r="T269" i="8" s="1"/>
  <c r="C270" i="8" s="1"/>
  <c r="J270" i="8" s="1"/>
  <c r="I270" i="8" s="1"/>
  <c r="R93" i="7"/>
  <c r="T93" i="7" s="1"/>
  <c r="C94" i="7" s="1"/>
  <c r="AI181" i="1"/>
  <c r="M270" i="8"/>
  <c r="M182" i="1"/>
  <c r="N270" i="8"/>
  <c r="N94" i="7"/>
  <c r="K94" i="8" l="1"/>
  <c r="O94" i="8"/>
  <c r="R270" i="7"/>
  <c r="T270" i="7" s="1"/>
  <c r="C271" i="7" s="1"/>
  <c r="J271" i="7" s="1"/>
  <c r="I271" i="7" s="1"/>
  <c r="N271" i="7"/>
  <c r="AI270" i="7"/>
  <c r="M271" i="7"/>
  <c r="J6" i="1"/>
  <c r="O6" i="1" s="1"/>
  <c r="O182" i="8"/>
  <c r="L94" i="8"/>
  <c r="M95" i="8" s="1"/>
  <c r="L6" i="7"/>
  <c r="K182" i="8"/>
  <c r="M183" i="8" s="1"/>
  <c r="K270" i="8"/>
  <c r="L270" i="8"/>
  <c r="O183" i="7"/>
  <c r="AI270" i="1"/>
  <c r="N271" i="1"/>
  <c r="R270" i="1"/>
  <c r="T270" i="1" s="1"/>
  <c r="C271" i="1" s="1"/>
  <c r="J271" i="1" s="1"/>
  <c r="I271" i="1" s="1"/>
  <c r="M271" i="1"/>
  <c r="AI6" i="8"/>
  <c r="N7" i="8"/>
  <c r="M7" i="8"/>
  <c r="R6" i="8"/>
  <c r="T6" i="8" s="1"/>
  <c r="C7" i="8" s="1"/>
  <c r="J7" i="8" s="1"/>
  <c r="I7" i="8" s="1"/>
  <c r="J94" i="7"/>
  <c r="I94" i="7" s="1"/>
  <c r="L183" i="7"/>
  <c r="K183" i="7"/>
  <c r="O270" i="8"/>
  <c r="R94" i="1"/>
  <c r="T94" i="1" s="1"/>
  <c r="C95" i="1" s="1"/>
  <c r="N95" i="1"/>
  <c r="AI94" i="1"/>
  <c r="M95" i="1"/>
  <c r="K6" i="7"/>
  <c r="O6" i="7"/>
  <c r="R182" i="1"/>
  <c r="T182" i="1" s="1"/>
  <c r="C183" i="1" s="1"/>
  <c r="J183" i="1" s="1"/>
  <c r="I183" i="1" s="1"/>
  <c r="AI182" i="1"/>
  <c r="N183" i="1"/>
  <c r="M183" i="1"/>
  <c r="L6" i="1" l="1"/>
  <c r="O7" i="8"/>
  <c r="I6" i="1"/>
  <c r="K6" i="1"/>
  <c r="AI182" i="8"/>
  <c r="AI94" i="8"/>
  <c r="N95" i="8"/>
  <c r="R94" i="8"/>
  <c r="T94" i="8" s="1"/>
  <c r="C95" i="8" s="1"/>
  <c r="L271" i="7"/>
  <c r="K271" i="7"/>
  <c r="O271" i="7"/>
  <c r="N183" i="8"/>
  <c r="R182" i="8"/>
  <c r="T182" i="8" s="1"/>
  <c r="C183" i="8" s="1"/>
  <c r="J183" i="8" s="1"/>
  <c r="I183" i="8" s="1"/>
  <c r="O94" i="7"/>
  <c r="J95" i="1"/>
  <c r="I95" i="1" s="1"/>
  <c r="K94" i="7"/>
  <c r="K183" i="1"/>
  <c r="L183" i="1"/>
  <c r="L7" i="8"/>
  <c r="K7" i="8"/>
  <c r="L94" i="7"/>
  <c r="AI270" i="8"/>
  <c r="N271" i="8"/>
  <c r="R270" i="8"/>
  <c r="T270" i="8" s="1"/>
  <c r="C271" i="8" s="1"/>
  <c r="J271" i="8" s="1"/>
  <c r="I271" i="8" s="1"/>
  <c r="M271" i="8"/>
  <c r="O183" i="1"/>
  <c r="O271" i="1"/>
  <c r="AI6" i="7"/>
  <c r="N7" i="7"/>
  <c r="R6" i="7"/>
  <c r="T6" i="7" s="1"/>
  <c r="C7" i="7" s="1"/>
  <c r="J7" i="7" s="1"/>
  <c r="I7" i="7" s="1"/>
  <c r="M7" i="7"/>
  <c r="R183" i="7"/>
  <c r="T183" i="7" s="1"/>
  <c r="C184" i="7" s="1"/>
  <c r="J184" i="7" s="1"/>
  <c r="I184" i="7" s="1"/>
  <c r="AI183" i="7"/>
  <c r="M184" i="7"/>
  <c r="N184" i="7"/>
  <c r="L271" i="1"/>
  <c r="K271" i="1"/>
  <c r="K183" i="8" l="1"/>
  <c r="AI6" i="1"/>
  <c r="M7" i="1"/>
  <c r="N7" i="1"/>
  <c r="R6" i="1"/>
  <c r="T6" i="1" s="1"/>
  <c r="C7" i="1" s="1"/>
  <c r="L183" i="8"/>
  <c r="R271" i="7"/>
  <c r="T271" i="7" s="1"/>
  <c r="C272" i="7" s="1"/>
  <c r="J272" i="7" s="1"/>
  <c r="I272" i="7" s="1"/>
  <c r="M272" i="7"/>
  <c r="N272" i="7"/>
  <c r="AI271" i="7"/>
  <c r="J95" i="8"/>
  <c r="O95" i="1"/>
  <c r="O183" i="8"/>
  <c r="AI271" i="1"/>
  <c r="R271" i="1"/>
  <c r="T271" i="1" s="1"/>
  <c r="C272" i="1" s="1"/>
  <c r="J272" i="1" s="1"/>
  <c r="I272" i="1" s="1"/>
  <c r="M272" i="1"/>
  <c r="N272" i="1"/>
  <c r="L184" i="7"/>
  <c r="K184" i="7"/>
  <c r="N184" i="1"/>
  <c r="AI183" i="1"/>
  <c r="R183" i="1"/>
  <c r="T183" i="1" s="1"/>
  <c r="C184" i="1" s="1"/>
  <c r="J184" i="1" s="1"/>
  <c r="I184" i="1" s="1"/>
  <c r="M184" i="1"/>
  <c r="K95" i="1"/>
  <c r="N8" i="8"/>
  <c r="R7" i="8"/>
  <c r="T7" i="8" s="1"/>
  <c r="C8" i="8" s="1"/>
  <c r="AI7" i="8"/>
  <c r="M8" i="8"/>
  <c r="O7" i="7"/>
  <c r="O271" i="8"/>
  <c r="O184" i="7"/>
  <c r="L95" i="1"/>
  <c r="L7" i="7"/>
  <c r="K7" i="7"/>
  <c r="R183" i="8"/>
  <c r="T183" i="8" s="1"/>
  <c r="C184" i="8" s="1"/>
  <c r="J184" i="8" s="1"/>
  <c r="I184" i="8" s="1"/>
  <c r="AI94" i="7"/>
  <c r="R94" i="7"/>
  <c r="T94" i="7" s="1"/>
  <c r="C95" i="7" s="1"/>
  <c r="J95" i="7" s="1"/>
  <c r="I95" i="7" s="1"/>
  <c r="N95" i="7"/>
  <c r="M95" i="7"/>
  <c r="L271" i="8"/>
  <c r="K271" i="8"/>
  <c r="N184" i="8" l="1"/>
  <c r="O95" i="7"/>
  <c r="M184" i="8"/>
  <c r="AI183" i="8"/>
  <c r="I95" i="8"/>
  <c r="O95" i="8"/>
  <c r="L95" i="8"/>
  <c r="K95" i="8"/>
  <c r="J7" i="1"/>
  <c r="I7" i="1" s="1"/>
  <c r="L272" i="7"/>
  <c r="K272" i="7"/>
  <c r="O184" i="1"/>
  <c r="O272" i="7"/>
  <c r="N8" i="7"/>
  <c r="AI7" i="7"/>
  <c r="R7" i="7"/>
  <c r="T7" i="7" s="1"/>
  <c r="C8" i="7" s="1"/>
  <c r="J8" i="7" s="1"/>
  <c r="I8" i="7" s="1"/>
  <c r="M8" i="7"/>
  <c r="O272" i="1"/>
  <c r="K95" i="7"/>
  <c r="L95" i="7"/>
  <c r="AI184" i="1"/>
  <c r="AI95" i="1"/>
  <c r="N96" i="1"/>
  <c r="R95" i="1"/>
  <c r="T95" i="1" s="1"/>
  <c r="C96" i="1" s="1"/>
  <c r="M96" i="1"/>
  <c r="R184" i="7"/>
  <c r="T184" i="7" s="1"/>
  <c r="C185" i="7" s="1"/>
  <c r="J185" i="7" s="1"/>
  <c r="I185" i="7" s="1"/>
  <c r="N185" i="7"/>
  <c r="M185" i="7"/>
  <c r="M272" i="8"/>
  <c r="N272" i="8"/>
  <c r="AI271" i="8"/>
  <c r="R271" i="8"/>
  <c r="T271" i="8" s="1"/>
  <c r="C272" i="8" s="1"/>
  <c r="J272" i="8" s="1"/>
  <c r="I272" i="8" s="1"/>
  <c r="L272" i="1"/>
  <c r="K272" i="1"/>
  <c r="O184" i="8"/>
  <c r="AI184" i="7"/>
  <c r="L184" i="8"/>
  <c r="K184" i="8"/>
  <c r="J8" i="8"/>
  <c r="I8" i="8" s="1"/>
  <c r="K184" i="1"/>
  <c r="L184" i="1"/>
  <c r="K7" i="1" l="1"/>
  <c r="AI272" i="7"/>
  <c r="M96" i="8"/>
  <c r="R95" i="8"/>
  <c r="T95" i="8" s="1"/>
  <c r="C96" i="8" s="1"/>
  <c r="AI95" i="8"/>
  <c r="N96" i="8"/>
  <c r="R272" i="7"/>
  <c r="T272" i="7" s="1"/>
  <c r="C273" i="7" s="1"/>
  <c r="J273" i="7" s="1"/>
  <c r="I273" i="7" s="1"/>
  <c r="N273" i="7"/>
  <c r="M273" i="7"/>
  <c r="O7" i="1"/>
  <c r="L7" i="1"/>
  <c r="O185" i="7"/>
  <c r="AI185" i="7" s="1"/>
  <c r="L8" i="8"/>
  <c r="O8" i="8"/>
  <c r="O272" i="8"/>
  <c r="AI272" i="8" s="1"/>
  <c r="K185" i="7"/>
  <c r="L185" i="7"/>
  <c r="N185" i="8"/>
  <c r="R184" i="8"/>
  <c r="T184" i="8" s="1"/>
  <c r="C185" i="8" s="1"/>
  <c r="J185" i="8" s="1"/>
  <c r="I185" i="8" s="1"/>
  <c r="M185" i="8"/>
  <c r="O8" i="7"/>
  <c r="J96" i="1"/>
  <c r="I96" i="1" s="1"/>
  <c r="N96" i="7"/>
  <c r="R95" i="7"/>
  <c r="T95" i="7" s="1"/>
  <c r="C96" i="7" s="1"/>
  <c r="AI95" i="7"/>
  <c r="M96" i="7"/>
  <c r="N185" i="1"/>
  <c r="R184" i="1"/>
  <c r="T184" i="1" s="1"/>
  <c r="C185" i="1" s="1"/>
  <c r="M185" i="1"/>
  <c r="AI184" i="8"/>
  <c r="AI8" i="8"/>
  <c r="R272" i="1"/>
  <c r="T272" i="1" s="1"/>
  <c r="C273" i="1" s="1"/>
  <c r="J273" i="1" s="1"/>
  <c r="I273" i="1" s="1"/>
  <c r="N273" i="1"/>
  <c r="M273" i="1"/>
  <c r="AI272" i="1"/>
  <c r="L8" i="7"/>
  <c r="K8" i="7"/>
  <c r="L272" i="8"/>
  <c r="K272" i="8"/>
  <c r="K8" i="8"/>
  <c r="J96" i="8" l="1"/>
  <c r="I96" i="8" s="1"/>
  <c r="O273" i="7"/>
  <c r="L273" i="7"/>
  <c r="K273" i="7"/>
  <c r="M8" i="1"/>
  <c r="AI7" i="1"/>
  <c r="R7" i="1"/>
  <c r="T7" i="1" s="1"/>
  <c r="C8" i="1" s="1"/>
  <c r="J8" i="1" s="1"/>
  <c r="I8" i="1" s="1"/>
  <c r="N8" i="1"/>
  <c r="O185" i="8"/>
  <c r="L96" i="1"/>
  <c r="K96" i="1"/>
  <c r="N9" i="8"/>
  <c r="R8" i="8"/>
  <c r="T8" i="8" s="1"/>
  <c r="C9" i="8" s="1"/>
  <c r="M9" i="8"/>
  <c r="N273" i="8"/>
  <c r="R272" i="8"/>
  <c r="T272" i="8" s="1"/>
  <c r="C273" i="8" s="1"/>
  <c r="M273" i="8"/>
  <c r="O273" i="1"/>
  <c r="O96" i="1"/>
  <c r="M186" i="7"/>
  <c r="N186" i="7"/>
  <c r="R185" i="7"/>
  <c r="T185" i="7" s="1"/>
  <c r="C186" i="7" s="1"/>
  <c r="J96" i="7"/>
  <c r="I96" i="7" s="1"/>
  <c r="AI8" i="7"/>
  <c r="AI185" i="8"/>
  <c r="K273" i="1"/>
  <c r="L273" i="1"/>
  <c r="J185" i="1"/>
  <c r="I185" i="1" s="1"/>
  <c r="N97" i="1"/>
  <c r="R96" i="1"/>
  <c r="T96" i="1" s="1"/>
  <c r="C97" i="1" s="1"/>
  <c r="J97" i="1" s="1"/>
  <c r="I97" i="1" s="1"/>
  <c r="M97" i="1"/>
  <c r="N9" i="7"/>
  <c r="M9" i="7"/>
  <c r="R8" i="7"/>
  <c r="T8" i="7" s="1"/>
  <c r="C9" i="7" s="1"/>
  <c r="J9" i="7" s="1"/>
  <c r="I9" i="7" s="1"/>
  <c r="K185" i="8"/>
  <c r="L185" i="8"/>
  <c r="O8" i="1" l="1"/>
  <c r="L96" i="8"/>
  <c r="O96" i="8"/>
  <c r="L96" i="7"/>
  <c r="N274" i="7"/>
  <c r="R273" i="7"/>
  <c r="T273" i="7" s="1"/>
  <c r="C274" i="7" s="1"/>
  <c r="J274" i="7" s="1"/>
  <c r="I274" i="7" s="1"/>
  <c r="M274" i="7"/>
  <c r="L8" i="1"/>
  <c r="AI273" i="7"/>
  <c r="K8" i="1"/>
  <c r="K96" i="8"/>
  <c r="O185" i="1"/>
  <c r="O96" i="7"/>
  <c r="AI273" i="1"/>
  <c r="L185" i="1"/>
  <c r="L9" i="7"/>
  <c r="K9" i="7"/>
  <c r="R273" i="1"/>
  <c r="T273" i="1" s="1"/>
  <c r="C274" i="1" s="1"/>
  <c r="J274" i="1" s="1"/>
  <c r="I274" i="1" s="1"/>
  <c r="N274" i="1"/>
  <c r="M274" i="1"/>
  <c r="O9" i="7"/>
  <c r="J273" i="8"/>
  <c r="I273" i="8" s="1"/>
  <c r="J186" i="7"/>
  <c r="I186" i="7" s="1"/>
  <c r="K185" i="1"/>
  <c r="J9" i="8"/>
  <c r="I9" i="8" s="1"/>
  <c r="N186" i="8"/>
  <c r="R185" i="8"/>
  <c r="T185" i="8" s="1"/>
  <c r="C186" i="8" s="1"/>
  <c r="M186" i="8"/>
  <c r="L97" i="1"/>
  <c r="K97" i="1"/>
  <c r="K96" i="7"/>
  <c r="O97" i="1"/>
  <c r="AI96" i="1"/>
  <c r="K9" i="8"/>
  <c r="N9" i="1" l="1"/>
  <c r="L274" i="7"/>
  <c r="K274" i="7"/>
  <c r="R96" i="8"/>
  <c r="T96" i="8" s="1"/>
  <c r="C97" i="8" s="1"/>
  <c r="J97" i="8" s="1"/>
  <c r="I97" i="8" s="1"/>
  <c r="N97" i="8"/>
  <c r="M97" i="8"/>
  <c r="M9" i="1"/>
  <c r="R8" i="1"/>
  <c r="T8" i="1" s="1"/>
  <c r="C9" i="1" s="1"/>
  <c r="AI96" i="8"/>
  <c r="L97" i="8"/>
  <c r="O274" i="7"/>
  <c r="AI8" i="1"/>
  <c r="L273" i="8"/>
  <c r="K186" i="7"/>
  <c r="R186" i="7" s="1"/>
  <c r="T186" i="7" s="1"/>
  <c r="C187" i="7" s="1"/>
  <c r="J187" i="7" s="1"/>
  <c r="I187" i="7" s="1"/>
  <c r="M10" i="7"/>
  <c r="N10" i="7"/>
  <c r="R9" i="7"/>
  <c r="T9" i="7" s="1"/>
  <c r="C10" i="7" s="1"/>
  <c r="J10" i="7" s="1"/>
  <c r="I10" i="7" s="1"/>
  <c r="O274" i="1"/>
  <c r="AI97" i="1"/>
  <c r="O186" i="7"/>
  <c r="AI96" i="7"/>
  <c r="R96" i="7"/>
  <c r="T96" i="7" s="1"/>
  <c r="C97" i="7" s="1"/>
  <c r="J97" i="7" s="1"/>
  <c r="I97" i="7" s="1"/>
  <c r="N97" i="7"/>
  <c r="M97" i="7"/>
  <c r="O9" i="8"/>
  <c r="O273" i="8"/>
  <c r="AI185" i="1"/>
  <c r="R185" i="1"/>
  <c r="T185" i="1" s="1"/>
  <c r="C186" i="1" s="1"/>
  <c r="J186" i="1" s="1"/>
  <c r="I186" i="1" s="1"/>
  <c r="N186" i="1"/>
  <c r="M186" i="1"/>
  <c r="AI9" i="7"/>
  <c r="R97" i="1"/>
  <c r="T97" i="1" s="1"/>
  <c r="C98" i="1" s="1"/>
  <c r="J98" i="1" s="1"/>
  <c r="I98" i="1" s="1"/>
  <c r="N98" i="1"/>
  <c r="M98" i="1"/>
  <c r="L186" i="7"/>
  <c r="L9" i="8"/>
  <c r="M10" i="8" s="1"/>
  <c r="J186" i="8"/>
  <c r="I186" i="8" s="1"/>
  <c r="K273" i="8"/>
  <c r="K274" i="1"/>
  <c r="L274" i="1"/>
  <c r="N187" i="7" l="1"/>
  <c r="AI274" i="7"/>
  <c r="O97" i="8"/>
  <c r="N275" i="7"/>
  <c r="R274" i="7"/>
  <c r="T274" i="7" s="1"/>
  <c r="C275" i="7" s="1"/>
  <c r="J275" i="7" s="1"/>
  <c r="I275" i="7" s="1"/>
  <c r="M275" i="7"/>
  <c r="J9" i="1"/>
  <c r="I9" i="1" s="1"/>
  <c r="M187" i="7"/>
  <c r="K97" i="8"/>
  <c r="L187" i="7"/>
  <c r="K187" i="7"/>
  <c r="N274" i="8"/>
  <c r="R273" i="8"/>
  <c r="T273" i="8" s="1"/>
  <c r="C274" i="8" s="1"/>
  <c r="J274" i="8" s="1"/>
  <c r="I274" i="8" s="1"/>
  <c r="M274" i="8"/>
  <c r="O10" i="7"/>
  <c r="AI273" i="8"/>
  <c r="O97" i="7"/>
  <c r="R9" i="8"/>
  <c r="T9" i="8" s="1"/>
  <c r="C10" i="8" s="1"/>
  <c r="J10" i="8" s="1"/>
  <c r="I10" i="8" s="1"/>
  <c r="K98" i="1"/>
  <c r="L98" i="1"/>
  <c r="O186" i="8"/>
  <c r="K186" i="1"/>
  <c r="L186" i="1"/>
  <c r="AI186" i="7"/>
  <c r="O187" i="7"/>
  <c r="L10" i="7"/>
  <c r="K10" i="7"/>
  <c r="L186" i="8"/>
  <c r="O98" i="1"/>
  <c r="K186" i="8"/>
  <c r="AI9" i="8"/>
  <c r="L97" i="7"/>
  <c r="K97" i="7"/>
  <c r="AI274" i="1"/>
  <c r="O186" i="1"/>
  <c r="N10" i="8"/>
  <c r="R274" i="1"/>
  <c r="T274" i="1" s="1"/>
  <c r="C275" i="1" s="1"/>
  <c r="J275" i="1" s="1"/>
  <c r="I275" i="1" s="1"/>
  <c r="N275" i="1"/>
  <c r="M275" i="1"/>
  <c r="L9" i="1" l="1"/>
  <c r="L275" i="7"/>
  <c r="K275" i="7"/>
  <c r="N98" i="8"/>
  <c r="M98" i="8"/>
  <c r="R97" i="8"/>
  <c r="T97" i="8" s="1"/>
  <c r="C98" i="8" s="1"/>
  <c r="AI97" i="8"/>
  <c r="O9" i="1"/>
  <c r="O275" i="7"/>
  <c r="K9" i="1"/>
  <c r="O10" i="8"/>
  <c r="AI10" i="8" s="1"/>
  <c r="N11" i="7"/>
  <c r="R10" i="7"/>
  <c r="T10" i="7" s="1"/>
  <c r="C11" i="7" s="1"/>
  <c r="J11" i="7" s="1"/>
  <c r="I11" i="7" s="1"/>
  <c r="M11" i="7"/>
  <c r="N98" i="7"/>
  <c r="R97" i="7"/>
  <c r="T97" i="7" s="1"/>
  <c r="C98" i="7" s="1"/>
  <c r="J98" i="7" s="1"/>
  <c r="I98" i="7" s="1"/>
  <c r="M98" i="7"/>
  <c r="AI186" i="8"/>
  <c r="AI186" i="1"/>
  <c r="L274" i="8"/>
  <c r="K274" i="8"/>
  <c r="K275" i="1"/>
  <c r="L275" i="1"/>
  <c r="AI187" i="7"/>
  <c r="R187" i="7"/>
  <c r="T187" i="7" s="1"/>
  <c r="C188" i="7" s="1"/>
  <c r="J188" i="7" s="1"/>
  <c r="I188" i="7" s="1"/>
  <c r="N188" i="7"/>
  <c r="M188" i="7"/>
  <c r="N187" i="8"/>
  <c r="R186" i="8"/>
  <c r="T186" i="8" s="1"/>
  <c r="C187" i="8" s="1"/>
  <c r="J187" i="8" s="1"/>
  <c r="I187" i="8" s="1"/>
  <c r="M187" i="8"/>
  <c r="R186" i="1"/>
  <c r="T186" i="1" s="1"/>
  <c r="C187" i="1" s="1"/>
  <c r="J187" i="1" s="1"/>
  <c r="I187" i="1" s="1"/>
  <c r="N187" i="1"/>
  <c r="M187" i="1"/>
  <c r="O274" i="8"/>
  <c r="AI97" i="7"/>
  <c r="K10" i="8"/>
  <c r="L10" i="8"/>
  <c r="O275" i="1"/>
  <c r="AI98" i="1"/>
  <c r="AI10" i="7"/>
  <c r="O11" i="7"/>
  <c r="N99" i="1"/>
  <c r="M99" i="1"/>
  <c r="R98" i="1"/>
  <c r="T98" i="1" s="1"/>
  <c r="C99" i="1" s="1"/>
  <c r="J99" i="1" s="1"/>
  <c r="I99" i="1" s="1"/>
  <c r="J98" i="8" l="1"/>
  <c r="I98" i="8" s="1"/>
  <c r="M10" i="1"/>
  <c r="N10" i="1"/>
  <c r="R9" i="1"/>
  <c r="T9" i="1" s="1"/>
  <c r="C10" i="1" s="1"/>
  <c r="J10" i="1" s="1"/>
  <c r="I10" i="1" s="1"/>
  <c r="AI275" i="7"/>
  <c r="R275" i="7"/>
  <c r="T275" i="7" s="1"/>
  <c r="C276" i="7" s="1"/>
  <c r="J276" i="7" s="1"/>
  <c r="I276" i="7" s="1"/>
  <c r="N276" i="7"/>
  <c r="M276" i="7"/>
  <c r="AI9" i="1"/>
  <c r="O98" i="7"/>
  <c r="K98" i="7"/>
  <c r="L98" i="7"/>
  <c r="K99" i="1"/>
  <c r="L99" i="1"/>
  <c r="N11" i="8"/>
  <c r="R10" i="8"/>
  <c r="T10" i="8" s="1"/>
  <c r="C11" i="8" s="1"/>
  <c r="M11" i="8"/>
  <c r="M275" i="8"/>
  <c r="N275" i="8"/>
  <c r="R274" i="8"/>
  <c r="T274" i="8" s="1"/>
  <c r="C275" i="8" s="1"/>
  <c r="J275" i="8" s="1"/>
  <c r="I275" i="8" s="1"/>
  <c r="AI11" i="7"/>
  <c r="AI98" i="7"/>
  <c r="K187" i="1"/>
  <c r="L187" i="1"/>
  <c r="O187" i="1"/>
  <c r="O188" i="7"/>
  <c r="O99" i="1"/>
  <c r="K188" i="7"/>
  <c r="L188" i="7"/>
  <c r="O187" i="8"/>
  <c r="AI275" i="1"/>
  <c r="AI274" i="8"/>
  <c r="L187" i="8"/>
  <c r="K187" i="8"/>
  <c r="M276" i="1"/>
  <c r="N276" i="1"/>
  <c r="R275" i="1"/>
  <c r="T275" i="1" s="1"/>
  <c r="C276" i="1" s="1"/>
  <c r="J276" i="1" s="1"/>
  <c r="I276" i="1" s="1"/>
  <c r="K11" i="7"/>
  <c r="L11" i="7"/>
  <c r="O98" i="8" l="1"/>
  <c r="AI98" i="8" s="1"/>
  <c r="K98" i="8"/>
  <c r="O10" i="1"/>
  <c r="AI10" i="1" s="1"/>
  <c r="O276" i="7"/>
  <c r="L10" i="1"/>
  <c r="K10" i="1"/>
  <c r="L276" i="7"/>
  <c r="K276" i="7"/>
  <c r="L98" i="8"/>
  <c r="O276" i="1"/>
  <c r="R188" i="7"/>
  <c r="T188" i="7" s="1"/>
  <c r="C189" i="7" s="1"/>
  <c r="J189" i="7" s="1"/>
  <c r="I189" i="7" s="1"/>
  <c r="M189" i="7"/>
  <c r="N189" i="7"/>
  <c r="AI188" i="7"/>
  <c r="R187" i="8"/>
  <c r="T187" i="8" s="1"/>
  <c r="C188" i="8" s="1"/>
  <c r="J188" i="8" s="1"/>
  <c r="I188" i="8" s="1"/>
  <c r="N188" i="8"/>
  <c r="M188" i="8"/>
  <c r="N188" i="1"/>
  <c r="R187" i="1"/>
  <c r="T187" i="1" s="1"/>
  <c r="C188" i="1" s="1"/>
  <c r="J188" i="1" s="1"/>
  <c r="I188" i="1" s="1"/>
  <c r="M188" i="1"/>
  <c r="L276" i="1"/>
  <c r="K276" i="1"/>
  <c r="J11" i="8"/>
  <c r="I11" i="8" s="1"/>
  <c r="AI99" i="1"/>
  <c r="M100" i="1"/>
  <c r="N100" i="1"/>
  <c r="R99" i="1"/>
  <c r="T99" i="1" s="1"/>
  <c r="C100" i="1" s="1"/>
  <c r="J100" i="1" s="1"/>
  <c r="I100" i="1" s="1"/>
  <c r="O275" i="8"/>
  <c r="M12" i="7"/>
  <c r="R11" i="7"/>
  <c r="T11" i="7" s="1"/>
  <c r="C12" i="7" s="1"/>
  <c r="N12" i="7"/>
  <c r="O189" i="7"/>
  <c r="AI187" i="8"/>
  <c r="AI187" i="1"/>
  <c r="L275" i="8"/>
  <c r="K275" i="8"/>
  <c r="R98" i="7"/>
  <c r="T98" i="7" s="1"/>
  <c r="C99" i="7" s="1"/>
  <c r="N99" i="7"/>
  <c r="M99" i="7"/>
  <c r="R276" i="7" l="1"/>
  <c r="T276" i="7" s="1"/>
  <c r="C277" i="7" s="1"/>
  <c r="J277" i="7" s="1"/>
  <c r="I277" i="7" s="1"/>
  <c r="N277" i="7"/>
  <c r="AI276" i="7"/>
  <c r="M277" i="7"/>
  <c r="M99" i="8"/>
  <c r="O100" i="1"/>
  <c r="R98" i="8"/>
  <c r="T98" i="8" s="1"/>
  <c r="C99" i="8" s="1"/>
  <c r="N11" i="1"/>
  <c r="R10" i="1"/>
  <c r="T10" i="1" s="1"/>
  <c r="C11" i="1" s="1"/>
  <c r="M11" i="1"/>
  <c r="N99" i="8"/>
  <c r="AI275" i="8"/>
  <c r="J99" i="7"/>
  <c r="I99" i="7" s="1"/>
  <c r="N277" i="1"/>
  <c r="AI276" i="1"/>
  <c r="R276" i="1"/>
  <c r="T276" i="1" s="1"/>
  <c r="C277" i="1" s="1"/>
  <c r="M277" i="1"/>
  <c r="K188" i="8"/>
  <c r="L188" i="8"/>
  <c r="N276" i="8"/>
  <c r="R275" i="8"/>
  <c r="T275" i="8" s="1"/>
  <c r="C276" i="8" s="1"/>
  <c r="J276" i="8" s="1"/>
  <c r="I276" i="8" s="1"/>
  <c r="M276" i="8"/>
  <c r="K100" i="1"/>
  <c r="L100" i="1"/>
  <c r="O188" i="8"/>
  <c r="O11" i="8"/>
  <c r="L11" i="8"/>
  <c r="K189" i="7"/>
  <c r="L189" i="7"/>
  <c r="O188" i="1"/>
  <c r="K11" i="8"/>
  <c r="J12" i="7"/>
  <c r="I12" i="7" s="1"/>
  <c r="K188" i="1"/>
  <c r="L188" i="1"/>
  <c r="L12" i="7" l="1"/>
  <c r="K277" i="7"/>
  <c r="L277" i="7"/>
  <c r="J11" i="1"/>
  <c r="I11" i="1" s="1"/>
  <c r="J99" i="8"/>
  <c r="I99" i="8" s="1"/>
  <c r="O277" i="7"/>
  <c r="L11" i="1"/>
  <c r="K12" i="7"/>
  <c r="AI11" i="8"/>
  <c r="J277" i="1"/>
  <c r="I277" i="1" s="1"/>
  <c r="O99" i="7"/>
  <c r="K276" i="8"/>
  <c r="L276" i="8"/>
  <c r="L277" i="1"/>
  <c r="R189" i="7"/>
  <c r="T189" i="7" s="1"/>
  <c r="C190" i="7" s="1"/>
  <c r="AI189" i="7"/>
  <c r="N190" i="7"/>
  <c r="M190" i="7"/>
  <c r="O12" i="7"/>
  <c r="AI12" i="7" s="1"/>
  <c r="O276" i="8"/>
  <c r="R188" i="1"/>
  <c r="T188" i="1" s="1"/>
  <c r="C189" i="1" s="1"/>
  <c r="J189" i="1" s="1"/>
  <c r="I189" i="1" s="1"/>
  <c r="N189" i="1"/>
  <c r="M189" i="1"/>
  <c r="AI188" i="1"/>
  <c r="R11" i="8"/>
  <c r="T11" i="8" s="1"/>
  <c r="C12" i="8" s="1"/>
  <c r="J12" i="8" s="1"/>
  <c r="I12" i="8" s="1"/>
  <c r="N12" i="8"/>
  <c r="M12" i="8"/>
  <c r="AI188" i="8"/>
  <c r="R188" i="8"/>
  <c r="T188" i="8" s="1"/>
  <c r="C189" i="8" s="1"/>
  <c r="J189" i="8" s="1"/>
  <c r="I189" i="8" s="1"/>
  <c r="M189" i="8"/>
  <c r="N189" i="8"/>
  <c r="K99" i="7"/>
  <c r="N13" i="7"/>
  <c r="R12" i="7"/>
  <c r="T12" i="7" s="1"/>
  <c r="C13" i="7" s="1"/>
  <c r="J13" i="7" s="1"/>
  <c r="I13" i="7" s="1"/>
  <c r="M13" i="7"/>
  <c r="N101" i="1"/>
  <c r="R100" i="1"/>
  <c r="T100" i="1" s="1"/>
  <c r="C101" i="1" s="1"/>
  <c r="M101" i="1"/>
  <c r="AI100" i="1"/>
  <c r="L99" i="7"/>
  <c r="O99" i="8" l="1"/>
  <c r="O11" i="1"/>
  <c r="K277" i="1"/>
  <c r="AI99" i="8"/>
  <c r="N278" i="7"/>
  <c r="R277" i="7"/>
  <c r="T277" i="7" s="1"/>
  <c r="C278" i="7" s="1"/>
  <c r="J278" i="7" s="1"/>
  <c r="I278" i="7" s="1"/>
  <c r="AI277" i="7"/>
  <c r="M278" i="7"/>
  <c r="K99" i="8"/>
  <c r="K11" i="1"/>
  <c r="L99" i="8"/>
  <c r="J101" i="1"/>
  <c r="I101" i="1" s="1"/>
  <c r="L189" i="8"/>
  <c r="K189" i="8"/>
  <c r="J190" i="7"/>
  <c r="I190" i="7" s="1"/>
  <c r="L189" i="1"/>
  <c r="K189" i="1"/>
  <c r="O189" i="8"/>
  <c r="O189" i="1"/>
  <c r="AI99" i="7"/>
  <c r="O13" i="7"/>
  <c r="N278" i="1"/>
  <c r="R277" i="1"/>
  <c r="T277" i="1" s="1"/>
  <c r="C278" i="1" s="1"/>
  <c r="J278" i="1" s="1"/>
  <c r="I278" i="1" s="1"/>
  <c r="M278" i="1"/>
  <c r="K13" i="7"/>
  <c r="L13" i="7"/>
  <c r="L12" i="8"/>
  <c r="K12" i="8"/>
  <c r="O277" i="1"/>
  <c r="L190" i="7"/>
  <c r="K190" i="7"/>
  <c r="N277" i="8"/>
  <c r="R276" i="8"/>
  <c r="T276" i="8" s="1"/>
  <c r="C277" i="8" s="1"/>
  <c r="J277" i="8" s="1"/>
  <c r="I277" i="8" s="1"/>
  <c r="AI276" i="8"/>
  <c r="M277" i="8"/>
  <c r="M100" i="7"/>
  <c r="R99" i="7"/>
  <c r="T99" i="7" s="1"/>
  <c r="C100" i="7" s="1"/>
  <c r="J100" i="7" s="1"/>
  <c r="I100" i="7" s="1"/>
  <c r="N100" i="7"/>
  <c r="O12" i="8"/>
  <c r="O190" i="7" l="1"/>
  <c r="K278" i="7"/>
  <c r="L278" i="7"/>
  <c r="R11" i="1"/>
  <c r="T11" i="1" s="1"/>
  <c r="C12" i="1" s="1"/>
  <c r="N12" i="1"/>
  <c r="M12" i="1"/>
  <c r="O278" i="7"/>
  <c r="M100" i="8"/>
  <c r="R99" i="8"/>
  <c r="T99" i="8" s="1"/>
  <c r="C100" i="8" s="1"/>
  <c r="N100" i="8"/>
  <c r="AI11" i="1"/>
  <c r="O278" i="1"/>
  <c r="O277" i="8"/>
  <c r="L277" i="8"/>
  <c r="K277" i="8"/>
  <c r="R12" i="8"/>
  <c r="T12" i="8" s="1"/>
  <c r="C13" i="8" s="1"/>
  <c r="J13" i="8" s="1"/>
  <c r="I13" i="8" s="1"/>
  <c r="M13" i="8"/>
  <c r="AI12" i="8"/>
  <c r="N13" i="8"/>
  <c r="K278" i="1"/>
  <c r="L278" i="1"/>
  <c r="AI190" i="7"/>
  <c r="N191" i="7"/>
  <c r="M191" i="7"/>
  <c r="R190" i="7"/>
  <c r="T190" i="7" s="1"/>
  <c r="C191" i="7" s="1"/>
  <c r="J191" i="7" s="1"/>
  <c r="AI277" i="1"/>
  <c r="R189" i="8"/>
  <c r="T189" i="8" s="1"/>
  <c r="C190" i="8" s="1"/>
  <c r="J190" i="8" s="1"/>
  <c r="I190" i="8" s="1"/>
  <c r="N190" i="8"/>
  <c r="M190" i="8"/>
  <c r="AI189" i="8"/>
  <c r="R13" i="7"/>
  <c r="T13" i="7" s="1"/>
  <c r="C14" i="7" s="1"/>
  <c r="J14" i="7" s="1"/>
  <c r="I14" i="7" s="1"/>
  <c r="M14" i="7"/>
  <c r="AI13" i="7"/>
  <c r="N14" i="7"/>
  <c r="AI189" i="1"/>
  <c r="N190" i="1"/>
  <c r="R189" i="1"/>
  <c r="T189" i="1" s="1"/>
  <c r="C190" i="1" s="1"/>
  <c r="J190" i="1" s="1"/>
  <c r="I190" i="1" s="1"/>
  <c r="M190" i="1"/>
  <c r="O101" i="1"/>
  <c r="L100" i="7"/>
  <c r="K100" i="7"/>
  <c r="L101" i="1"/>
  <c r="O100" i="7"/>
  <c r="K101" i="1"/>
  <c r="J12" i="1" l="1"/>
  <c r="I12" i="1" s="1"/>
  <c r="J100" i="8"/>
  <c r="O100" i="8" s="1"/>
  <c r="N279" i="7"/>
  <c r="R278" i="7"/>
  <c r="T278" i="7" s="1"/>
  <c r="C279" i="7" s="1"/>
  <c r="J279" i="7" s="1"/>
  <c r="I279" i="7" s="1"/>
  <c r="M279" i="7"/>
  <c r="AI278" i="7"/>
  <c r="K12" i="1"/>
  <c r="I191" i="7"/>
  <c r="O191" i="7"/>
  <c r="M101" i="7"/>
  <c r="AI100" i="7"/>
  <c r="N101" i="7"/>
  <c r="R100" i="7"/>
  <c r="T100" i="7" s="1"/>
  <c r="C101" i="7" s="1"/>
  <c r="J101" i="7" s="1"/>
  <c r="I101" i="7" s="1"/>
  <c r="L14" i="7"/>
  <c r="K14" i="7"/>
  <c r="O190" i="8"/>
  <c r="O190" i="1"/>
  <c r="K191" i="7"/>
  <c r="L191" i="7"/>
  <c r="AI278" i="1"/>
  <c r="M279" i="1"/>
  <c r="N279" i="1"/>
  <c r="R278" i="1"/>
  <c r="T278" i="1" s="1"/>
  <c r="C279" i="1" s="1"/>
  <c r="J279" i="1" s="1"/>
  <c r="I279" i="1" s="1"/>
  <c r="L190" i="8"/>
  <c r="K190" i="8"/>
  <c r="O13" i="8"/>
  <c r="O14" i="7"/>
  <c r="L13" i="8"/>
  <c r="K13" i="8"/>
  <c r="K190" i="1"/>
  <c r="L190" i="1"/>
  <c r="N102" i="1"/>
  <c r="R101" i="1"/>
  <c r="T101" i="1" s="1"/>
  <c r="C102" i="1" s="1"/>
  <c r="J102" i="1" s="1"/>
  <c r="I102" i="1" s="1"/>
  <c r="AI101" i="1"/>
  <c r="M102" i="1"/>
  <c r="N278" i="8"/>
  <c r="R277" i="8"/>
  <c r="T277" i="8" s="1"/>
  <c r="C278" i="8" s="1"/>
  <c r="J278" i="8" s="1"/>
  <c r="I278" i="8" s="1"/>
  <c r="AI277" i="8"/>
  <c r="M278" i="8"/>
  <c r="L279" i="7" l="1"/>
  <c r="K279" i="7"/>
  <c r="I100" i="8"/>
  <c r="K100" i="8"/>
  <c r="L12" i="1"/>
  <c r="O279" i="7"/>
  <c r="O12" i="1"/>
  <c r="L100" i="8"/>
  <c r="O279" i="1"/>
  <c r="N15" i="7"/>
  <c r="AI14" i="7"/>
  <c r="R14" i="7"/>
  <c r="T14" i="7" s="1"/>
  <c r="C15" i="7" s="1"/>
  <c r="J15" i="7" s="1"/>
  <c r="I15" i="7" s="1"/>
  <c r="M15" i="7"/>
  <c r="N192" i="7"/>
  <c r="AI191" i="7"/>
  <c r="R191" i="7"/>
  <c r="T191" i="7" s="1"/>
  <c r="C192" i="7" s="1"/>
  <c r="J192" i="7" s="1"/>
  <c r="M192" i="7"/>
  <c r="O102" i="1"/>
  <c r="N191" i="8"/>
  <c r="AI190" i="8"/>
  <c r="M191" i="8"/>
  <c r="R190" i="8"/>
  <c r="T190" i="8" s="1"/>
  <c r="C191" i="8" s="1"/>
  <c r="J191" i="8" s="1"/>
  <c r="I191" i="8" s="1"/>
  <c r="K101" i="7"/>
  <c r="L101" i="7"/>
  <c r="O101" i="7"/>
  <c r="K279" i="1"/>
  <c r="L279" i="1"/>
  <c r="L278" i="8"/>
  <c r="K278" i="8"/>
  <c r="K102" i="1"/>
  <c r="L102" i="1"/>
  <c r="R13" i="8"/>
  <c r="T13" i="8" s="1"/>
  <c r="C14" i="8" s="1"/>
  <c r="J14" i="8" s="1"/>
  <c r="I14" i="8" s="1"/>
  <c r="N14" i="8"/>
  <c r="AI13" i="8"/>
  <c r="M14" i="8"/>
  <c r="O278" i="8"/>
  <c r="AI190" i="1"/>
  <c r="N191" i="1"/>
  <c r="R190" i="1"/>
  <c r="T190" i="1" s="1"/>
  <c r="C191" i="1" s="1"/>
  <c r="J191" i="1" s="1"/>
  <c r="I191" i="1" s="1"/>
  <c r="M191" i="1"/>
  <c r="AI12" i="1" l="1"/>
  <c r="I192" i="7"/>
  <c r="O192" i="7"/>
  <c r="AI100" i="8"/>
  <c r="N101" i="8"/>
  <c r="R100" i="8"/>
  <c r="T100" i="8" s="1"/>
  <c r="C101" i="8" s="1"/>
  <c r="M101" i="8"/>
  <c r="N280" i="7"/>
  <c r="AI279" i="7"/>
  <c r="R279" i="7"/>
  <c r="T279" i="7" s="1"/>
  <c r="C280" i="7" s="1"/>
  <c r="J280" i="7" s="1"/>
  <c r="I280" i="7" s="1"/>
  <c r="M280" i="7"/>
  <c r="N13" i="1"/>
  <c r="M13" i="1"/>
  <c r="R12" i="1"/>
  <c r="T12" i="1" s="1"/>
  <c r="C13" i="1" s="1"/>
  <c r="AI102" i="1"/>
  <c r="N103" i="1"/>
  <c r="M103" i="1"/>
  <c r="R102" i="1"/>
  <c r="T102" i="1" s="1"/>
  <c r="C103" i="1" s="1"/>
  <c r="J103" i="1" s="1"/>
  <c r="I103" i="1" s="1"/>
  <c r="O14" i="8"/>
  <c r="L14" i="8"/>
  <c r="K14" i="8"/>
  <c r="AI279" i="1"/>
  <c r="M280" i="1"/>
  <c r="N280" i="1"/>
  <c r="R279" i="1"/>
  <c r="T279" i="1" s="1"/>
  <c r="C280" i="1" s="1"/>
  <c r="AI101" i="7"/>
  <c r="N102" i="7"/>
  <c r="R101" i="7"/>
  <c r="T101" i="7" s="1"/>
  <c r="C102" i="7" s="1"/>
  <c r="J102" i="7" s="1"/>
  <c r="I102" i="7" s="1"/>
  <c r="M102" i="7"/>
  <c r="O191" i="1"/>
  <c r="R278" i="8"/>
  <c r="T278" i="8" s="1"/>
  <c r="C279" i="8" s="1"/>
  <c r="J279" i="8" s="1"/>
  <c r="I279" i="8" s="1"/>
  <c r="N279" i="8"/>
  <c r="AI278" i="8"/>
  <c r="M279" i="8"/>
  <c r="L15" i="7"/>
  <c r="K15" i="7"/>
  <c r="L191" i="1"/>
  <c r="K191" i="1"/>
  <c r="L192" i="7"/>
  <c r="K192" i="7"/>
  <c r="O191" i="8"/>
  <c r="K191" i="8"/>
  <c r="L191" i="8"/>
  <c r="O15" i="7"/>
  <c r="K280" i="7" l="1"/>
  <c r="L280" i="7"/>
  <c r="J13" i="1"/>
  <c r="I13" i="1" s="1"/>
  <c r="J101" i="8"/>
  <c r="I101" i="8" s="1"/>
  <c r="L101" i="8"/>
  <c r="O280" i="7"/>
  <c r="K101" i="8"/>
  <c r="L103" i="1"/>
  <c r="K103" i="1"/>
  <c r="AI15" i="7"/>
  <c r="R15" i="7"/>
  <c r="T15" i="7" s="1"/>
  <c r="C16" i="7" s="1"/>
  <c r="J16" i="7" s="1"/>
  <c r="I16" i="7" s="1"/>
  <c r="N16" i="7"/>
  <c r="M16" i="7"/>
  <c r="R192" i="7"/>
  <c r="T192" i="7" s="1"/>
  <c r="C193" i="7" s="1"/>
  <c r="N193" i="7"/>
  <c r="AI192" i="7"/>
  <c r="M193" i="7"/>
  <c r="O102" i="7"/>
  <c r="N15" i="8"/>
  <c r="R14" i="8"/>
  <c r="T14" i="8" s="1"/>
  <c r="C15" i="8" s="1"/>
  <c r="J15" i="8" s="1"/>
  <c r="I15" i="8" s="1"/>
  <c r="AI14" i="8"/>
  <c r="M15" i="8"/>
  <c r="R191" i="8"/>
  <c r="T191" i="8" s="1"/>
  <c r="C192" i="8" s="1"/>
  <c r="J192" i="8" s="1"/>
  <c r="I192" i="8" s="1"/>
  <c r="N192" i="8"/>
  <c r="AI191" i="8"/>
  <c r="M192" i="8"/>
  <c r="O279" i="8"/>
  <c r="K279" i="8"/>
  <c r="L279" i="8"/>
  <c r="O103" i="1"/>
  <c r="L102" i="7"/>
  <c r="K102" i="7"/>
  <c r="AI191" i="1"/>
  <c r="R191" i="1"/>
  <c r="T191" i="1" s="1"/>
  <c r="C192" i="1" s="1"/>
  <c r="J192" i="1" s="1"/>
  <c r="I192" i="1" s="1"/>
  <c r="N192" i="1"/>
  <c r="M192" i="1"/>
  <c r="J280" i="1"/>
  <c r="I280" i="1" s="1"/>
  <c r="L13" i="1" l="1"/>
  <c r="O192" i="8"/>
  <c r="M102" i="8"/>
  <c r="N102" i="8"/>
  <c r="R101" i="8"/>
  <c r="T101" i="8" s="1"/>
  <c r="C102" i="8" s="1"/>
  <c r="J102" i="8" s="1"/>
  <c r="I102" i="8" s="1"/>
  <c r="AI280" i="7"/>
  <c r="R280" i="7"/>
  <c r="T280" i="7" s="1"/>
  <c r="C281" i="7" s="1"/>
  <c r="J281" i="7" s="1"/>
  <c r="I281" i="7" s="1"/>
  <c r="N281" i="7"/>
  <c r="M281" i="7"/>
  <c r="O101" i="8"/>
  <c r="K13" i="1"/>
  <c r="O13" i="1"/>
  <c r="AI279" i="8"/>
  <c r="N280" i="8"/>
  <c r="R279" i="8"/>
  <c r="T279" i="8" s="1"/>
  <c r="C280" i="8" s="1"/>
  <c r="J280" i="8" s="1"/>
  <c r="I280" i="8" s="1"/>
  <c r="M280" i="8"/>
  <c r="L280" i="1"/>
  <c r="L15" i="8"/>
  <c r="K15" i="8"/>
  <c r="K280" i="1"/>
  <c r="O16" i="7"/>
  <c r="O15" i="8"/>
  <c r="K16" i="7"/>
  <c r="L16" i="7"/>
  <c r="AI102" i="7"/>
  <c r="R102" i="7"/>
  <c r="T102" i="7" s="1"/>
  <c r="C103" i="7" s="1"/>
  <c r="J103" i="7" s="1"/>
  <c r="I103" i="7" s="1"/>
  <c r="N103" i="7"/>
  <c r="M103" i="7"/>
  <c r="K192" i="8"/>
  <c r="L192" i="8"/>
  <c r="O280" i="1"/>
  <c r="O192" i="1"/>
  <c r="R103" i="1"/>
  <c r="T103" i="1" s="1"/>
  <c r="C104" i="1" s="1"/>
  <c r="J104" i="1" s="1"/>
  <c r="I104" i="1" s="1"/>
  <c r="M104" i="1"/>
  <c r="N104" i="1"/>
  <c r="AI103" i="1"/>
  <c r="K192" i="1"/>
  <c r="L192" i="1"/>
  <c r="J193" i="7"/>
  <c r="I193" i="7" s="1"/>
  <c r="L102" i="8" l="1"/>
  <c r="N14" i="1"/>
  <c r="AI13" i="1"/>
  <c r="R13" i="1"/>
  <c r="T13" i="1" s="1"/>
  <c r="C14" i="1" s="1"/>
  <c r="J14" i="1" s="1"/>
  <c r="I14" i="1" s="1"/>
  <c r="M14" i="1"/>
  <c r="K102" i="8"/>
  <c r="O102" i="8"/>
  <c r="O281" i="7"/>
  <c r="AI101" i="8"/>
  <c r="L281" i="7"/>
  <c r="K281" i="7"/>
  <c r="L14" i="1"/>
  <c r="L193" i="7"/>
  <c r="O193" i="7"/>
  <c r="O280" i="8"/>
  <c r="L104" i="1"/>
  <c r="K104" i="1"/>
  <c r="O104" i="1"/>
  <c r="N193" i="8"/>
  <c r="AI192" i="8"/>
  <c r="R192" i="8"/>
  <c r="T192" i="8" s="1"/>
  <c r="C193" i="8" s="1"/>
  <c r="M193" i="8"/>
  <c r="AI16" i="7"/>
  <c r="R16" i="7"/>
  <c r="T16" i="7" s="1"/>
  <c r="C17" i="7" s="1"/>
  <c r="J17" i="7" s="1"/>
  <c r="I17" i="7" s="1"/>
  <c r="N17" i="7"/>
  <c r="M17" i="7"/>
  <c r="O103" i="7"/>
  <c r="R280" i="1"/>
  <c r="T280" i="1" s="1"/>
  <c r="C281" i="1" s="1"/>
  <c r="J281" i="1" s="1"/>
  <c r="I281" i="1" s="1"/>
  <c r="AI280" i="1"/>
  <c r="N281" i="1"/>
  <c r="M281" i="1"/>
  <c r="K193" i="7"/>
  <c r="K103" i="7"/>
  <c r="L103" i="7"/>
  <c r="N16" i="8"/>
  <c r="AI15" i="8"/>
  <c r="R15" i="8"/>
  <c r="T15" i="8" s="1"/>
  <c r="C16" i="8" s="1"/>
  <c r="J16" i="8" s="1"/>
  <c r="I16" i="8" s="1"/>
  <c r="M16" i="8"/>
  <c r="L280" i="8"/>
  <c r="K280" i="8"/>
  <c r="AI192" i="1"/>
  <c r="N193" i="1"/>
  <c r="M193" i="1"/>
  <c r="R192" i="1"/>
  <c r="T192" i="1" s="1"/>
  <c r="C193" i="1" s="1"/>
  <c r="J193" i="1" s="1"/>
  <c r="I193" i="1" s="1"/>
  <c r="O14" i="1" l="1"/>
  <c r="R102" i="8"/>
  <c r="T102" i="8" s="1"/>
  <c r="C103" i="8" s="1"/>
  <c r="AI102" i="8"/>
  <c r="N103" i="8"/>
  <c r="M103" i="8"/>
  <c r="K14" i="1"/>
  <c r="M282" i="7"/>
  <c r="R281" i="7"/>
  <c r="T281" i="7" s="1"/>
  <c r="C282" i="7" s="1"/>
  <c r="J282" i="7" s="1"/>
  <c r="I282" i="7" s="1"/>
  <c r="AI281" i="7"/>
  <c r="N282" i="7"/>
  <c r="O281" i="1"/>
  <c r="O16" i="8"/>
  <c r="L193" i="1"/>
  <c r="K193" i="1"/>
  <c r="L281" i="1"/>
  <c r="K281" i="1"/>
  <c r="K17" i="7"/>
  <c r="L17" i="7"/>
  <c r="O17" i="7"/>
  <c r="L16" i="8"/>
  <c r="K16" i="8"/>
  <c r="M105" i="1"/>
  <c r="AI104" i="1"/>
  <c r="N105" i="1"/>
  <c r="R104" i="1"/>
  <c r="T104" i="1" s="1"/>
  <c r="C105" i="1" s="1"/>
  <c r="J105" i="1" s="1"/>
  <c r="I105" i="1" s="1"/>
  <c r="AI103" i="7"/>
  <c r="N104" i="7"/>
  <c r="R103" i="7"/>
  <c r="T103" i="7" s="1"/>
  <c r="C104" i="7" s="1"/>
  <c r="J104" i="7" s="1"/>
  <c r="I104" i="7" s="1"/>
  <c r="M104" i="7"/>
  <c r="AI280" i="8"/>
  <c r="R280" i="8"/>
  <c r="T280" i="8" s="1"/>
  <c r="C281" i="8" s="1"/>
  <c r="J281" i="8" s="1"/>
  <c r="I281" i="8" s="1"/>
  <c r="N281" i="8"/>
  <c r="M281" i="8"/>
  <c r="N194" i="7"/>
  <c r="R193" i="7"/>
  <c r="T193" i="7" s="1"/>
  <c r="C194" i="7" s="1"/>
  <c r="AI193" i="7"/>
  <c r="M194" i="7"/>
  <c r="O193" i="1"/>
  <c r="J193" i="8"/>
  <c r="I193" i="8" s="1"/>
  <c r="O282" i="7" l="1"/>
  <c r="L282" i="7"/>
  <c r="K282" i="7"/>
  <c r="J103" i="8"/>
  <c r="I103" i="8" s="1"/>
  <c r="M15" i="1"/>
  <c r="AI14" i="1"/>
  <c r="N15" i="1"/>
  <c r="R14" i="1"/>
  <c r="T14" i="1" s="1"/>
  <c r="C15" i="1" s="1"/>
  <c r="O193" i="8"/>
  <c r="K105" i="1"/>
  <c r="L105" i="1"/>
  <c r="K104" i="7"/>
  <c r="L104" i="7"/>
  <c r="AI17" i="7"/>
  <c r="R17" i="7"/>
  <c r="T17" i="7" s="1"/>
  <c r="C18" i="7" s="1"/>
  <c r="J18" i="7" s="1"/>
  <c r="I18" i="7" s="1"/>
  <c r="N18" i="7"/>
  <c r="M18" i="7"/>
  <c r="AI281" i="1"/>
  <c r="R281" i="1"/>
  <c r="T281" i="1" s="1"/>
  <c r="C282" i="1" s="1"/>
  <c r="N282" i="1"/>
  <c r="M282" i="1"/>
  <c r="K193" i="8"/>
  <c r="J194" i="7"/>
  <c r="I194" i="7" s="1"/>
  <c r="L193" i="8"/>
  <c r="AI193" i="1"/>
  <c r="N194" i="1"/>
  <c r="M194" i="1"/>
  <c r="R193" i="1"/>
  <c r="T193" i="1" s="1"/>
  <c r="C194" i="1" s="1"/>
  <c r="J194" i="1" s="1"/>
  <c r="I194" i="1" s="1"/>
  <c r="L281" i="8"/>
  <c r="K281" i="8"/>
  <c r="O281" i="8"/>
  <c r="R16" i="8"/>
  <c r="T16" i="8" s="1"/>
  <c r="C17" i="8" s="1"/>
  <c r="AI16" i="8"/>
  <c r="N17" i="8"/>
  <c r="M17" i="8"/>
  <c r="O104" i="7"/>
  <c r="O105" i="1"/>
  <c r="L194" i="7" l="1"/>
  <c r="L103" i="8"/>
  <c r="J15" i="1"/>
  <c r="I15" i="1" s="1"/>
  <c r="M283" i="7"/>
  <c r="R282" i="7"/>
  <c r="T282" i="7" s="1"/>
  <c r="C283" i="7" s="1"/>
  <c r="J283" i="7" s="1"/>
  <c r="I283" i="7" s="1"/>
  <c r="AI282" i="7"/>
  <c r="N283" i="7"/>
  <c r="O103" i="8"/>
  <c r="K103" i="8"/>
  <c r="J17" i="8"/>
  <c r="I17" i="8" s="1"/>
  <c r="R104" i="7"/>
  <c r="T104" i="7" s="1"/>
  <c r="C105" i="7" s="1"/>
  <c r="J105" i="7" s="1"/>
  <c r="I105" i="7" s="1"/>
  <c r="AI104" i="7"/>
  <c r="N105" i="7"/>
  <c r="M105" i="7"/>
  <c r="O194" i="7"/>
  <c r="O194" i="1"/>
  <c r="AI193" i="8"/>
  <c r="R193" i="8"/>
  <c r="T193" i="8" s="1"/>
  <c r="C194" i="8" s="1"/>
  <c r="N194" i="8"/>
  <c r="M194" i="8"/>
  <c r="K194" i="7"/>
  <c r="L194" i="1"/>
  <c r="K194" i="1"/>
  <c r="O18" i="7"/>
  <c r="L18" i="7"/>
  <c r="K18" i="7"/>
  <c r="AI105" i="1"/>
  <c r="N106" i="1"/>
  <c r="R105" i="1"/>
  <c r="T105" i="1" s="1"/>
  <c r="C106" i="1" s="1"/>
  <c r="J106" i="1" s="1"/>
  <c r="I106" i="1" s="1"/>
  <c r="M106" i="1"/>
  <c r="J282" i="1"/>
  <c r="I282" i="1" s="1"/>
  <c r="N282" i="8"/>
  <c r="R281" i="8"/>
  <c r="T281" i="8" s="1"/>
  <c r="C282" i="8" s="1"/>
  <c r="J282" i="8" s="1"/>
  <c r="I282" i="8" s="1"/>
  <c r="AI281" i="8"/>
  <c r="M282" i="8"/>
  <c r="O105" i="7" l="1"/>
  <c r="R103" i="8"/>
  <c r="T103" i="8" s="1"/>
  <c r="C104" i="8" s="1"/>
  <c r="J104" i="8" s="1"/>
  <c r="I104" i="8" s="1"/>
  <c r="M104" i="8"/>
  <c r="AI103" i="8"/>
  <c r="N104" i="8"/>
  <c r="L15" i="1"/>
  <c r="L17" i="8"/>
  <c r="M18" i="8" s="1"/>
  <c r="O283" i="7"/>
  <c r="O15" i="1"/>
  <c r="K283" i="7"/>
  <c r="L283" i="7"/>
  <c r="K17" i="8"/>
  <c r="K15" i="1"/>
  <c r="J194" i="8"/>
  <c r="I194" i="8" s="1"/>
  <c r="AI194" i="7"/>
  <c r="N195" i="7"/>
  <c r="M195" i="7"/>
  <c r="R194" i="7"/>
  <c r="T194" i="7" s="1"/>
  <c r="C195" i="7" s="1"/>
  <c r="J195" i="7" s="1"/>
  <c r="I195" i="7" s="1"/>
  <c r="O282" i="8"/>
  <c r="L282" i="8"/>
  <c r="K282" i="8"/>
  <c r="L282" i="1"/>
  <c r="K282" i="1"/>
  <c r="K106" i="1"/>
  <c r="L106" i="1"/>
  <c r="O106" i="1"/>
  <c r="L105" i="7"/>
  <c r="K105" i="7"/>
  <c r="N18" i="8"/>
  <c r="R17" i="8"/>
  <c r="T17" i="8" s="1"/>
  <c r="C18" i="8" s="1"/>
  <c r="J18" i="8" s="1"/>
  <c r="I18" i="8" s="1"/>
  <c r="N19" i="7"/>
  <c r="R18" i="7"/>
  <c r="T18" i="7" s="1"/>
  <c r="C19" i="7" s="1"/>
  <c r="J19" i="7" s="1"/>
  <c r="I19" i="7" s="1"/>
  <c r="AI18" i="7"/>
  <c r="M19" i="7"/>
  <c r="R194" i="1"/>
  <c r="T194" i="1" s="1"/>
  <c r="C195" i="1" s="1"/>
  <c r="J195" i="1" s="1"/>
  <c r="I195" i="1" s="1"/>
  <c r="AI194" i="1"/>
  <c r="N195" i="1"/>
  <c r="M195" i="1"/>
  <c r="O17" i="8"/>
  <c r="O282" i="1"/>
  <c r="K194" i="8"/>
  <c r="L194" i="8" l="1"/>
  <c r="K104" i="8"/>
  <c r="AI283" i="7"/>
  <c r="N284" i="7"/>
  <c r="R283" i="7"/>
  <c r="T283" i="7" s="1"/>
  <c r="C284" i="7" s="1"/>
  <c r="J284" i="7" s="1"/>
  <c r="I284" i="7" s="1"/>
  <c r="M284" i="7"/>
  <c r="AI15" i="1"/>
  <c r="O19" i="7"/>
  <c r="M16" i="1"/>
  <c r="R15" i="1"/>
  <c r="T15" i="1" s="1"/>
  <c r="C16" i="1" s="1"/>
  <c r="J16" i="1" s="1"/>
  <c r="I16" i="1" s="1"/>
  <c r="N16" i="1"/>
  <c r="O104" i="8"/>
  <c r="L104" i="8"/>
  <c r="O195" i="7"/>
  <c r="AI282" i="1"/>
  <c r="N283" i="1"/>
  <c r="R282" i="1"/>
  <c r="T282" i="1" s="1"/>
  <c r="C283" i="1" s="1"/>
  <c r="J283" i="1" s="1"/>
  <c r="I283" i="1" s="1"/>
  <c r="M283" i="1"/>
  <c r="K195" i="7"/>
  <c r="L195" i="7"/>
  <c r="O18" i="8"/>
  <c r="N106" i="7"/>
  <c r="R105" i="7"/>
  <c r="T105" i="7" s="1"/>
  <c r="C106" i="7" s="1"/>
  <c r="AI105" i="7"/>
  <c r="M106" i="7"/>
  <c r="O195" i="1"/>
  <c r="N283" i="8"/>
  <c r="M283" i="8"/>
  <c r="R282" i="8"/>
  <c r="T282" i="8" s="1"/>
  <c r="C283" i="8" s="1"/>
  <c r="J283" i="8" s="1"/>
  <c r="I283" i="8" s="1"/>
  <c r="AI282" i="8"/>
  <c r="N195" i="8"/>
  <c r="R194" i="8"/>
  <c r="T194" i="8" s="1"/>
  <c r="C195" i="8" s="1"/>
  <c r="J195" i="8" s="1"/>
  <c r="I195" i="8" s="1"/>
  <c r="M195" i="8"/>
  <c r="K18" i="8"/>
  <c r="L18" i="8"/>
  <c r="O194" i="8"/>
  <c r="AI194" i="8" s="1"/>
  <c r="K195" i="1"/>
  <c r="L195" i="1"/>
  <c r="L19" i="7"/>
  <c r="K19" i="7"/>
  <c r="AI17" i="8"/>
  <c r="R106" i="1"/>
  <c r="T106" i="1" s="1"/>
  <c r="C107" i="1" s="1"/>
  <c r="J107" i="1" s="1"/>
  <c r="I107" i="1" s="1"/>
  <c r="AI106" i="1"/>
  <c r="N107" i="1"/>
  <c r="M107" i="1"/>
  <c r="O16" i="1" l="1"/>
  <c r="L16" i="1"/>
  <c r="K16" i="1"/>
  <c r="K284" i="7"/>
  <c r="L284" i="7"/>
  <c r="O284" i="7"/>
  <c r="R104" i="8"/>
  <c r="T104" i="8" s="1"/>
  <c r="C105" i="8" s="1"/>
  <c r="J105" i="8" s="1"/>
  <c r="I105" i="8" s="1"/>
  <c r="N105" i="8"/>
  <c r="AI104" i="8"/>
  <c r="M105" i="8"/>
  <c r="O283" i="8"/>
  <c r="O195" i="8"/>
  <c r="L283" i="1"/>
  <c r="K283" i="1"/>
  <c r="L107" i="1"/>
  <c r="K107" i="1"/>
  <c r="K283" i="8"/>
  <c r="L283" i="8"/>
  <c r="O107" i="1"/>
  <c r="L195" i="8"/>
  <c r="K195" i="8"/>
  <c r="O283" i="1"/>
  <c r="AI19" i="7"/>
  <c r="N20" i="7"/>
  <c r="R19" i="7"/>
  <c r="T19" i="7" s="1"/>
  <c r="C20" i="7" s="1"/>
  <c r="M20" i="7"/>
  <c r="AI18" i="8"/>
  <c r="N19" i="8"/>
  <c r="M19" i="8"/>
  <c r="R18" i="8"/>
  <c r="T18" i="8" s="1"/>
  <c r="C19" i="8" s="1"/>
  <c r="J19" i="8" s="1"/>
  <c r="I19" i="8" s="1"/>
  <c r="N196" i="7"/>
  <c r="AI195" i="7"/>
  <c r="R195" i="7"/>
  <c r="T195" i="7" s="1"/>
  <c r="C196" i="7" s="1"/>
  <c r="M196" i="7"/>
  <c r="J106" i="7"/>
  <c r="I106" i="7" s="1"/>
  <c r="R195" i="1"/>
  <c r="T195" i="1" s="1"/>
  <c r="C196" i="1" s="1"/>
  <c r="J196" i="1" s="1"/>
  <c r="I196" i="1" s="1"/>
  <c r="N196" i="1"/>
  <c r="AI195" i="1"/>
  <c r="M196" i="1"/>
  <c r="K105" i="8" l="1"/>
  <c r="N17" i="1"/>
  <c r="M17" i="1"/>
  <c r="AI16" i="1"/>
  <c r="R16" i="1"/>
  <c r="T16" i="1" s="1"/>
  <c r="C17" i="1" s="1"/>
  <c r="J17" i="1" s="1"/>
  <c r="I17" i="1" s="1"/>
  <c r="O105" i="8"/>
  <c r="M285" i="7"/>
  <c r="R284" i="7"/>
  <c r="T284" i="7" s="1"/>
  <c r="C285" i="7" s="1"/>
  <c r="J285" i="7" s="1"/>
  <c r="I285" i="7" s="1"/>
  <c r="AI284" i="7"/>
  <c r="N285" i="7"/>
  <c r="L105" i="8"/>
  <c r="R107" i="1"/>
  <c r="T107" i="1" s="1"/>
  <c r="C108" i="1" s="1"/>
  <c r="J108" i="1" s="1"/>
  <c r="I108" i="1" s="1"/>
  <c r="AI107" i="1"/>
  <c r="N108" i="1"/>
  <c r="M108" i="1"/>
  <c r="O106" i="7"/>
  <c r="L19" i="8"/>
  <c r="K19" i="8"/>
  <c r="AI283" i="1"/>
  <c r="R283" i="1"/>
  <c r="T283" i="1" s="1"/>
  <c r="C284" i="1" s="1"/>
  <c r="J284" i="1" s="1"/>
  <c r="I284" i="1" s="1"/>
  <c r="M284" i="1"/>
  <c r="N284" i="1"/>
  <c r="J196" i="7"/>
  <c r="I196" i="7" s="1"/>
  <c r="AI283" i="8"/>
  <c r="M284" i="8"/>
  <c r="R283" i="8"/>
  <c r="T283" i="8" s="1"/>
  <c r="C284" i="8" s="1"/>
  <c r="N284" i="8"/>
  <c r="K106" i="7"/>
  <c r="J20" i="7"/>
  <c r="I20" i="7" s="1"/>
  <c r="O19" i="8"/>
  <c r="L106" i="7"/>
  <c r="K196" i="1"/>
  <c r="L196" i="1"/>
  <c r="AI195" i="8"/>
  <c r="R195" i="8"/>
  <c r="T195" i="8" s="1"/>
  <c r="C196" i="8" s="1"/>
  <c r="J196" i="8" s="1"/>
  <c r="I196" i="8" s="1"/>
  <c r="N196" i="8"/>
  <c r="M196" i="8"/>
  <c r="O196" i="1"/>
  <c r="K20" i="7" l="1"/>
  <c r="L20" i="7"/>
  <c r="O285" i="7"/>
  <c r="L17" i="1"/>
  <c r="K285" i="7"/>
  <c r="L285" i="7"/>
  <c r="K17" i="1"/>
  <c r="O17" i="1"/>
  <c r="N106" i="8"/>
  <c r="R105" i="8"/>
  <c r="T105" i="8" s="1"/>
  <c r="C106" i="8" s="1"/>
  <c r="J106" i="8" s="1"/>
  <c r="I106" i="8" s="1"/>
  <c r="AI105" i="8"/>
  <c r="M106" i="8"/>
  <c r="K196" i="7"/>
  <c r="L196" i="7"/>
  <c r="O196" i="8"/>
  <c r="O20" i="7"/>
  <c r="L284" i="1"/>
  <c r="K284" i="1"/>
  <c r="M21" i="7"/>
  <c r="R20" i="7"/>
  <c r="T20" i="7" s="1"/>
  <c r="C21" i="7" s="1"/>
  <c r="J21" i="7" s="1"/>
  <c r="I21" i="7" s="1"/>
  <c r="N21" i="7"/>
  <c r="L108" i="1"/>
  <c r="K108" i="1"/>
  <c r="N107" i="7"/>
  <c r="AI106" i="7"/>
  <c r="R106" i="7"/>
  <c r="T106" i="7" s="1"/>
  <c r="C107" i="7" s="1"/>
  <c r="J107" i="7" s="1"/>
  <c r="I107" i="7" s="1"/>
  <c r="M107" i="7"/>
  <c r="AI19" i="8"/>
  <c r="N20" i="8"/>
  <c r="R19" i="8"/>
  <c r="T19" i="8" s="1"/>
  <c r="C20" i="8" s="1"/>
  <c r="J20" i="8" s="1"/>
  <c r="I20" i="8" s="1"/>
  <c r="M20" i="8"/>
  <c r="R196" i="1"/>
  <c r="T196" i="1" s="1"/>
  <c r="C197" i="1" s="1"/>
  <c r="J197" i="1" s="1"/>
  <c r="I197" i="1" s="1"/>
  <c r="N197" i="1"/>
  <c r="AI196" i="1"/>
  <c r="M197" i="1"/>
  <c r="O108" i="1"/>
  <c r="L196" i="8"/>
  <c r="K196" i="8"/>
  <c r="J284" i="8"/>
  <c r="I284" i="8" s="1"/>
  <c r="O196" i="7"/>
  <c r="O284" i="1"/>
  <c r="N197" i="7" l="1"/>
  <c r="L284" i="8"/>
  <c r="K106" i="8"/>
  <c r="M18" i="1"/>
  <c r="R17" i="1"/>
  <c r="T17" i="1" s="1"/>
  <c r="C18" i="1" s="1"/>
  <c r="J18" i="1" s="1"/>
  <c r="I18" i="1" s="1"/>
  <c r="N18" i="1"/>
  <c r="AI285" i="7"/>
  <c r="M286" i="7"/>
  <c r="N286" i="7"/>
  <c r="R285" i="7"/>
  <c r="T285" i="7" s="1"/>
  <c r="C286" i="7" s="1"/>
  <c r="J286" i="7" s="1"/>
  <c r="I286" i="7" s="1"/>
  <c r="M197" i="7"/>
  <c r="AI17" i="1"/>
  <c r="R196" i="7"/>
  <c r="T196" i="7" s="1"/>
  <c r="C197" i="7" s="1"/>
  <c r="J197" i="7" s="1"/>
  <c r="I197" i="7" s="1"/>
  <c r="L106" i="8"/>
  <c r="O106" i="8"/>
  <c r="O107" i="7"/>
  <c r="N285" i="1"/>
  <c r="R284" i="1"/>
  <c r="T284" i="1" s="1"/>
  <c r="C285" i="1" s="1"/>
  <c r="J285" i="1" s="1"/>
  <c r="I285" i="1" s="1"/>
  <c r="AI284" i="1"/>
  <c r="M285" i="1"/>
  <c r="R108" i="1"/>
  <c r="T108" i="1" s="1"/>
  <c r="C109" i="1" s="1"/>
  <c r="J109" i="1" s="1"/>
  <c r="I109" i="1" s="1"/>
  <c r="N109" i="1"/>
  <c r="AI108" i="1"/>
  <c r="M109" i="1"/>
  <c r="K20" i="8"/>
  <c r="L20" i="8"/>
  <c r="O284" i="8"/>
  <c r="K284" i="8"/>
  <c r="O21" i="7"/>
  <c r="AI196" i="8"/>
  <c r="N197" i="8"/>
  <c r="R196" i="8"/>
  <c r="T196" i="8" s="1"/>
  <c r="C197" i="8" s="1"/>
  <c r="J197" i="8" s="1"/>
  <c r="I197" i="8" s="1"/>
  <c r="M197" i="8"/>
  <c r="K21" i="7"/>
  <c r="L21" i="7"/>
  <c r="K107" i="7"/>
  <c r="L107" i="7"/>
  <c r="AI20" i="7"/>
  <c r="O20" i="8"/>
  <c r="O197" i="1"/>
  <c r="K197" i="1"/>
  <c r="L197" i="1"/>
  <c r="AI196" i="7"/>
  <c r="O286" i="7" l="1"/>
  <c r="O109" i="1"/>
  <c r="O18" i="1"/>
  <c r="K18" i="1"/>
  <c r="L18" i="1"/>
  <c r="L197" i="7"/>
  <c r="O285" i="1"/>
  <c r="K197" i="7"/>
  <c r="O197" i="7"/>
  <c r="K286" i="7"/>
  <c r="L286" i="7"/>
  <c r="AI106" i="8"/>
  <c r="R106" i="8"/>
  <c r="T106" i="8" s="1"/>
  <c r="C107" i="8" s="1"/>
  <c r="J107" i="8" s="1"/>
  <c r="I107" i="8" s="1"/>
  <c r="N107" i="8"/>
  <c r="M107" i="8"/>
  <c r="O197" i="8"/>
  <c r="K285" i="1"/>
  <c r="L285" i="1"/>
  <c r="K109" i="1"/>
  <c r="L109" i="1"/>
  <c r="N198" i="7"/>
  <c r="M198" i="7"/>
  <c r="AI197" i="7"/>
  <c r="R197" i="7"/>
  <c r="T197" i="7" s="1"/>
  <c r="C198" i="7" s="1"/>
  <c r="AI21" i="7"/>
  <c r="N22" i="7"/>
  <c r="M22" i="7"/>
  <c r="R21" i="7"/>
  <c r="T21" i="7" s="1"/>
  <c r="C22" i="7" s="1"/>
  <c r="J22" i="7" s="1"/>
  <c r="I22" i="7" s="1"/>
  <c r="R284" i="8"/>
  <c r="T284" i="8" s="1"/>
  <c r="C285" i="8" s="1"/>
  <c r="J285" i="8" s="1"/>
  <c r="I285" i="8" s="1"/>
  <c r="N285" i="8"/>
  <c r="AI284" i="8"/>
  <c r="M285" i="8"/>
  <c r="N108" i="7"/>
  <c r="AI107" i="7"/>
  <c r="R107" i="7"/>
  <c r="T107" i="7" s="1"/>
  <c r="C108" i="7" s="1"/>
  <c r="J108" i="7" s="1"/>
  <c r="I108" i="7" s="1"/>
  <c r="M108" i="7"/>
  <c r="R197" i="1"/>
  <c r="T197" i="1" s="1"/>
  <c r="C198" i="1" s="1"/>
  <c r="J198" i="1" s="1"/>
  <c r="I198" i="1" s="1"/>
  <c r="M198" i="1"/>
  <c r="N198" i="1"/>
  <c r="AI197" i="1"/>
  <c r="K197" i="8"/>
  <c r="L197" i="8"/>
  <c r="AI20" i="8"/>
  <c r="N21" i="8"/>
  <c r="R20" i="8"/>
  <c r="T20" i="8" s="1"/>
  <c r="C21" i="8" s="1"/>
  <c r="J21" i="8" s="1"/>
  <c r="I21" i="8" s="1"/>
  <c r="M21" i="8"/>
  <c r="M287" i="7" l="1"/>
  <c r="R286" i="7"/>
  <c r="T286" i="7" s="1"/>
  <c r="C287" i="7" s="1"/>
  <c r="AI286" i="7"/>
  <c r="N287" i="7"/>
  <c r="O107" i="8"/>
  <c r="K107" i="8"/>
  <c r="N19" i="1"/>
  <c r="AI18" i="1"/>
  <c r="M19" i="1"/>
  <c r="R18" i="1"/>
  <c r="T18" i="1" s="1"/>
  <c r="C19" i="1" s="1"/>
  <c r="J19" i="1" s="1"/>
  <c r="I19" i="1" s="1"/>
  <c r="L107" i="8"/>
  <c r="AI285" i="1"/>
  <c r="N286" i="1"/>
  <c r="R285" i="1"/>
  <c r="T285" i="1" s="1"/>
  <c r="C286" i="1" s="1"/>
  <c r="M286" i="1"/>
  <c r="N198" i="8"/>
  <c r="M198" i="8"/>
  <c r="AI197" i="8"/>
  <c r="R197" i="8"/>
  <c r="T197" i="8" s="1"/>
  <c r="C198" i="8" s="1"/>
  <c r="O108" i="7"/>
  <c r="K198" i="1"/>
  <c r="L198" i="1"/>
  <c r="K108" i="7"/>
  <c r="L108" i="7"/>
  <c r="K22" i="7"/>
  <c r="L22" i="7"/>
  <c r="O285" i="8"/>
  <c r="R109" i="1"/>
  <c r="T109" i="1" s="1"/>
  <c r="C110" i="1" s="1"/>
  <c r="N110" i="1"/>
  <c r="AI109" i="1"/>
  <c r="M110" i="1"/>
  <c r="O21" i="8"/>
  <c r="O22" i="7"/>
  <c r="K21" i="8"/>
  <c r="L21" i="8"/>
  <c r="L285" i="8"/>
  <c r="K285" i="8"/>
  <c r="J198" i="7"/>
  <c r="I198" i="7" s="1"/>
  <c r="O198" i="1"/>
  <c r="L19" i="1" l="1"/>
  <c r="R107" i="8"/>
  <c r="T107" i="8" s="1"/>
  <c r="C108" i="8" s="1"/>
  <c r="J108" i="8" s="1"/>
  <c r="I108" i="8" s="1"/>
  <c r="M108" i="8"/>
  <c r="AI107" i="8"/>
  <c r="N108" i="8"/>
  <c r="O19" i="1"/>
  <c r="K19" i="1"/>
  <c r="L287" i="7"/>
  <c r="J287" i="7"/>
  <c r="I287" i="7" s="1"/>
  <c r="M286" i="8"/>
  <c r="AI285" i="8"/>
  <c r="N286" i="8"/>
  <c r="R285" i="8"/>
  <c r="T285" i="8" s="1"/>
  <c r="C286" i="8" s="1"/>
  <c r="J286" i="8" s="1"/>
  <c r="I286" i="8" s="1"/>
  <c r="R21" i="8"/>
  <c r="T21" i="8" s="1"/>
  <c r="C22" i="8" s="1"/>
  <c r="J22" i="8" s="1"/>
  <c r="I22" i="8" s="1"/>
  <c r="N22" i="8"/>
  <c r="AI21" i="8"/>
  <c r="M22" i="8"/>
  <c r="R22" i="7"/>
  <c r="T22" i="7" s="1"/>
  <c r="C23" i="7" s="1"/>
  <c r="J23" i="7" s="1"/>
  <c r="I23" i="7" s="1"/>
  <c r="AI22" i="7"/>
  <c r="M23" i="7"/>
  <c r="N23" i="7"/>
  <c r="K198" i="7"/>
  <c r="L198" i="7"/>
  <c r="N109" i="7"/>
  <c r="AI108" i="7"/>
  <c r="R108" i="7"/>
  <c r="T108" i="7" s="1"/>
  <c r="C109" i="7" s="1"/>
  <c r="J109" i="7" s="1"/>
  <c r="I109" i="7" s="1"/>
  <c r="M109" i="7"/>
  <c r="J286" i="1"/>
  <c r="I286" i="1" s="1"/>
  <c r="N199" i="1"/>
  <c r="AI198" i="1"/>
  <c r="R198" i="1"/>
  <c r="T198" i="1" s="1"/>
  <c r="C199" i="1" s="1"/>
  <c r="J199" i="1" s="1"/>
  <c r="I199" i="1" s="1"/>
  <c r="M199" i="1"/>
  <c r="J198" i="8"/>
  <c r="I198" i="8" s="1"/>
  <c r="O198" i="8"/>
  <c r="J110" i="1"/>
  <c r="I110" i="1" s="1"/>
  <c r="O198" i="7"/>
  <c r="O286" i="8" l="1"/>
  <c r="K108" i="8"/>
  <c r="O287" i="7"/>
  <c r="K198" i="8"/>
  <c r="L198" i="8"/>
  <c r="K286" i="1"/>
  <c r="K287" i="7"/>
  <c r="R19" i="1"/>
  <c r="T19" i="1" s="1"/>
  <c r="C20" i="1" s="1"/>
  <c r="J20" i="1" s="1"/>
  <c r="I20" i="1" s="1"/>
  <c r="N20" i="1"/>
  <c r="AI19" i="1"/>
  <c r="M20" i="1"/>
  <c r="L108" i="8"/>
  <c r="O108" i="8"/>
  <c r="L110" i="1"/>
  <c r="N111" i="1" s="1"/>
  <c r="O109" i="7"/>
  <c r="K110" i="1"/>
  <c r="O110" i="1"/>
  <c r="O286" i="1"/>
  <c r="L109" i="7"/>
  <c r="K109" i="7"/>
  <c r="O199" i="1"/>
  <c r="K199" i="1"/>
  <c r="L199" i="1"/>
  <c r="K22" i="8"/>
  <c r="L22" i="8"/>
  <c r="L286" i="1"/>
  <c r="N287" i="1" s="1"/>
  <c r="N199" i="7"/>
  <c r="AI198" i="7"/>
  <c r="R198" i="7"/>
  <c r="T198" i="7" s="1"/>
  <c r="C199" i="7" s="1"/>
  <c r="J199" i="7" s="1"/>
  <c r="I199" i="7" s="1"/>
  <c r="M199" i="7"/>
  <c r="N199" i="8"/>
  <c r="R198" i="8"/>
  <c r="T198" i="8" s="1"/>
  <c r="C199" i="8" s="1"/>
  <c r="J199" i="8" s="1"/>
  <c r="M199" i="8"/>
  <c r="L23" i="7"/>
  <c r="K23" i="7"/>
  <c r="O22" i="8"/>
  <c r="O23" i="7"/>
  <c r="L286" i="8"/>
  <c r="K286" i="8"/>
  <c r="AI110" i="1"/>
  <c r="R110" i="1"/>
  <c r="T110" i="1" s="1"/>
  <c r="C111" i="1" s="1"/>
  <c r="M111" i="1"/>
  <c r="K20" i="1" l="1"/>
  <c r="AI198" i="8"/>
  <c r="M109" i="8"/>
  <c r="R108" i="8"/>
  <c r="T108" i="8" s="1"/>
  <c r="C109" i="8" s="1"/>
  <c r="J109" i="8" s="1"/>
  <c r="I109" i="8" s="1"/>
  <c r="N109" i="8"/>
  <c r="AI108" i="8"/>
  <c r="L20" i="1"/>
  <c r="N288" i="7"/>
  <c r="AI287" i="7"/>
  <c r="R287" i="7"/>
  <c r="T287" i="7" s="1"/>
  <c r="C288" i="7" s="1"/>
  <c r="J288" i="7" s="1"/>
  <c r="I288" i="7" s="1"/>
  <c r="M288" i="7"/>
  <c r="O20" i="1"/>
  <c r="M287" i="1"/>
  <c r="AI286" i="1"/>
  <c r="O199" i="8"/>
  <c r="I199" i="8"/>
  <c r="AI22" i="8"/>
  <c r="R22" i="8"/>
  <c r="T22" i="8" s="1"/>
  <c r="C23" i="8" s="1"/>
  <c r="J23" i="8" s="1"/>
  <c r="I23" i="8" s="1"/>
  <c r="N23" i="8"/>
  <c r="M23" i="8"/>
  <c r="R23" i="7"/>
  <c r="T23" i="7" s="1"/>
  <c r="C24" i="7" s="1"/>
  <c r="J24" i="7" s="1"/>
  <c r="I24" i="7" s="1"/>
  <c r="AI23" i="7"/>
  <c r="N24" i="7"/>
  <c r="M24" i="7"/>
  <c r="L199" i="7"/>
  <c r="K199" i="7"/>
  <c r="M200" i="1"/>
  <c r="N200" i="1"/>
  <c r="R199" i="1"/>
  <c r="T199" i="1" s="1"/>
  <c r="C200" i="1" s="1"/>
  <c r="J200" i="1" s="1"/>
  <c r="I200" i="1" s="1"/>
  <c r="AI199" i="1"/>
  <c r="J111" i="1"/>
  <c r="I111" i="1" s="1"/>
  <c r="O199" i="7"/>
  <c r="K199" i="8"/>
  <c r="L199" i="8"/>
  <c r="R286" i="1"/>
  <c r="T286" i="1" s="1"/>
  <c r="C287" i="1" s="1"/>
  <c r="J287" i="1" s="1"/>
  <c r="I287" i="1" s="1"/>
  <c r="AI109" i="7"/>
  <c r="N110" i="7"/>
  <c r="M110" i="7"/>
  <c r="R109" i="7"/>
  <c r="T109" i="7" s="1"/>
  <c r="C110" i="7" s="1"/>
  <c r="N287" i="8"/>
  <c r="R286" i="8"/>
  <c r="T286" i="8" s="1"/>
  <c r="C287" i="8" s="1"/>
  <c r="M287" i="8"/>
  <c r="AI286" i="8"/>
  <c r="K111" i="1" l="1"/>
  <c r="L111" i="1"/>
  <c r="O111" i="1"/>
  <c r="K288" i="7"/>
  <c r="L288" i="7"/>
  <c r="O288" i="7"/>
  <c r="O23" i="8"/>
  <c r="AI20" i="1"/>
  <c r="R20" i="1"/>
  <c r="T20" i="1" s="1"/>
  <c r="C21" i="1" s="1"/>
  <c r="K109" i="8"/>
  <c r="N21" i="1"/>
  <c r="O109" i="8"/>
  <c r="M21" i="1"/>
  <c r="L109" i="8"/>
  <c r="J287" i="8"/>
  <c r="I287" i="8" s="1"/>
  <c r="O287" i="1"/>
  <c r="N200" i="7"/>
  <c r="R199" i="7"/>
  <c r="T199" i="7" s="1"/>
  <c r="C200" i="7" s="1"/>
  <c r="J200" i="7" s="1"/>
  <c r="I200" i="7" s="1"/>
  <c r="AI199" i="7"/>
  <c r="M200" i="7"/>
  <c r="N112" i="1"/>
  <c r="AI111" i="1"/>
  <c r="R111" i="1"/>
  <c r="T111" i="1" s="1"/>
  <c r="C112" i="1" s="1"/>
  <c r="J112" i="1" s="1"/>
  <c r="M112" i="1"/>
  <c r="J110" i="7"/>
  <c r="I110" i="7" s="1"/>
  <c r="AI199" i="8"/>
  <c r="N200" i="8"/>
  <c r="R199" i="8"/>
  <c r="T199" i="8" s="1"/>
  <c r="C200" i="8" s="1"/>
  <c r="J200" i="8" s="1"/>
  <c r="I200" i="8" s="1"/>
  <c r="M200" i="8"/>
  <c r="L24" i="7"/>
  <c r="K24" i="7"/>
  <c r="L200" i="1"/>
  <c r="K200" i="1"/>
  <c r="K23" i="8"/>
  <c r="L23" i="8"/>
  <c r="K287" i="1"/>
  <c r="O200" i="1"/>
  <c r="O24" i="7"/>
  <c r="L287" i="1"/>
  <c r="R109" i="8" l="1"/>
  <c r="T109" i="8" s="1"/>
  <c r="C110" i="8" s="1"/>
  <c r="J110" i="8" s="1"/>
  <c r="I110" i="8" s="1"/>
  <c r="N110" i="8"/>
  <c r="AI109" i="8"/>
  <c r="M110" i="8"/>
  <c r="N289" i="7"/>
  <c r="AI288" i="7"/>
  <c r="R288" i="7"/>
  <c r="T288" i="7" s="1"/>
  <c r="C289" i="7" s="1"/>
  <c r="J289" i="7" s="1"/>
  <c r="I289" i="7" s="1"/>
  <c r="M289" i="7"/>
  <c r="J21" i="1"/>
  <c r="K21" i="1" s="1"/>
  <c r="O110" i="7"/>
  <c r="K110" i="7"/>
  <c r="L110" i="7"/>
  <c r="L287" i="8"/>
  <c r="K287" i="8"/>
  <c r="O287" i="8"/>
  <c r="AI287" i="8" s="1"/>
  <c r="I112" i="1"/>
  <c r="O112" i="1"/>
  <c r="AI23" i="8"/>
  <c r="R23" i="8"/>
  <c r="T23" i="8" s="1"/>
  <c r="C24" i="8" s="1"/>
  <c r="N24" i="8"/>
  <c r="M24" i="8"/>
  <c r="AI24" i="7"/>
  <c r="N25" i="7"/>
  <c r="R24" i="7"/>
  <c r="T24" i="7" s="1"/>
  <c r="C25" i="7" s="1"/>
  <c r="J25" i="7" s="1"/>
  <c r="I25" i="7" s="1"/>
  <c r="M25" i="7"/>
  <c r="O200" i="8"/>
  <c r="AI200" i="1"/>
  <c r="N201" i="1"/>
  <c r="M201" i="1"/>
  <c r="R200" i="1"/>
  <c r="T200" i="1" s="1"/>
  <c r="C201" i="1" s="1"/>
  <c r="J201" i="1" s="1"/>
  <c r="I201" i="1" s="1"/>
  <c r="K200" i="8"/>
  <c r="L200" i="8"/>
  <c r="L200" i="7"/>
  <c r="K200" i="7"/>
  <c r="O200" i="7"/>
  <c r="L112" i="1"/>
  <c r="K112" i="1"/>
  <c r="R110" i="7"/>
  <c r="T110" i="7" s="1"/>
  <c r="C111" i="7" s="1"/>
  <c r="J111" i="7" s="1"/>
  <c r="I111" i="7" s="1"/>
  <c r="N111" i="7"/>
  <c r="AI110" i="7"/>
  <c r="M111" i="7"/>
  <c r="N288" i="1"/>
  <c r="R287" i="1"/>
  <c r="T287" i="1" s="1"/>
  <c r="C288" i="1" s="1"/>
  <c r="J288" i="1" s="1"/>
  <c r="I288" i="1" s="1"/>
  <c r="AI287" i="1"/>
  <c r="M288" i="1"/>
  <c r="N288" i="8"/>
  <c r="M288" i="8"/>
  <c r="R287" i="8"/>
  <c r="T287" i="8" s="1"/>
  <c r="C288" i="8" s="1"/>
  <c r="I21" i="1" l="1"/>
  <c r="L21" i="1"/>
  <c r="O289" i="7"/>
  <c r="O110" i="8"/>
  <c r="L289" i="7"/>
  <c r="K289" i="7"/>
  <c r="L110" i="8"/>
  <c r="K110" i="8"/>
  <c r="O21" i="1"/>
  <c r="K25" i="7"/>
  <c r="L25" i="7"/>
  <c r="J24" i="8"/>
  <c r="I24" i="8" s="1"/>
  <c r="J288" i="8"/>
  <c r="I288" i="8" s="1"/>
  <c r="O288" i="1"/>
  <c r="N201" i="8"/>
  <c r="AI200" i="8"/>
  <c r="R200" i="8"/>
  <c r="T200" i="8" s="1"/>
  <c r="C201" i="8" s="1"/>
  <c r="J201" i="8" s="1"/>
  <c r="I201" i="8" s="1"/>
  <c r="M201" i="8"/>
  <c r="L288" i="1"/>
  <c r="K288" i="1"/>
  <c r="N113" i="1"/>
  <c r="R112" i="1"/>
  <c r="T112" i="1" s="1"/>
  <c r="C113" i="1" s="1"/>
  <c r="J113" i="1" s="1"/>
  <c r="AI112" i="1"/>
  <c r="M113" i="1"/>
  <c r="O111" i="7"/>
  <c r="L201" i="1"/>
  <c r="K201" i="1"/>
  <c r="O201" i="8"/>
  <c r="O201" i="1"/>
  <c r="O25" i="7"/>
  <c r="K111" i="7"/>
  <c r="L111" i="7"/>
  <c r="R200" i="7"/>
  <c r="T200" i="7" s="1"/>
  <c r="C201" i="7" s="1"/>
  <c r="J201" i="7" s="1"/>
  <c r="I201" i="7" s="1"/>
  <c r="AI200" i="7"/>
  <c r="N201" i="7"/>
  <c r="M201" i="7"/>
  <c r="R110" i="8" l="1"/>
  <c r="T110" i="8" s="1"/>
  <c r="C111" i="8" s="1"/>
  <c r="J111" i="8" s="1"/>
  <c r="I111" i="8" s="1"/>
  <c r="AI110" i="8"/>
  <c r="M111" i="8"/>
  <c r="N111" i="8"/>
  <c r="AI289" i="7"/>
  <c r="R289" i="7"/>
  <c r="T289" i="7" s="1"/>
  <c r="C290" i="7" s="1"/>
  <c r="J290" i="7" s="1"/>
  <c r="I290" i="7" s="1"/>
  <c r="N290" i="7"/>
  <c r="M290" i="7"/>
  <c r="N22" i="1"/>
  <c r="O111" i="8"/>
  <c r="R21" i="1"/>
  <c r="T21" i="1" s="1"/>
  <c r="C22" i="1" s="1"/>
  <c r="M22" i="1"/>
  <c r="AI21" i="1"/>
  <c r="I113" i="1"/>
  <c r="O113" i="1"/>
  <c r="L288" i="8"/>
  <c r="K288" i="8"/>
  <c r="R111" i="7"/>
  <c r="T111" i="7" s="1"/>
  <c r="C112" i="7" s="1"/>
  <c r="J112" i="7" s="1"/>
  <c r="I112" i="7" s="1"/>
  <c r="N112" i="7"/>
  <c r="AI111" i="7"/>
  <c r="M112" i="7"/>
  <c r="L24" i="8"/>
  <c r="AI201" i="1"/>
  <c r="M202" i="1"/>
  <c r="R201" i="1"/>
  <c r="T201" i="1" s="1"/>
  <c r="C202" i="1" s="1"/>
  <c r="J202" i="1" s="1"/>
  <c r="I202" i="1" s="1"/>
  <c r="N202" i="1"/>
  <c r="N289" i="1"/>
  <c r="M289" i="1"/>
  <c r="R288" i="1"/>
  <c r="T288" i="1" s="1"/>
  <c r="C289" i="1" s="1"/>
  <c r="J289" i="1" s="1"/>
  <c r="I289" i="1" s="1"/>
  <c r="AI288" i="1"/>
  <c r="K24" i="8"/>
  <c r="O24" i="8"/>
  <c r="L201" i="7"/>
  <c r="K201" i="7"/>
  <c r="O201" i="7"/>
  <c r="N26" i="7"/>
  <c r="R25" i="7"/>
  <c r="T25" i="7" s="1"/>
  <c r="C26" i="7" s="1"/>
  <c r="J26" i="7" s="1"/>
  <c r="I26" i="7" s="1"/>
  <c r="M26" i="7"/>
  <c r="AI25" i="7"/>
  <c r="O288" i="8"/>
  <c r="AI288" i="8" s="1"/>
  <c r="K113" i="1"/>
  <c r="L113" i="1"/>
  <c r="L201" i="8"/>
  <c r="K201" i="8"/>
  <c r="L111" i="8" l="1"/>
  <c r="N289" i="8"/>
  <c r="O290" i="7"/>
  <c r="J22" i="1"/>
  <c r="I22" i="1" s="1"/>
  <c r="K111" i="8"/>
  <c r="K290" i="7"/>
  <c r="L290" i="7"/>
  <c r="R288" i="8"/>
  <c r="T288" i="8" s="1"/>
  <c r="C289" i="8" s="1"/>
  <c r="J289" i="8" s="1"/>
  <c r="I289" i="8" s="1"/>
  <c r="M289" i="8"/>
  <c r="O112" i="7"/>
  <c r="O202" i="1"/>
  <c r="M202" i="8"/>
  <c r="R201" i="8"/>
  <c r="T201" i="8" s="1"/>
  <c r="C202" i="8" s="1"/>
  <c r="AI201" i="8"/>
  <c r="N202" i="8"/>
  <c r="N202" i="7"/>
  <c r="AI201" i="7"/>
  <c r="R201" i="7"/>
  <c r="T201" i="7" s="1"/>
  <c r="C202" i="7" s="1"/>
  <c r="J202" i="7" s="1"/>
  <c r="I202" i="7" s="1"/>
  <c r="M202" i="7"/>
  <c r="N114" i="1"/>
  <c r="M114" i="1"/>
  <c r="R113" i="1"/>
  <c r="T113" i="1" s="1"/>
  <c r="C114" i="1" s="1"/>
  <c r="AI113" i="1"/>
  <c r="K289" i="8"/>
  <c r="L26" i="7"/>
  <c r="K26" i="7"/>
  <c r="L289" i="1"/>
  <c r="K289" i="1"/>
  <c r="O26" i="7"/>
  <c r="K202" i="1"/>
  <c r="L202" i="1"/>
  <c r="N25" i="8"/>
  <c r="M25" i="8"/>
  <c r="R24" i="8"/>
  <c r="T24" i="8" s="1"/>
  <c r="C25" i="8" s="1"/>
  <c r="J25" i="8" s="1"/>
  <c r="I25" i="8" s="1"/>
  <c r="AI24" i="8"/>
  <c r="O289" i="1"/>
  <c r="K112" i="7"/>
  <c r="L112" i="7"/>
  <c r="L22" i="1" l="1"/>
  <c r="O22" i="1"/>
  <c r="AI290" i="7"/>
  <c r="N291" i="7"/>
  <c r="R290" i="7"/>
  <c r="T290" i="7" s="1"/>
  <c r="C291" i="7" s="1"/>
  <c r="J291" i="7" s="1"/>
  <c r="I291" i="7" s="1"/>
  <c r="M291" i="7"/>
  <c r="M112" i="8"/>
  <c r="R111" i="8"/>
  <c r="T111" i="8" s="1"/>
  <c r="C112" i="8" s="1"/>
  <c r="AI111" i="8"/>
  <c r="N112" i="8"/>
  <c r="K22" i="1"/>
  <c r="O289" i="8"/>
  <c r="L289" i="8"/>
  <c r="N290" i="8" s="1"/>
  <c r="R112" i="7"/>
  <c r="T112" i="7" s="1"/>
  <c r="C113" i="7" s="1"/>
  <c r="N113" i="7"/>
  <c r="AI112" i="7"/>
  <c r="M113" i="7"/>
  <c r="AI26" i="7"/>
  <c r="R26" i="7"/>
  <c r="T26" i="7" s="1"/>
  <c r="C27" i="7" s="1"/>
  <c r="J27" i="7" s="1"/>
  <c r="I27" i="7" s="1"/>
  <c r="M27" i="7"/>
  <c r="N27" i="7"/>
  <c r="J114" i="1"/>
  <c r="I114" i="1" s="1"/>
  <c r="O202" i="7"/>
  <c r="N203" i="1"/>
  <c r="AI202" i="1"/>
  <c r="R202" i="1"/>
  <c r="T202" i="1" s="1"/>
  <c r="C203" i="1" s="1"/>
  <c r="M203" i="1"/>
  <c r="J202" i="8"/>
  <c r="I202" i="8" s="1"/>
  <c r="R289" i="1"/>
  <c r="T289" i="1" s="1"/>
  <c r="C290" i="1" s="1"/>
  <c r="J290" i="1" s="1"/>
  <c r="I290" i="1" s="1"/>
  <c r="N290" i="1"/>
  <c r="AI289" i="1"/>
  <c r="M290" i="1"/>
  <c r="K114" i="1"/>
  <c r="L114" i="1"/>
  <c r="L25" i="8"/>
  <c r="K25" i="8"/>
  <c r="O25" i="8"/>
  <c r="L202" i="7"/>
  <c r="K202" i="7"/>
  <c r="O291" i="7" l="1"/>
  <c r="M290" i="8"/>
  <c r="AI289" i="8"/>
  <c r="R289" i="8"/>
  <c r="T289" i="8" s="1"/>
  <c r="C290" i="8" s="1"/>
  <c r="J290" i="8" s="1"/>
  <c r="I290" i="8" s="1"/>
  <c r="J112" i="8"/>
  <c r="I112" i="8" s="1"/>
  <c r="AI22" i="1"/>
  <c r="N23" i="1"/>
  <c r="R22" i="1"/>
  <c r="T22" i="1" s="1"/>
  <c r="C23" i="1" s="1"/>
  <c r="M23" i="1"/>
  <c r="L291" i="7"/>
  <c r="K291" i="7"/>
  <c r="K112" i="8"/>
  <c r="O114" i="1"/>
  <c r="AI114" i="1" s="1"/>
  <c r="K202" i="8"/>
  <c r="O27" i="7"/>
  <c r="O290" i="1"/>
  <c r="M26" i="8"/>
  <c r="N26" i="8"/>
  <c r="AI25" i="8"/>
  <c r="R25" i="8"/>
  <c r="T25" i="8" s="1"/>
  <c r="C26" i="8" s="1"/>
  <c r="J26" i="8" s="1"/>
  <c r="I26" i="8" s="1"/>
  <c r="K290" i="1"/>
  <c r="L290" i="1"/>
  <c r="L202" i="8"/>
  <c r="L290" i="8"/>
  <c r="J203" i="1"/>
  <c r="I203" i="1" s="1"/>
  <c r="N115" i="1"/>
  <c r="R114" i="1"/>
  <c r="T114" i="1" s="1"/>
  <c r="C115" i="1" s="1"/>
  <c r="J115" i="1" s="1"/>
  <c r="I115" i="1" s="1"/>
  <c r="M115" i="1"/>
  <c r="N203" i="7"/>
  <c r="AI202" i="7"/>
  <c r="R202" i="7"/>
  <c r="T202" i="7" s="1"/>
  <c r="C203" i="7" s="1"/>
  <c r="J203" i="7" s="1"/>
  <c r="I203" i="7" s="1"/>
  <c r="M203" i="7"/>
  <c r="O202" i="8"/>
  <c r="K27" i="7"/>
  <c r="L27" i="7"/>
  <c r="J113" i="7"/>
  <c r="I113" i="7" s="1"/>
  <c r="O112" i="8" l="1"/>
  <c r="K290" i="8"/>
  <c r="O290" i="8"/>
  <c r="J23" i="1"/>
  <c r="I23" i="1" s="1"/>
  <c r="M292" i="7"/>
  <c r="N292" i="7"/>
  <c r="AI291" i="7"/>
  <c r="R291" i="7"/>
  <c r="T291" i="7" s="1"/>
  <c r="C292" i="7" s="1"/>
  <c r="N203" i="8"/>
  <c r="L112" i="8"/>
  <c r="K23" i="1"/>
  <c r="O203" i="1"/>
  <c r="O203" i="7"/>
  <c r="K203" i="1"/>
  <c r="L203" i="1"/>
  <c r="N204" i="1" s="1"/>
  <c r="N28" i="7"/>
  <c r="R27" i="7"/>
  <c r="T27" i="7" s="1"/>
  <c r="C28" i="7" s="1"/>
  <c r="J28" i="7" s="1"/>
  <c r="I28" i="7" s="1"/>
  <c r="AI27" i="7"/>
  <c r="M28" i="7"/>
  <c r="L113" i="7"/>
  <c r="M203" i="8"/>
  <c r="L26" i="8"/>
  <c r="K26" i="8"/>
  <c r="R202" i="8"/>
  <c r="T202" i="8" s="1"/>
  <c r="C203" i="8" s="1"/>
  <c r="J203" i="8" s="1"/>
  <c r="I203" i="8" s="1"/>
  <c r="L203" i="7"/>
  <c r="K203" i="7"/>
  <c r="K113" i="7"/>
  <c r="L115" i="1"/>
  <c r="K115" i="1"/>
  <c r="AI202" i="8"/>
  <c r="R203" i="1"/>
  <c r="T203" i="1" s="1"/>
  <c r="C204" i="1" s="1"/>
  <c r="J204" i="1" s="1"/>
  <c r="I204" i="1" s="1"/>
  <c r="AI203" i="1"/>
  <c r="M204" i="1"/>
  <c r="R290" i="8"/>
  <c r="T290" i="8" s="1"/>
  <c r="C291" i="8" s="1"/>
  <c r="J291" i="8" s="1"/>
  <c r="I291" i="8" s="1"/>
  <c r="N291" i="8"/>
  <c r="AI290" i="8"/>
  <c r="M291" i="8"/>
  <c r="O115" i="1"/>
  <c r="R290" i="1"/>
  <c r="T290" i="1" s="1"/>
  <c r="C291" i="1" s="1"/>
  <c r="J291" i="1" s="1"/>
  <c r="I291" i="1" s="1"/>
  <c r="N291" i="1"/>
  <c r="AI290" i="1"/>
  <c r="M291" i="1"/>
  <c r="O113" i="7"/>
  <c r="O26" i="8"/>
  <c r="O23" i="1" l="1"/>
  <c r="AI112" i="8"/>
  <c r="R112" i="8"/>
  <c r="T112" i="8" s="1"/>
  <c r="C113" i="8" s="1"/>
  <c r="M113" i="8"/>
  <c r="J292" i="7"/>
  <c r="I292" i="7" s="1"/>
  <c r="N113" i="8"/>
  <c r="K292" i="7"/>
  <c r="L23" i="1"/>
  <c r="O28" i="7"/>
  <c r="O29" i="7" s="1"/>
  <c r="O204" i="1"/>
  <c r="O205" i="1" s="1"/>
  <c r="L204" i="1"/>
  <c r="K204" i="1"/>
  <c r="R113" i="7"/>
  <c r="T113" i="7" s="1"/>
  <c r="C114" i="7" s="1"/>
  <c r="J114" i="7" s="1"/>
  <c r="I114" i="7" s="1"/>
  <c r="AI113" i="7"/>
  <c r="N114" i="7"/>
  <c r="M114" i="7"/>
  <c r="L291" i="8"/>
  <c r="K291" i="8"/>
  <c r="O291" i="1"/>
  <c r="O203" i="8"/>
  <c r="R115" i="1"/>
  <c r="T115" i="1" s="1"/>
  <c r="C116" i="1" s="1"/>
  <c r="J116" i="1" s="1"/>
  <c r="I116" i="1" s="1"/>
  <c r="N116" i="1"/>
  <c r="M116" i="1"/>
  <c r="AI115" i="1"/>
  <c r="K28" i="7"/>
  <c r="L28" i="7"/>
  <c r="L291" i="1"/>
  <c r="K291" i="1"/>
  <c r="O291" i="8"/>
  <c r="N27" i="8"/>
  <c r="R26" i="8"/>
  <c r="T26" i="8" s="1"/>
  <c r="C27" i="8" s="1"/>
  <c r="J27" i="8" s="1"/>
  <c r="I27" i="8" s="1"/>
  <c r="AI26" i="8"/>
  <c r="M27" i="8"/>
  <c r="L203" i="8"/>
  <c r="K203" i="8"/>
  <c r="N204" i="7"/>
  <c r="AI203" i="7"/>
  <c r="R203" i="7"/>
  <c r="T203" i="7" s="1"/>
  <c r="C204" i="7" s="1"/>
  <c r="M204" i="7"/>
  <c r="L292" i="7" l="1"/>
  <c r="J113" i="8"/>
  <c r="I113" i="8" s="1"/>
  <c r="K113" i="8"/>
  <c r="N293" i="7"/>
  <c r="R292" i="7"/>
  <c r="T292" i="7" s="1"/>
  <c r="H293" i="7" s="1"/>
  <c r="L113" i="8"/>
  <c r="M24" i="1"/>
  <c r="AI23" i="1"/>
  <c r="O292" i="7"/>
  <c r="O293" i="7" s="1"/>
  <c r="R23" i="1"/>
  <c r="T23" i="1" s="1"/>
  <c r="C24" i="1" s="1"/>
  <c r="N24" i="1"/>
  <c r="K116" i="1"/>
  <c r="L116" i="1"/>
  <c r="N292" i="1"/>
  <c r="M292" i="1"/>
  <c r="AI291" i="1"/>
  <c r="R291" i="1"/>
  <c r="T291" i="1" s="1"/>
  <c r="C292" i="1" s="1"/>
  <c r="J292" i="1" s="1"/>
  <c r="I292" i="1" s="1"/>
  <c r="O114" i="7"/>
  <c r="R291" i="8"/>
  <c r="T291" i="8" s="1"/>
  <c r="C292" i="8" s="1"/>
  <c r="J292" i="8" s="1"/>
  <c r="I292" i="8" s="1"/>
  <c r="M292" i="8"/>
  <c r="N292" i="8"/>
  <c r="AI291" i="8"/>
  <c r="J204" i="7"/>
  <c r="I204" i="7" s="1"/>
  <c r="O27" i="8"/>
  <c r="R204" i="1"/>
  <c r="T204" i="1" s="1"/>
  <c r="H205" i="1" s="1"/>
  <c r="AI204" i="1"/>
  <c r="N205" i="1"/>
  <c r="L27" i="8"/>
  <c r="K27" i="8"/>
  <c r="AI28" i="7"/>
  <c r="R28" i="7"/>
  <c r="T28" i="7" s="1"/>
  <c r="H29" i="7" s="1"/>
  <c r="N29" i="7"/>
  <c r="N204" i="8"/>
  <c r="R203" i="8"/>
  <c r="T203" i="8" s="1"/>
  <c r="C204" i="8" s="1"/>
  <c r="J204" i="8" s="1"/>
  <c r="I204" i="8" s="1"/>
  <c r="AI203" i="8"/>
  <c r="M204" i="8"/>
  <c r="O116" i="1"/>
  <c r="O117" i="1" s="1"/>
  <c r="L114" i="7"/>
  <c r="K114" i="7"/>
  <c r="M293" i="7" l="1"/>
  <c r="J293" i="7" s="1"/>
  <c r="I293" i="7" s="1"/>
  <c r="J24" i="1"/>
  <c r="I24" i="1" s="1"/>
  <c r="K24" i="1"/>
  <c r="O24" i="1"/>
  <c r="K293" i="7"/>
  <c r="L293" i="7"/>
  <c r="AI292" i="7"/>
  <c r="N114" i="8"/>
  <c r="R113" i="8"/>
  <c r="T113" i="8" s="1"/>
  <c r="C114" i="8" s="1"/>
  <c r="J114" i="8" s="1"/>
  <c r="I114" i="8" s="1"/>
  <c r="M114" i="8"/>
  <c r="O113" i="8"/>
  <c r="L204" i="7"/>
  <c r="K204" i="7"/>
  <c r="N205" i="7" s="1"/>
  <c r="O204" i="7"/>
  <c r="O205" i="7" s="1"/>
  <c r="O292" i="1"/>
  <c r="O293" i="1" s="1"/>
  <c r="O292" i="8"/>
  <c r="O293" i="8" s="1"/>
  <c r="M29" i="7"/>
  <c r="J29" i="7" s="1"/>
  <c r="I29" i="7" s="1"/>
  <c r="N115" i="7"/>
  <c r="AI114" i="7"/>
  <c r="R114" i="7"/>
  <c r="T114" i="7" s="1"/>
  <c r="C115" i="7" s="1"/>
  <c r="J115" i="7" s="1"/>
  <c r="I115" i="7" s="1"/>
  <c r="M115" i="7"/>
  <c r="M28" i="8"/>
  <c r="N28" i="8"/>
  <c r="AI27" i="8"/>
  <c r="R27" i="8"/>
  <c r="T27" i="8" s="1"/>
  <c r="C28" i="8" s="1"/>
  <c r="J28" i="8" s="1"/>
  <c r="I28" i="8" s="1"/>
  <c r="K292" i="1"/>
  <c r="L292" i="1"/>
  <c r="R204" i="7"/>
  <c r="T204" i="7" s="1"/>
  <c r="H205" i="7" s="1"/>
  <c r="O204" i="8"/>
  <c r="O205" i="8" s="1"/>
  <c r="L204" i="8"/>
  <c r="K204" i="8"/>
  <c r="K29" i="7"/>
  <c r="L29" i="7"/>
  <c r="M205" i="1"/>
  <c r="J205" i="1" s="1"/>
  <c r="I205" i="1" s="1"/>
  <c r="K292" i="8"/>
  <c r="L292" i="8"/>
  <c r="N117" i="1"/>
  <c r="AI116" i="1"/>
  <c r="R116" i="1"/>
  <c r="T116" i="1" s="1"/>
  <c r="H117" i="1" s="1"/>
  <c r="P293" i="7" l="1"/>
  <c r="O114" i="8"/>
  <c r="AI204" i="7"/>
  <c r="K114" i="8"/>
  <c r="AI293" i="7"/>
  <c r="N294" i="7"/>
  <c r="AI113" i="8"/>
  <c r="R24" i="1"/>
  <c r="T24" i="1" s="1"/>
  <c r="C25" i="1" s="1"/>
  <c r="J25" i="1" s="1"/>
  <c r="I25" i="1" s="1"/>
  <c r="P29" i="7"/>
  <c r="O30" i="7" s="1"/>
  <c r="L24" i="1"/>
  <c r="N25" i="1" s="1"/>
  <c r="L114" i="8"/>
  <c r="R29" i="7"/>
  <c r="T29" i="7" s="1"/>
  <c r="H30" i="7" s="1"/>
  <c r="M205" i="7"/>
  <c r="J205" i="7" s="1"/>
  <c r="I205" i="7" s="1"/>
  <c r="M117" i="1"/>
  <c r="J117" i="1" s="1"/>
  <c r="I117" i="1" s="1"/>
  <c r="AI292" i="1"/>
  <c r="R292" i="1"/>
  <c r="T292" i="1" s="1"/>
  <c r="H293" i="1" s="1"/>
  <c r="N293" i="1"/>
  <c r="K115" i="7"/>
  <c r="L115" i="7"/>
  <c r="L205" i="1"/>
  <c r="O115" i="7"/>
  <c r="R292" i="8"/>
  <c r="T292" i="8" s="1"/>
  <c r="H293" i="8" s="1"/>
  <c r="AI292" i="8"/>
  <c r="N293" i="8"/>
  <c r="N30" i="7"/>
  <c r="AI29" i="7"/>
  <c r="K205" i="1"/>
  <c r="O28" i="8"/>
  <c r="O29" i="8" s="1"/>
  <c r="K28" i="8"/>
  <c r="L28" i="8"/>
  <c r="R204" i="8"/>
  <c r="T204" i="8" s="1"/>
  <c r="H205" i="8" s="1"/>
  <c r="N205" i="8"/>
  <c r="AI204" i="8"/>
  <c r="K205" i="7"/>
  <c r="L205" i="7"/>
  <c r="K117" i="1" l="1"/>
  <c r="M25" i="1"/>
  <c r="AI24" i="1"/>
  <c r="P205" i="7"/>
  <c r="P205" i="1"/>
  <c r="K25" i="1"/>
  <c r="N115" i="8"/>
  <c r="R114" i="8"/>
  <c r="T114" i="8" s="1"/>
  <c r="C115" i="8" s="1"/>
  <c r="J115" i="8" s="1"/>
  <c r="I115" i="8" s="1"/>
  <c r="AI114" i="8"/>
  <c r="M115" i="8"/>
  <c r="R293" i="7"/>
  <c r="T293" i="7" s="1"/>
  <c r="H294" i="7" s="1"/>
  <c r="O294" i="7"/>
  <c r="L25" i="1"/>
  <c r="O25" i="1"/>
  <c r="R205" i="7"/>
  <c r="T205" i="7" s="1"/>
  <c r="H206" i="7" s="1"/>
  <c r="O206" i="7"/>
  <c r="L117" i="1"/>
  <c r="P117" i="1" s="1"/>
  <c r="M293" i="8"/>
  <c r="L293" i="8" s="1"/>
  <c r="J293" i="8"/>
  <c r="I293" i="8" s="1"/>
  <c r="AI28" i="8"/>
  <c r="N29" i="8"/>
  <c r="R28" i="8"/>
  <c r="T28" i="8" s="1"/>
  <c r="H29" i="8" s="1"/>
  <c r="D10" i="9" s="1"/>
  <c r="F10" i="9" s="1"/>
  <c r="R205" i="1"/>
  <c r="T205" i="1" s="1"/>
  <c r="H206" i="1" s="1"/>
  <c r="O206" i="1"/>
  <c r="M205" i="8"/>
  <c r="J205" i="8" s="1"/>
  <c r="I205" i="8" s="1"/>
  <c r="AI205" i="1"/>
  <c r="N206" i="1"/>
  <c r="M293" i="1"/>
  <c r="K293" i="1" s="1"/>
  <c r="AI115" i="7"/>
  <c r="M116" i="7"/>
  <c r="N116" i="7"/>
  <c r="R115" i="7"/>
  <c r="T115" i="7" s="1"/>
  <c r="C116" i="7" s="1"/>
  <c r="J116" i="7" s="1"/>
  <c r="I116" i="7" s="1"/>
  <c r="N206" i="7"/>
  <c r="AI205" i="7"/>
  <c r="M30" i="7"/>
  <c r="J30" i="7" s="1"/>
  <c r="I30" i="7" s="1"/>
  <c r="J293" i="1" l="1"/>
  <c r="I293" i="1" s="1"/>
  <c r="L115" i="8"/>
  <c r="N26" i="1"/>
  <c r="R25" i="1"/>
  <c r="T25" i="1" s="1"/>
  <c r="C26" i="1" s="1"/>
  <c r="J26" i="1" s="1"/>
  <c r="I26" i="1" s="1"/>
  <c r="AI25" i="1"/>
  <c r="M26" i="1"/>
  <c r="M294" i="7"/>
  <c r="J294" i="7"/>
  <c r="I294" i="7" s="1"/>
  <c r="K205" i="8"/>
  <c r="O115" i="8"/>
  <c r="L205" i="8"/>
  <c r="L293" i="1"/>
  <c r="N294" i="1" s="1"/>
  <c r="K115" i="8"/>
  <c r="N118" i="1"/>
  <c r="L30" i="7"/>
  <c r="K30" i="7"/>
  <c r="N31" i="7" s="1"/>
  <c r="R117" i="1"/>
  <c r="T117" i="1" s="1"/>
  <c r="H118" i="1" s="1"/>
  <c r="O118" i="1"/>
  <c r="AI117" i="1"/>
  <c r="O116" i="7"/>
  <c r="O117" i="7" s="1"/>
  <c r="K116" i="7"/>
  <c r="L116" i="7"/>
  <c r="K293" i="8"/>
  <c r="P293" i="8" s="1"/>
  <c r="AI293" i="1"/>
  <c r="M206" i="1"/>
  <c r="K206" i="1" s="1"/>
  <c r="M29" i="8"/>
  <c r="K29" i="8" s="1"/>
  <c r="J29" i="8"/>
  <c r="I29" i="8" s="1"/>
  <c r="M206" i="7"/>
  <c r="J206" i="7" s="1"/>
  <c r="I206" i="7" s="1"/>
  <c r="P293" i="1" l="1"/>
  <c r="P205" i="8"/>
  <c r="K294" i="7"/>
  <c r="L294" i="7"/>
  <c r="P294" i="7"/>
  <c r="M116" i="8"/>
  <c r="AI115" i="8"/>
  <c r="R115" i="8"/>
  <c r="T115" i="8" s="1"/>
  <c r="C116" i="8" s="1"/>
  <c r="J116" i="8" s="1"/>
  <c r="I116" i="8" s="1"/>
  <c r="N116" i="8"/>
  <c r="L26" i="1"/>
  <c r="K26" i="1"/>
  <c r="AI30" i="7"/>
  <c r="P30" i="7"/>
  <c r="AI205" i="8"/>
  <c r="N206" i="8"/>
  <c r="O26" i="1"/>
  <c r="L206" i="1"/>
  <c r="N207" i="1" s="1"/>
  <c r="J206" i="1"/>
  <c r="I206" i="1" s="1"/>
  <c r="R293" i="8"/>
  <c r="T293" i="8" s="1"/>
  <c r="H294" i="8" s="1"/>
  <c r="O294" i="8"/>
  <c r="AI206" i="1"/>
  <c r="L206" i="7"/>
  <c r="L29" i="8"/>
  <c r="N30" i="8" s="1"/>
  <c r="K206" i="7"/>
  <c r="R293" i="1"/>
  <c r="T293" i="1" s="1"/>
  <c r="H294" i="1" s="1"/>
  <c r="O294" i="1"/>
  <c r="R205" i="8"/>
  <c r="T205" i="8" s="1"/>
  <c r="H206" i="8" s="1"/>
  <c r="O206" i="8"/>
  <c r="P206" i="1"/>
  <c r="N294" i="8"/>
  <c r="AI293" i="8"/>
  <c r="N117" i="7"/>
  <c r="AI116" i="7"/>
  <c r="R116" i="7"/>
  <c r="T116" i="7" s="1"/>
  <c r="H117" i="7" s="1"/>
  <c r="R30" i="7"/>
  <c r="T30" i="7" s="1"/>
  <c r="H31" i="7" s="1"/>
  <c r="O31" i="7"/>
  <c r="M118" i="1"/>
  <c r="L116" i="8" l="1"/>
  <c r="R294" i="7"/>
  <c r="T294" i="7" s="1"/>
  <c r="H295" i="7" s="1"/>
  <c r="O295" i="7"/>
  <c r="O116" i="8"/>
  <c r="O117" i="8" s="1"/>
  <c r="N27" i="1"/>
  <c r="R26" i="1"/>
  <c r="T26" i="1" s="1"/>
  <c r="C27" i="1" s="1"/>
  <c r="J27" i="1" s="1"/>
  <c r="I27" i="1" s="1"/>
  <c r="M27" i="1"/>
  <c r="AI26" i="1"/>
  <c r="AI294" i="7"/>
  <c r="N295" i="7"/>
  <c r="P206" i="7"/>
  <c r="R206" i="7" s="1"/>
  <c r="T206" i="7" s="1"/>
  <c r="H207" i="7" s="1"/>
  <c r="K116" i="8"/>
  <c r="K118" i="1"/>
  <c r="L118" i="1"/>
  <c r="P29" i="8"/>
  <c r="M294" i="1"/>
  <c r="J294" i="1" s="1"/>
  <c r="I294" i="1" s="1"/>
  <c r="AI29" i="8"/>
  <c r="M31" i="7"/>
  <c r="J31" i="7" s="1"/>
  <c r="I31" i="7" s="1"/>
  <c r="N207" i="7"/>
  <c r="AI206" i="7"/>
  <c r="M206" i="8"/>
  <c r="J206" i="8"/>
  <c r="I206" i="8" s="1"/>
  <c r="M117" i="7"/>
  <c r="K117" i="7" s="1"/>
  <c r="J118" i="1"/>
  <c r="I118" i="1" s="1"/>
  <c r="R206" i="1"/>
  <c r="T206" i="1" s="1"/>
  <c r="H207" i="1" s="1"/>
  <c r="O207" i="1"/>
  <c r="M294" i="8"/>
  <c r="L294" i="8" s="1"/>
  <c r="R116" i="8" l="1"/>
  <c r="T116" i="8" s="1"/>
  <c r="H117" i="8" s="1"/>
  <c r="N117" i="8"/>
  <c r="AI116" i="8"/>
  <c r="O27" i="1"/>
  <c r="M295" i="7"/>
  <c r="K295" i="7" s="1"/>
  <c r="L27" i="1"/>
  <c r="O207" i="7"/>
  <c r="K27" i="1"/>
  <c r="L206" i="8"/>
  <c r="K206" i="8"/>
  <c r="P206" i="8" s="1"/>
  <c r="R29" i="8"/>
  <c r="T29" i="8" s="1"/>
  <c r="H30" i="8" s="1"/>
  <c r="D11" i="9" s="1"/>
  <c r="F11" i="9" s="1"/>
  <c r="O30" i="8"/>
  <c r="M207" i="1"/>
  <c r="J294" i="8"/>
  <c r="I294" i="8" s="1"/>
  <c r="P118" i="1"/>
  <c r="K294" i="8"/>
  <c r="J117" i="7"/>
  <c r="I117" i="7" s="1"/>
  <c r="N119" i="1"/>
  <c r="AI118" i="1"/>
  <c r="K294" i="1"/>
  <c r="L294" i="1"/>
  <c r="L117" i="7"/>
  <c r="N118" i="7" s="1"/>
  <c r="M207" i="7"/>
  <c r="K207" i="7" s="1"/>
  <c r="J207" i="7"/>
  <c r="I207" i="7" s="1"/>
  <c r="K31" i="7"/>
  <c r="L31" i="7"/>
  <c r="J295" i="7" l="1"/>
  <c r="I295" i="7" s="1"/>
  <c r="L295" i="7"/>
  <c r="N28" i="1"/>
  <c r="AI27" i="1"/>
  <c r="R27" i="1"/>
  <c r="T27" i="1" s="1"/>
  <c r="C28" i="1" s="1"/>
  <c r="J28" i="1" s="1"/>
  <c r="I28" i="1" s="1"/>
  <c r="M28" i="1"/>
  <c r="N296" i="7"/>
  <c r="AI295" i="7"/>
  <c r="P295" i="7"/>
  <c r="C32" i="9"/>
  <c r="M117" i="8"/>
  <c r="J117" i="8"/>
  <c r="I117" i="8" s="1"/>
  <c r="P31" i="7"/>
  <c r="R31" i="7" s="1"/>
  <c r="O32" i="7"/>
  <c r="L207" i="7"/>
  <c r="AI207" i="7" s="1"/>
  <c r="AI294" i="8"/>
  <c r="N295" i="8"/>
  <c r="K207" i="1"/>
  <c r="L207" i="1"/>
  <c r="R118" i="1"/>
  <c r="T118" i="1" s="1"/>
  <c r="H119" i="1" s="1"/>
  <c r="O119" i="1"/>
  <c r="N32" i="7"/>
  <c r="AI31" i="7"/>
  <c r="M30" i="8"/>
  <c r="J30" i="8" s="1"/>
  <c r="I30" i="8" s="1"/>
  <c r="AI294" i="1"/>
  <c r="N295" i="1"/>
  <c r="R206" i="8"/>
  <c r="T206" i="8" s="1"/>
  <c r="H207" i="8" s="1"/>
  <c r="O207" i="8"/>
  <c r="N207" i="8"/>
  <c r="AI206" i="8"/>
  <c r="P294" i="1"/>
  <c r="P117" i="7"/>
  <c r="P294" i="8"/>
  <c r="AI117" i="7"/>
  <c r="J207" i="1"/>
  <c r="I207" i="1" s="1"/>
  <c r="P207" i="7" l="1"/>
  <c r="L28" i="1"/>
  <c r="L117" i="8"/>
  <c r="K117" i="8"/>
  <c r="K28" i="1"/>
  <c r="R295" i="7"/>
  <c r="O296" i="7"/>
  <c r="O28" i="1"/>
  <c r="O29" i="1" s="1"/>
  <c r="P207" i="1"/>
  <c r="R207" i="7"/>
  <c r="O208" i="7"/>
  <c r="AI207" i="1"/>
  <c r="N208" i="1"/>
  <c r="R294" i="1"/>
  <c r="T294" i="1" s="1"/>
  <c r="H295" i="1" s="1"/>
  <c r="O295" i="1"/>
  <c r="R294" i="8"/>
  <c r="T294" i="8" s="1"/>
  <c r="H295" i="8" s="1"/>
  <c r="O295" i="8"/>
  <c r="L30" i="8"/>
  <c r="K30" i="8"/>
  <c r="M119" i="1"/>
  <c r="J119" i="1" s="1"/>
  <c r="I119" i="1" s="1"/>
  <c r="N208" i="7"/>
  <c r="M207" i="8"/>
  <c r="K207" i="8" s="1"/>
  <c r="R117" i="7"/>
  <c r="T117" i="7" s="1"/>
  <c r="H118" i="7" s="1"/>
  <c r="O118" i="7"/>
  <c r="S31" i="7"/>
  <c r="T31" i="7" s="1"/>
  <c r="H32" i="7" s="1"/>
  <c r="J207" i="8" l="1"/>
  <c r="I207" i="8" s="1"/>
  <c r="P30" i="8"/>
  <c r="S295" i="7"/>
  <c r="T295" i="7"/>
  <c r="H296" i="7" s="1"/>
  <c r="AI28" i="1"/>
  <c r="R28" i="1"/>
  <c r="T28" i="1" s="1"/>
  <c r="H29" i="1" s="1"/>
  <c r="M29" i="1" s="1"/>
  <c r="J29" i="1" s="1"/>
  <c r="I29" i="1" s="1"/>
  <c r="N29" i="1"/>
  <c r="N118" i="8"/>
  <c r="AI117" i="8"/>
  <c r="P117" i="8"/>
  <c r="M118" i="7"/>
  <c r="J118" i="7" s="1"/>
  <c r="I118" i="7" s="1"/>
  <c r="M295" i="8"/>
  <c r="J295" i="8" s="1"/>
  <c r="I295" i="8" s="1"/>
  <c r="M32" i="7"/>
  <c r="J32" i="7" s="1"/>
  <c r="I32" i="7" s="1"/>
  <c r="K119" i="1"/>
  <c r="L119" i="1"/>
  <c r="R30" i="8"/>
  <c r="T30" i="8" s="1"/>
  <c r="H31" i="8" s="1"/>
  <c r="O31" i="8"/>
  <c r="N31" i="8"/>
  <c r="AI30" i="8"/>
  <c r="M295" i="1"/>
  <c r="J295" i="1"/>
  <c r="I295" i="1" s="1"/>
  <c r="L207" i="8"/>
  <c r="AI207" i="8" s="1"/>
  <c r="S207" i="7"/>
  <c r="T207" i="7" s="1"/>
  <c r="H208" i="7" s="1"/>
  <c r="R207" i="1"/>
  <c r="O208" i="1"/>
  <c r="K29" i="1" l="1"/>
  <c r="R117" i="8"/>
  <c r="T117" i="8" s="1"/>
  <c r="H118" i="8" s="1"/>
  <c r="O118" i="8"/>
  <c r="L29" i="1"/>
  <c r="M296" i="7"/>
  <c r="J296" i="7" s="1"/>
  <c r="I296" i="7" s="1"/>
  <c r="AI119" i="1"/>
  <c r="N120" i="1"/>
  <c r="P119" i="1"/>
  <c r="K118" i="7"/>
  <c r="L118" i="7"/>
  <c r="M208" i="7"/>
  <c r="J208" i="7" s="1"/>
  <c r="I208" i="7" s="1"/>
  <c r="S207" i="1"/>
  <c r="T207" i="1" s="1"/>
  <c r="H208" i="1" s="1"/>
  <c r="K295" i="8"/>
  <c r="L295" i="8"/>
  <c r="M31" i="8"/>
  <c r="L31" i="8" s="1"/>
  <c r="P207" i="8"/>
  <c r="K32" i="7"/>
  <c r="L32" i="7"/>
  <c r="N208" i="8"/>
  <c r="L295" i="1"/>
  <c r="K295" i="1"/>
  <c r="L296" i="7" l="1"/>
  <c r="K296" i="7"/>
  <c r="P118" i="7"/>
  <c r="R118" i="7" s="1"/>
  <c r="T118" i="7" s="1"/>
  <c r="H119" i="7" s="1"/>
  <c r="M118" i="8"/>
  <c r="P29" i="1"/>
  <c r="N30" i="1"/>
  <c r="AI29" i="1"/>
  <c r="J31" i="8"/>
  <c r="I31" i="8" s="1"/>
  <c r="K31" i="8"/>
  <c r="N32" i="8" s="1"/>
  <c r="M208" i="1"/>
  <c r="J208" i="1" s="1"/>
  <c r="I208" i="1" s="1"/>
  <c r="O119" i="7"/>
  <c r="R207" i="8"/>
  <c r="O208" i="8"/>
  <c r="AI295" i="8"/>
  <c r="N296" i="8"/>
  <c r="N119" i="7"/>
  <c r="AI118" i="7"/>
  <c r="AI32" i="7"/>
  <c r="N33" i="7"/>
  <c r="P295" i="8"/>
  <c r="AI295" i="1"/>
  <c r="N296" i="1"/>
  <c r="P295" i="1"/>
  <c r="P31" i="8"/>
  <c r="P32" i="7"/>
  <c r="K208" i="7"/>
  <c r="L208" i="7"/>
  <c r="R119" i="1"/>
  <c r="O120" i="1"/>
  <c r="K118" i="8" l="1"/>
  <c r="L118" i="8"/>
  <c r="N297" i="7"/>
  <c r="AI296" i="7"/>
  <c r="R29" i="1"/>
  <c r="T29" i="1" s="1"/>
  <c r="H30" i="1" s="1"/>
  <c r="O30" i="1"/>
  <c r="P296" i="7"/>
  <c r="AI31" i="8"/>
  <c r="J118" i="8"/>
  <c r="I118" i="8" s="1"/>
  <c r="P118" i="8" s="1"/>
  <c r="AI208" i="7"/>
  <c r="N209" i="7"/>
  <c r="S207" i="8"/>
  <c r="T207" i="8" s="1"/>
  <c r="H208" i="8" s="1"/>
  <c r="P208" i="7"/>
  <c r="S119" i="1"/>
  <c r="T119" i="1" s="1"/>
  <c r="H120" i="1" s="1"/>
  <c r="R32" i="7"/>
  <c r="O33" i="7"/>
  <c r="R31" i="8"/>
  <c r="O32" i="8"/>
  <c r="R295" i="8"/>
  <c r="O296" i="8"/>
  <c r="R295" i="1"/>
  <c r="O296" i="1"/>
  <c r="L208" i="1"/>
  <c r="K208" i="1"/>
  <c r="M119" i="7"/>
  <c r="K119" i="7" s="1"/>
  <c r="R296" i="7" l="1"/>
  <c r="O297" i="7"/>
  <c r="M30" i="1"/>
  <c r="J30" i="1"/>
  <c r="I30" i="1" s="1"/>
  <c r="R118" i="8"/>
  <c r="T118" i="8" s="1"/>
  <c r="H119" i="8" s="1"/>
  <c r="O119" i="8"/>
  <c r="AI118" i="8"/>
  <c r="N119" i="8"/>
  <c r="J119" i="7"/>
  <c r="I119" i="7" s="1"/>
  <c r="L119" i="7"/>
  <c r="N120" i="7" s="1"/>
  <c r="M120" i="1"/>
  <c r="J120" i="1" s="1"/>
  <c r="I120" i="1" s="1"/>
  <c r="M208" i="8"/>
  <c r="J208" i="8" s="1"/>
  <c r="I208" i="8" s="1"/>
  <c r="S32" i="7"/>
  <c r="T32" i="7" s="1"/>
  <c r="H33" i="7" s="1"/>
  <c r="S31" i="8"/>
  <c r="T31" i="8" s="1"/>
  <c r="H32" i="8" s="1"/>
  <c r="D34" i="9" s="1"/>
  <c r="N209" i="1"/>
  <c r="AI208" i="1"/>
  <c r="R208" i="7"/>
  <c r="O209" i="7"/>
  <c r="P208" i="1"/>
  <c r="S295" i="8"/>
  <c r="T295" i="8" s="1"/>
  <c r="H296" i="8" s="1"/>
  <c r="S295" i="1"/>
  <c r="T295" i="1" s="1"/>
  <c r="H296" i="1" s="1"/>
  <c r="AI119" i="7" l="1"/>
  <c r="C33" i="9"/>
  <c r="G36" i="9" s="1"/>
  <c r="D65" i="9" s="1"/>
  <c r="K30" i="1"/>
  <c r="L30" i="1"/>
  <c r="P119" i="7"/>
  <c r="M119" i="8"/>
  <c r="S296" i="7"/>
  <c r="T296" i="7"/>
  <c r="H297" i="7" s="1"/>
  <c r="M296" i="8"/>
  <c r="J296" i="8" s="1"/>
  <c r="I296" i="8" s="1"/>
  <c r="M296" i="1"/>
  <c r="J296" i="1" s="1"/>
  <c r="I296" i="1" s="1"/>
  <c r="M33" i="7"/>
  <c r="J33" i="7" s="1"/>
  <c r="I33" i="7" s="1"/>
  <c r="S208" i="7"/>
  <c r="T208" i="7" s="1"/>
  <c r="H209" i="7" s="1"/>
  <c r="M32" i="8"/>
  <c r="J32" i="8" s="1"/>
  <c r="I32" i="8" s="1"/>
  <c r="L208" i="8"/>
  <c r="K208" i="8"/>
  <c r="R208" i="1"/>
  <c r="O209" i="1"/>
  <c r="R119" i="7"/>
  <c r="O120" i="7"/>
  <c r="L120" i="1"/>
  <c r="K120" i="1"/>
  <c r="P120" i="1" s="1"/>
  <c r="B68" i="9" l="1"/>
  <c r="B67" i="4" s="1"/>
  <c r="B70" i="9"/>
  <c r="B69" i="4" s="1"/>
  <c r="D69" i="9"/>
  <c r="D68" i="4" s="1"/>
  <c r="D68" i="9"/>
  <c r="D67" i="4" s="1"/>
  <c r="C67" i="9"/>
  <c r="C66" i="4" s="1"/>
  <c r="C69" i="9"/>
  <c r="B69" i="9"/>
  <c r="B68" i="4" s="1"/>
  <c r="C70" i="9"/>
  <c r="C69" i="4" s="1"/>
  <c r="D70" i="9"/>
  <c r="D69" i="4" s="1"/>
  <c r="B67" i="9"/>
  <c r="B66" i="4" s="1"/>
  <c r="C68" i="9"/>
  <c r="C67" i="4" s="1"/>
  <c r="D67" i="9"/>
  <c r="D66" i="4" s="1"/>
  <c r="P30" i="1"/>
  <c r="N31" i="1"/>
  <c r="AI30" i="1"/>
  <c r="M297" i="7"/>
  <c r="J297" i="7" s="1"/>
  <c r="I297" i="7" s="1"/>
  <c r="G34" i="9"/>
  <c r="D49" i="9" s="1"/>
  <c r="G35" i="9"/>
  <c r="D57" i="9" s="1"/>
  <c r="J119" i="8"/>
  <c r="I119" i="8" s="1"/>
  <c r="K119" i="8"/>
  <c r="L119" i="8"/>
  <c r="M209" i="7"/>
  <c r="R120" i="1"/>
  <c r="O121" i="1"/>
  <c r="AI120" i="1"/>
  <c r="N121" i="1"/>
  <c r="S119" i="7"/>
  <c r="T119" i="7" s="1"/>
  <c r="H120" i="7" s="1"/>
  <c r="K296" i="1"/>
  <c r="L296" i="1"/>
  <c r="AI208" i="8"/>
  <c r="N209" i="8"/>
  <c r="K32" i="8"/>
  <c r="L32" i="8"/>
  <c r="L33" i="7"/>
  <c r="K33" i="7"/>
  <c r="P33" i="7" s="1"/>
  <c r="S208" i="1"/>
  <c r="T208" i="1" s="1"/>
  <c r="H209" i="1" s="1"/>
  <c r="P208" i="8"/>
  <c r="L296" i="8"/>
  <c r="K296" i="8"/>
  <c r="P296" i="8" s="1"/>
  <c r="AI119" i="8" l="1"/>
  <c r="N120" i="8"/>
  <c r="P119" i="8"/>
  <c r="C61" i="9"/>
  <c r="C61" i="4" s="1"/>
  <c r="D60" i="9"/>
  <c r="D60" i="4" s="1"/>
  <c r="D59" i="9"/>
  <c r="D59" i="4" s="1"/>
  <c r="D61" i="9"/>
  <c r="D61" i="4" s="1"/>
  <c r="B62" i="9"/>
  <c r="B62" i="4" s="1"/>
  <c r="C62" i="9"/>
  <c r="C62" i="4" s="1"/>
  <c r="B60" i="9"/>
  <c r="B60" i="4" s="1"/>
  <c r="C59" i="9"/>
  <c r="C59" i="4" s="1"/>
  <c r="D62" i="9"/>
  <c r="D62" i="4" s="1"/>
  <c r="C60" i="9"/>
  <c r="C60" i="4" s="1"/>
  <c r="B61" i="9"/>
  <c r="B61" i="4" s="1"/>
  <c r="B59" i="9"/>
  <c r="B59" i="4" s="1"/>
  <c r="C68" i="4"/>
  <c r="Q11" i="9"/>
  <c r="Q12" i="9" s="1"/>
  <c r="Q13" i="9" s="1"/>
  <c r="Q14" i="9" s="1"/>
  <c r="Q15" i="9" s="1"/>
  <c r="Q16" i="9" s="1"/>
  <c r="Q17" i="9" s="1"/>
  <c r="Q18" i="9" s="1"/>
  <c r="Q19" i="9" s="1"/>
  <c r="Q20" i="9" s="1"/>
  <c r="Q21" i="9" s="1"/>
  <c r="Q22" i="9" s="1"/>
  <c r="Q23" i="9" s="1"/>
  <c r="Q24" i="9" s="1"/>
  <c r="Q25" i="9" s="1"/>
  <c r="Q26" i="9" s="1"/>
  <c r="Q27" i="9" s="1"/>
  <c r="Q28" i="9" s="1"/>
  <c r="Q29" i="9" s="1"/>
  <c r="Q30" i="9" s="1"/>
  <c r="Q31" i="9" s="1"/>
  <c r="Q32" i="9" s="1"/>
  <c r="Q33" i="9" s="1"/>
  <c r="Q34" i="9" s="1"/>
  <c r="Q35" i="9" s="1"/>
  <c r="Q36" i="9" s="1"/>
  <c r="Q37" i="9" s="1"/>
  <c r="Q38" i="9" s="1"/>
  <c r="Q39" i="9" s="1"/>
  <c r="Q40" i="9" s="1"/>
  <c r="Q41" i="9" s="1"/>
  <c r="Q42" i="9" s="1"/>
  <c r="Q43" i="9" s="1"/>
  <c r="D54" i="9"/>
  <c r="D55" i="4" s="1"/>
  <c r="D52" i="9"/>
  <c r="D53" i="4" s="1"/>
  <c r="B53" i="9"/>
  <c r="B54" i="4" s="1"/>
  <c r="B51" i="9"/>
  <c r="B52" i="4" s="1"/>
  <c r="C53" i="9"/>
  <c r="C54" i="4" s="1"/>
  <c r="B54" i="9"/>
  <c r="B55" i="4" s="1"/>
  <c r="C51" i="9"/>
  <c r="C52" i="4" s="1"/>
  <c r="D51" i="9"/>
  <c r="D52" i="4" s="1"/>
  <c r="D53" i="9"/>
  <c r="D54" i="4" s="1"/>
  <c r="C52" i="9"/>
  <c r="C53" i="4" s="1"/>
  <c r="B52" i="9"/>
  <c r="B53" i="4" s="1"/>
  <c r="C54" i="9"/>
  <c r="C55" i="4" s="1"/>
  <c r="Q54" i="9"/>
  <c r="R30" i="1"/>
  <c r="T30" i="1" s="1"/>
  <c r="H31" i="1" s="1"/>
  <c r="O31" i="1"/>
  <c r="K297" i="7"/>
  <c r="L297" i="7"/>
  <c r="M209" i="1"/>
  <c r="J209" i="1" s="1"/>
  <c r="I209" i="1" s="1"/>
  <c r="R33" i="7"/>
  <c r="O34" i="7"/>
  <c r="M120" i="7"/>
  <c r="J120" i="7"/>
  <c r="I120" i="7" s="1"/>
  <c r="R208" i="8"/>
  <c r="O209" i="8"/>
  <c r="S120" i="1"/>
  <c r="T120" i="1" s="1"/>
  <c r="H121" i="1" s="1"/>
  <c r="AI32" i="8"/>
  <c r="N33" i="8"/>
  <c r="N297" i="1"/>
  <c r="AI296" i="1"/>
  <c r="P296" i="1"/>
  <c r="K209" i="7"/>
  <c r="L209" i="7"/>
  <c r="P32" i="8"/>
  <c r="R296" i="8"/>
  <c r="O297" i="8"/>
  <c r="AI296" i="8"/>
  <c r="N297" i="8"/>
  <c r="N34" i="7"/>
  <c r="AI33" i="7"/>
  <c r="J209" i="7"/>
  <c r="I209" i="7" s="1"/>
  <c r="R119" i="8" l="1"/>
  <c r="S119" i="8" s="1"/>
  <c r="T119" i="8" s="1"/>
  <c r="H120" i="8" s="1"/>
  <c r="O120" i="8"/>
  <c r="N298" i="7"/>
  <c r="AI297" i="7"/>
  <c r="P297" i="7"/>
  <c r="M31" i="1"/>
  <c r="P209" i="7"/>
  <c r="R32" i="8"/>
  <c r="O33" i="8"/>
  <c r="K120" i="7"/>
  <c r="L120" i="7"/>
  <c r="S296" i="8"/>
  <c r="T296" i="8" s="1"/>
  <c r="H297" i="8" s="1"/>
  <c r="M121" i="1"/>
  <c r="J121" i="1" s="1"/>
  <c r="I121" i="1" s="1"/>
  <c r="S33" i="7"/>
  <c r="T33" i="7" s="1"/>
  <c r="H34" i="7" s="1"/>
  <c r="N210" i="7"/>
  <c r="AI209" i="7"/>
  <c r="R296" i="1"/>
  <c r="O297" i="1"/>
  <c r="S208" i="8"/>
  <c r="T208" i="8" s="1"/>
  <c r="H209" i="8" s="1"/>
  <c r="K209" i="1"/>
  <c r="L209" i="1"/>
  <c r="J31" i="1" l="1"/>
  <c r="I31" i="1" s="1"/>
  <c r="K31" i="1"/>
  <c r="L31" i="1"/>
  <c r="R297" i="7"/>
  <c r="O298" i="7"/>
  <c r="M120" i="8"/>
  <c r="M209" i="8"/>
  <c r="J209" i="8" s="1"/>
  <c r="I209" i="8" s="1"/>
  <c r="N121" i="7"/>
  <c r="AI120" i="7"/>
  <c r="P120" i="7"/>
  <c r="M34" i="7"/>
  <c r="J34" i="7" s="1"/>
  <c r="I34" i="7" s="1"/>
  <c r="AI209" i="1"/>
  <c r="N210" i="1"/>
  <c r="P209" i="1"/>
  <c r="M297" i="8"/>
  <c r="J297" i="8" s="1"/>
  <c r="I297" i="8" s="1"/>
  <c r="L121" i="1"/>
  <c r="K121" i="1"/>
  <c r="S32" i="8"/>
  <c r="T32" i="8" s="1"/>
  <c r="H33" i="8" s="1"/>
  <c r="S296" i="1"/>
  <c r="T296" i="1" s="1"/>
  <c r="H297" i="1" s="1"/>
  <c r="R209" i="7"/>
  <c r="O210" i="7"/>
  <c r="K120" i="8" l="1"/>
  <c r="L120" i="8"/>
  <c r="S297" i="7"/>
  <c r="T297" i="7" s="1"/>
  <c r="H298" i="7" s="1"/>
  <c r="AI31" i="1"/>
  <c r="N32" i="1"/>
  <c r="J120" i="8"/>
  <c r="I120" i="8" s="1"/>
  <c r="P31" i="1"/>
  <c r="M33" i="8"/>
  <c r="J33" i="8" s="1"/>
  <c r="I33" i="8" s="1"/>
  <c r="N122" i="1"/>
  <c r="AI121" i="1"/>
  <c r="S209" i="7"/>
  <c r="T209" i="7" s="1"/>
  <c r="H210" i="7" s="1"/>
  <c r="K34" i="7"/>
  <c r="L34" i="7"/>
  <c r="M297" i="1"/>
  <c r="L209" i="8"/>
  <c r="K209" i="8"/>
  <c r="K297" i="8"/>
  <c r="L297" i="8"/>
  <c r="P297" i="8" s="1"/>
  <c r="R120" i="7"/>
  <c r="O121" i="7"/>
  <c r="P121" i="1"/>
  <c r="R209" i="1"/>
  <c r="O210" i="1"/>
  <c r="M298" i="7" l="1"/>
  <c r="J298" i="7" s="1"/>
  <c r="I298" i="7" s="1"/>
  <c r="P34" i="7"/>
  <c r="R31" i="1"/>
  <c r="O32" i="1"/>
  <c r="P120" i="8"/>
  <c r="N121" i="8"/>
  <c r="AI120" i="8"/>
  <c r="M210" i="7"/>
  <c r="J210" i="7" s="1"/>
  <c r="I210" i="7" s="1"/>
  <c r="R297" i="8"/>
  <c r="O298" i="8"/>
  <c r="S209" i="1"/>
  <c r="T209" i="1" s="1"/>
  <c r="H210" i="1" s="1"/>
  <c r="AI297" i="8"/>
  <c r="N298" i="8"/>
  <c r="L297" i="1"/>
  <c r="K297" i="1"/>
  <c r="AI209" i="8"/>
  <c r="N210" i="8"/>
  <c r="N35" i="7"/>
  <c r="AI34" i="7"/>
  <c r="K33" i="8"/>
  <c r="L33" i="8"/>
  <c r="R34" i="7"/>
  <c r="O35" i="7"/>
  <c r="R121" i="1"/>
  <c r="O122" i="1"/>
  <c r="S120" i="7"/>
  <c r="T120" i="7" s="1"/>
  <c r="H121" i="7" s="1"/>
  <c r="J297" i="1"/>
  <c r="I297" i="1" s="1"/>
  <c r="P209" i="8"/>
  <c r="R120" i="8" l="1"/>
  <c r="S120" i="8" s="1"/>
  <c r="T120" i="8" s="1"/>
  <c r="H121" i="8" s="1"/>
  <c r="O121" i="8"/>
  <c r="S31" i="1"/>
  <c r="T31" i="1" s="1"/>
  <c r="H32" i="1" s="1"/>
  <c r="L298" i="7"/>
  <c r="K298" i="7"/>
  <c r="P298" i="7" s="1"/>
  <c r="M121" i="7"/>
  <c r="J121" i="7" s="1"/>
  <c r="I121" i="7" s="1"/>
  <c r="M210" i="1"/>
  <c r="R209" i="8"/>
  <c r="O210" i="8"/>
  <c r="S121" i="1"/>
  <c r="T121" i="1"/>
  <c r="H122" i="1" s="1"/>
  <c r="S297" i="8"/>
  <c r="T297" i="8" s="1"/>
  <c r="H298" i="8" s="1"/>
  <c r="P297" i="1"/>
  <c r="AI33" i="8"/>
  <c r="N34" i="8"/>
  <c r="P33" i="8"/>
  <c r="N298" i="1"/>
  <c r="AI297" i="1"/>
  <c r="K210" i="7"/>
  <c r="L210" i="7"/>
  <c r="S34" i="7"/>
  <c r="T34" i="7" s="1"/>
  <c r="H35" i="7" s="1"/>
  <c r="R298" i="7" l="1"/>
  <c r="O299" i="7"/>
  <c r="M32" i="1"/>
  <c r="J32" i="1"/>
  <c r="I32" i="1" s="1"/>
  <c r="M121" i="8"/>
  <c r="J121" i="8" s="1"/>
  <c r="I121" i="8" s="1"/>
  <c r="N299" i="7"/>
  <c r="AI298" i="7"/>
  <c r="P210" i="7"/>
  <c r="M35" i="7"/>
  <c r="J35" i="7"/>
  <c r="I35" i="7" s="1"/>
  <c r="R210" i="7"/>
  <c r="O211" i="7"/>
  <c r="N211" i="7"/>
  <c r="AI210" i="7"/>
  <c r="K210" i="1"/>
  <c r="L210" i="1"/>
  <c r="M122" i="1"/>
  <c r="R33" i="8"/>
  <c r="O34" i="8"/>
  <c r="R297" i="1"/>
  <c r="O298" i="1"/>
  <c r="K121" i="7"/>
  <c r="L121" i="7"/>
  <c r="M298" i="8"/>
  <c r="S209" i="8"/>
  <c r="T209" i="8" s="1"/>
  <c r="H210" i="8" s="1"/>
  <c r="J210" i="1"/>
  <c r="I210" i="1" s="1"/>
  <c r="K121" i="8" l="1"/>
  <c r="L121" i="8"/>
  <c r="P121" i="8" s="1"/>
  <c r="K32" i="1"/>
  <c r="L32" i="1"/>
  <c r="S298" i="7"/>
  <c r="T298" i="7" s="1"/>
  <c r="H299" i="7" s="1"/>
  <c r="P121" i="7"/>
  <c r="O122" i="7" s="1"/>
  <c r="R121" i="7"/>
  <c r="P210" i="1"/>
  <c r="K122" i="1"/>
  <c r="L122" i="1"/>
  <c r="S210" i="7"/>
  <c r="T210" i="7" s="1"/>
  <c r="H211" i="7" s="1"/>
  <c r="L298" i="8"/>
  <c r="K298" i="8"/>
  <c r="N211" i="1"/>
  <c r="AI210" i="1"/>
  <c r="S297" i="1"/>
  <c r="T297" i="1" s="1"/>
  <c r="H298" i="1" s="1"/>
  <c r="M210" i="8"/>
  <c r="J210" i="8" s="1"/>
  <c r="I210" i="8" s="1"/>
  <c r="S33" i="8"/>
  <c r="T33" i="8" s="1"/>
  <c r="H34" i="8" s="1"/>
  <c r="K35" i="7"/>
  <c r="L35" i="7"/>
  <c r="N122" i="7"/>
  <c r="AI121" i="7"/>
  <c r="J298" i="8"/>
  <c r="I298" i="8" s="1"/>
  <c r="J122" i="1"/>
  <c r="I122" i="1" s="1"/>
  <c r="P32" i="1" l="1"/>
  <c r="M299" i="7"/>
  <c r="J299" i="7" s="1"/>
  <c r="I299" i="7" s="1"/>
  <c r="R32" i="1"/>
  <c r="S32" i="1" s="1"/>
  <c r="T32" i="1" s="1"/>
  <c r="H33" i="1" s="1"/>
  <c r="O33" i="1"/>
  <c r="P35" i="7"/>
  <c r="R35" i="7" s="1"/>
  <c r="O122" i="8"/>
  <c r="R121" i="8"/>
  <c r="S121" i="8" s="1"/>
  <c r="T121" i="8" s="1"/>
  <c r="H122" i="8" s="1"/>
  <c r="M122" i="8" s="1"/>
  <c r="N33" i="1"/>
  <c r="AI32" i="1"/>
  <c r="N122" i="8"/>
  <c r="AI121" i="8"/>
  <c r="M298" i="1"/>
  <c r="J298" i="1" s="1"/>
  <c r="I298" i="1" s="1"/>
  <c r="N36" i="7"/>
  <c r="AI35" i="7"/>
  <c r="AI298" i="8"/>
  <c r="N299" i="8"/>
  <c r="AI122" i="1"/>
  <c r="N123" i="1"/>
  <c r="M34" i="8"/>
  <c r="J34" i="8" s="1"/>
  <c r="I34" i="8" s="1"/>
  <c r="R210" i="1"/>
  <c r="O211" i="1"/>
  <c r="P298" i="8"/>
  <c r="M211" i="7"/>
  <c r="J211" i="7" s="1"/>
  <c r="I211" i="7" s="1"/>
  <c r="P122" i="1"/>
  <c r="L210" i="8"/>
  <c r="K210" i="8"/>
  <c r="S121" i="7"/>
  <c r="T121" i="7" s="1"/>
  <c r="H122" i="7" s="1"/>
  <c r="O36" i="7" l="1"/>
  <c r="M33" i="1"/>
  <c r="J33" i="1"/>
  <c r="I33" i="1" s="1"/>
  <c r="L299" i="7"/>
  <c r="K299" i="7"/>
  <c r="P299" i="7" s="1"/>
  <c r="M122" i="7"/>
  <c r="J122" i="7" s="1"/>
  <c r="I122" i="7" s="1"/>
  <c r="S35" i="7"/>
  <c r="T35" i="7" s="1"/>
  <c r="H36" i="7" s="1"/>
  <c r="R122" i="1"/>
  <c r="O123" i="1"/>
  <c r="L211" i="7"/>
  <c r="K211" i="7"/>
  <c r="K34" i="8"/>
  <c r="L34" i="8"/>
  <c r="R298" i="8"/>
  <c r="O299" i="8"/>
  <c r="L122" i="8"/>
  <c r="K122" i="8"/>
  <c r="J122" i="8"/>
  <c r="I122" i="8" s="1"/>
  <c r="L298" i="1"/>
  <c r="K298" i="1"/>
  <c r="P298" i="1" s="1"/>
  <c r="N211" i="8"/>
  <c r="AI210" i="8"/>
  <c r="P210" i="8"/>
  <c r="S210" i="1"/>
  <c r="T210" i="1" s="1"/>
  <c r="H211" i="1" s="1"/>
  <c r="R299" i="7" l="1"/>
  <c r="O300" i="7"/>
  <c r="K33" i="1"/>
  <c r="L33" i="1"/>
  <c r="N300" i="7"/>
  <c r="AI299" i="7"/>
  <c r="R298" i="1"/>
  <c r="O299" i="1"/>
  <c r="M36" i="7"/>
  <c r="J36" i="7" s="1"/>
  <c r="I36" i="7" s="1"/>
  <c r="P122" i="8"/>
  <c r="S298" i="8"/>
  <c r="T298" i="8" s="1"/>
  <c r="H299" i="8" s="1"/>
  <c r="R210" i="8"/>
  <c r="O211" i="8"/>
  <c r="AI34" i="8"/>
  <c r="N35" i="8"/>
  <c r="AI211" i="7"/>
  <c r="N212" i="7"/>
  <c r="AI122" i="8"/>
  <c r="N123" i="8"/>
  <c r="P34" i="8"/>
  <c r="P211" i="7"/>
  <c r="N299" i="1"/>
  <c r="AI298" i="1"/>
  <c r="M211" i="1"/>
  <c r="J211" i="1"/>
  <c r="I211" i="1" s="1"/>
  <c r="S122" i="1"/>
  <c r="T122" i="1"/>
  <c r="H123" i="1" s="1"/>
  <c r="L122" i="7"/>
  <c r="K122" i="7"/>
  <c r="N34" i="1" l="1"/>
  <c r="AI33" i="1"/>
  <c r="P33" i="1"/>
  <c r="S299" i="7"/>
  <c r="T299" i="7" s="1"/>
  <c r="H300" i="7" s="1"/>
  <c r="M299" i="8"/>
  <c r="J299" i="8" s="1"/>
  <c r="I299" i="8" s="1"/>
  <c r="AI122" i="7"/>
  <c r="N123" i="7"/>
  <c r="R122" i="8"/>
  <c r="O123" i="8"/>
  <c r="M123" i="1"/>
  <c r="J123" i="1" s="1"/>
  <c r="I123" i="1" s="1"/>
  <c r="K36" i="7"/>
  <c r="L36" i="7"/>
  <c r="R34" i="8"/>
  <c r="O35" i="8"/>
  <c r="P122" i="7"/>
  <c r="S210" i="8"/>
  <c r="T210" i="8" s="1"/>
  <c r="H211" i="8" s="1"/>
  <c r="R211" i="7"/>
  <c r="O212" i="7"/>
  <c r="K211" i="1"/>
  <c r="L211" i="1"/>
  <c r="S298" i="1"/>
  <c r="T298" i="1" s="1"/>
  <c r="H299" i="1" s="1"/>
  <c r="P36" i="7" l="1"/>
  <c r="M300" i="7"/>
  <c r="J300" i="7" s="1"/>
  <c r="I300" i="7" s="1"/>
  <c r="O34" i="1"/>
  <c r="R33" i="1"/>
  <c r="S33" i="1" s="1"/>
  <c r="T33" i="1" s="1"/>
  <c r="H34" i="1" s="1"/>
  <c r="P211" i="1"/>
  <c r="R211" i="1" s="1"/>
  <c r="M299" i="1"/>
  <c r="J299" i="1" s="1"/>
  <c r="I299" i="1" s="1"/>
  <c r="R36" i="7"/>
  <c r="O37" i="7"/>
  <c r="S211" i="7"/>
  <c r="T211" i="7" s="1"/>
  <c r="H212" i="7" s="1"/>
  <c r="R122" i="7"/>
  <c r="O123" i="7"/>
  <c r="S34" i="8"/>
  <c r="T34" i="8" s="1"/>
  <c r="H35" i="8" s="1"/>
  <c r="M211" i="8"/>
  <c r="K123" i="1"/>
  <c r="L123" i="1"/>
  <c r="N37" i="7"/>
  <c r="AI36" i="7"/>
  <c r="S122" i="8"/>
  <c r="T122" i="8" s="1"/>
  <c r="H123" i="8" s="1"/>
  <c r="AI211" i="1"/>
  <c r="N212" i="1"/>
  <c r="L299" i="8"/>
  <c r="K299" i="8"/>
  <c r="P299" i="8" s="1"/>
  <c r="M34" i="1" l="1"/>
  <c r="O212" i="1"/>
  <c r="L300" i="7"/>
  <c r="K300" i="7"/>
  <c r="R299" i="8"/>
  <c r="O300" i="8"/>
  <c r="M35" i="8"/>
  <c r="J35" i="8" s="1"/>
  <c r="I35" i="8" s="1"/>
  <c r="M123" i="8"/>
  <c r="J123" i="8" s="1"/>
  <c r="I123" i="8" s="1"/>
  <c r="K211" i="8"/>
  <c r="L211" i="8"/>
  <c r="S122" i="7"/>
  <c r="T122" i="7" s="1"/>
  <c r="H123" i="7" s="1"/>
  <c r="M212" i="7"/>
  <c r="J212" i="7" s="1"/>
  <c r="I212" i="7" s="1"/>
  <c r="S36" i="7"/>
  <c r="T36" i="7"/>
  <c r="H37" i="7" s="1"/>
  <c r="AI123" i="1"/>
  <c r="N124" i="1"/>
  <c r="L299" i="1"/>
  <c r="K299" i="1"/>
  <c r="P123" i="1"/>
  <c r="AI299" i="8"/>
  <c r="N300" i="8"/>
  <c r="J211" i="8"/>
  <c r="I211" i="8" s="1"/>
  <c r="S211" i="1"/>
  <c r="T211" i="1" s="1"/>
  <c r="H212" i="1" s="1"/>
  <c r="N301" i="7" l="1"/>
  <c r="AI300" i="7"/>
  <c r="J34" i="1"/>
  <c r="I34" i="1" s="1"/>
  <c r="K34" i="1"/>
  <c r="L34" i="1"/>
  <c r="P300" i="7"/>
  <c r="M212" i="1"/>
  <c r="J212" i="1" s="1"/>
  <c r="I212" i="1" s="1"/>
  <c r="M123" i="7"/>
  <c r="J123" i="7" s="1"/>
  <c r="I123" i="7" s="1"/>
  <c r="N300" i="1"/>
  <c r="AI299" i="1"/>
  <c r="P211" i="8"/>
  <c r="M37" i="7"/>
  <c r="J37" i="7" s="1"/>
  <c r="I37" i="7" s="1"/>
  <c r="L123" i="8"/>
  <c r="K123" i="8"/>
  <c r="P123" i="8" s="1"/>
  <c r="L212" i="7"/>
  <c r="K212" i="7"/>
  <c r="P212" i="7" s="1"/>
  <c r="N212" i="8"/>
  <c r="AI211" i="8"/>
  <c r="R123" i="1"/>
  <c r="O124" i="1"/>
  <c r="P299" i="1"/>
  <c r="L35" i="8"/>
  <c r="K35" i="8"/>
  <c r="P35" i="8" s="1"/>
  <c r="S299" i="8"/>
  <c r="T299" i="8" s="1"/>
  <c r="H300" i="8" s="1"/>
  <c r="N35" i="1" l="1"/>
  <c r="AI34" i="1"/>
  <c r="R300" i="7"/>
  <c r="O301" i="7"/>
  <c r="P34" i="1"/>
  <c r="R212" i="7"/>
  <c r="O213" i="7"/>
  <c r="R35" i="8"/>
  <c r="O36" i="8"/>
  <c r="M300" i="8"/>
  <c r="J300" i="8" s="1"/>
  <c r="I300" i="8" s="1"/>
  <c r="K37" i="7"/>
  <c r="L37" i="7"/>
  <c r="AI212" i="7"/>
  <c r="N213" i="7"/>
  <c r="S123" i="1"/>
  <c r="T123" i="1" s="1"/>
  <c r="H124" i="1" s="1"/>
  <c r="R299" i="1"/>
  <c r="O300" i="1"/>
  <c r="N124" i="8"/>
  <c r="AI123" i="8"/>
  <c r="R211" i="8"/>
  <c r="O212" i="8"/>
  <c r="R123" i="8"/>
  <c r="O124" i="8"/>
  <c r="AI35" i="8"/>
  <c r="N36" i="8"/>
  <c r="K123" i="7"/>
  <c r="L123" i="7"/>
  <c r="L212" i="1"/>
  <c r="K212" i="1"/>
  <c r="O35" i="1" l="1"/>
  <c r="R34" i="1"/>
  <c r="S34" i="1" s="1"/>
  <c r="T34" i="1" s="1"/>
  <c r="H35" i="1" s="1"/>
  <c r="S300" i="7"/>
  <c r="T300" i="7" s="1"/>
  <c r="H301" i="7" s="1"/>
  <c r="M124" i="1"/>
  <c r="J124" i="1" s="1"/>
  <c r="I124" i="1" s="1"/>
  <c r="S211" i="8"/>
  <c r="T211" i="8" s="1"/>
  <c r="H212" i="8" s="1"/>
  <c r="N38" i="7"/>
  <c r="AI37" i="7"/>
  <c r="S123" i="8"/>
  <c r="T123" i="8" s="1"/>
  <c r="H124" i="8" s="1"/>
  <c r="L300" i="8"/>
  <c r="K300" i="8"/>
  <c r="N213" i="1"/>
  <c r="AI212" i="1"/>
  <c r="S299" i="1"/>
  <c r="T299" i="1" s="1"/>
  <c r="H300" i="1" s="1"/>
  <c r="S35" i="8"/>
  <c r="T35" i="8" s="1"/>
  <c r="H36" i="8" s="1"/>
  <c r="AI123" i="7"/>
  <c r="N124" i="7"/>
  <c r="P123" i="7"/>
  <c r="P37" i="7"/>
  <c r="P212" i="1"/>
  <c r="S212" i="7"/>
  <c r="T212" i="7" s="1"/>
  <c r="H213" i="7" s="1"/>
  <c r="M301" i="7" l="1"/>
  <c r="J301" i="7" s="1"/>
  <c r="I301" i="7" s="1"/>
  <c r="M35" i="1"/>
  <c r="J35" i="1"/>
  <c r="I35" i="1" s="1"/>
  <c r="M36" i="8"/>
  <c r="J36" i="8" s="1"/>
  <c r="I36" i="8" s="1"/>
  <c r="M124" i="8"/>
  <c r="J124" i="8" s="1"/>
  <c r="I124" i="8" s="1"/>
  <c r="M212" i="8"/>
  <c r="R212" i="1"/>
  <c r="O213" i="1"/>
  <c r="M213" i="7"/>
  <c r="J213" i="7" s="1"/>
  <c r="I213" i="7" s="1"/>
  <c r="M300" i="1"/>
  <c r="J300" i="1" s="1"/>
  <c r="I300" i="1" s="1"/>
  <c r="K124" i="1"/>
  <c r="L124" i="1"/>
  <c r="R37" i="7"/>
  <c r="O38" i="7"/>
  <c r="R123" i="7"/>
  <c r="O124" i="7"/>
  <c r="N301" i="8"/>
  <c r="AI300" i="8"/>
  <c r="P300" i="8"/>
  <c r="L35" i="1" l="1"/>
  <c r="K35" i="1"/>
  <c r="L301" i="7"/>
  <c r="K301" i="7"/>
  <c r="P124" i="1"/>
  <c r="R124" i="1" s="1"/>
  <c r="S212" i="1"/>
  <c r="T212" i="1" s="1"/>
  <c r="H213" i="1" s="1"/>
  <c r="K212" i="8"/>
  <c r="L212" i="8"/>
  <c r="K300" i="1"/>
  <c r="L300" i="1"/>
  <c r="S123" i="7"/>
  <c r="T123" i="7" s="1"/>
  <c r="H124" i="7" s="1"/>
  <c r="L213" i="7"/>
  <c r="K213" i="7"/>
  <c r="P213" i="7" s="1"/>
  <c r="L124" i="8"/>
  <c r="K124" i="8"/>
  <c r="S37" i="7"/>
  <c r="T37" i="7" s="1"/>
  <c r="H38" i="7" s="1"/>
  <c r="R300" i="8"/>
  <c r="O301" i="8"/>
  <c r="AI124" i="1"/>
  <c r="N125" i="1"/>
  <c r="J212" i="8"/>
  <c r="I212" i="8" s="1"/>
  <c r="K36" i="8"/>
  <c r="L36" i="8"/>
  <c r="AI301" i="7" l="1"/>
  <c r="N302" i="7"/>
  <c r="N36" i="1"/>
  <c r="AI35" i="1"/>
  <c r="P35" i="1"/>
  <c r="P301" i="7"/>
  <c r="O125" i="1"/>
  <c r="M213" i="1"/>
  <c r="J213" i="1" s="1"/>
  <c r="I213" i="1" s="1"/>
  <c r="M124" i="7"/>
  <c r="J124" i="7" s="1"/>
  <c r="I124" i="7" s="1"/>
  <c r="P212" i="8"/>
  <c r="R213" i="7"/>
  <c r="O214" i="7"/>
  <c r="N125" i="8"/>
  <c r="AI124" i="8"/>
  <c r="N213" i="8"/>
  <c r="AI212" i="8"/>
  <c r="M38" i="7"/>
  <c r="J38" i="7" s="1"/>
  <c r="I38" i="7" s="1"/>
  <c r="P124" i="8"/>
  <c r="AI36" i="8"/>
  <c r="N37" i="8"/>
  <c r="P36" i="8"/>
  <c r="S300" i="8"/>
  <c r="T300" i="8" s="1"/>
  <c r="H301" i="8" s="1"/>
  <c r="N301" i="1"/>
  <c r="AI300" i="1"/>
  <c r="AI213" i="7"/>
  <c r="N214" i="7"/>
  <c r="P300" i="1"/>
  <c r="S124" i="1"/>
  <c r="T124" i="1" s="1"/>
  <c r="H125" i="1" s="1"/>
  <c r="R35" i="1" l="1"/>
  <c r="S35" i="1" s="1"/>
  <c r="T35" i="1" s="1"/>
  <c r="H36" i="1" s="1"/>
  <c r="M36" i="1" s="1"/>
  <c r="O36" i="1"/>
  <c r="R301" i="7"/>
  <c r="O302" i="7"/>
  <c r="M125" i="1"/>
  <c r="J125" i="1" s="1"/>
  <c r="I125" i="1" s="1"/>
  <c r="R300" i="1"/>
  <c r="O301" i="1"/>
  <c r="L124" i="7"/>
  <c r="K124" i="7"/>
  <c r="M301" i="8"/>
  <c r="J301" i="8" s="1"/>
  <c r="I301" i="8" s="1"/>
  <c r="K38" i="7"/>
  <c r="L38" i="7"/>
  <c r="S213" i="7"/>
  <c r="T213" i="7" s="1"/>
  <c r="H214" i="7" s="1"/>
  <c r="R36" i="8"/>
  <c r="O37" i="8"/>
  <c r="R124" i="8"/>
  <c r="O125" i="8"/>
  <c r="R212" i="8"/>
  <c r="O213" i="8"/>
  <c r="L213" i="1"/>
  <c r="K213" i="1"/>
  <c r="S301" i="7" l="1"/>
  <c r="T301" i="7"/>
  <c r="H302" i="7" s="1"/>
  <c r="J36" i="1"/>
  <c r="I36" i="1" s="1"/>
  <c r="K36" i="1"/>
  <c r="L36" i="1"/>
  <c r="N39" i="7"/>
  <c r="AI38" i="7"/>
  <c r="L301" i="8"/>
  <c r="P301" i="8" s="1"/>
  <c r="K301" i="8"/>
  <c r="S300" i="1"/>
  <c r="T300" i="1" s="1"/>
  <c r="H301" i="1" s="1"/>
  <c r="S124" i="8"/>
  <c r="T124" i="8" s="1"/>
  <c r="H125" i="8" s="1"/>
  <c r="N214" i="1"/>
  <c r="AI213" i="1"/>
  <c r="N125" i="7"/>
  <c r="AI124" i="7"/>
  <c r="P124" i="7"/>
  <c r="S36" i="8"/>
  <c r="T36" i="8" s="1"/>
  <c r="H37" i="8" s="1"/>
  <c r="M214" i="7"/>
  <c r="J214" i="7" s="1"/>
  <c r="I214" i="7" s="1"/>
  <c r="P213" i="1"/>
  <c r="S212" i="8"/>
  <c r="T212" i="8"/>
  <c r="H213" i="8" s="1"/>
  <c r="P38" i="7"/>
  <c r="K125" i="1"/>
  <c r="L125" i="1"/>
  <c r="P36" i="1" l="1"/>
  <c r="R36" i="1"/>
  <c r="S36" i="1" s="1"/>
  <c r="T36" i="1" s="1"/>
  <c r="H37" i="1" s="1"/>
  <c r="O37" i="1"/>
  <c r="N37" i="1"/>
  <c r="AI36" i="1"/>
  <c r="M302" i="7"/>
  <c r="J302" i="7"/>
  <c r="I302" i="7" s="1"/>
  <c r="M37" i="1"/>
  <c r="J37" i="1" s="1"/>
  <c r="I37" i="1" s="1"/>
  <c r="M125" i="8"/>
  <c r="J125" i="8" s="1"/>
  <c r="I125" i="8" s="1"/>
  <c r="M37" i="8"/>
  <c r="M301" i="1"/>
  <c r="J301" i="1" s="1"/>
  <c r="I301" i="1" s="1"/>
  <c r="N302" i="8"/>
  <c r="AI301" i="8"/>
  <c r="R213" i="1"/>
  <c r="O214" i="1"/>
  <c r="N126" i="1"/>
  <c r="AI125" i="1"/>
  <c r="P125" i="1"/>
  <c r="R301" i="8"/>
  <c r="O302" i="8"/>
  <c r="R38" i="7"/>
  <c r="O39" i="7"/>
  <c r="K214" i="7"/>
  <c r="L214" i="7"/>
  <c r="P214" i="7" s="1"/>
  <c r="R124" i="7"/>
  <c r="O125" i="7"/>
  <c r="M213" i="8"/>
  <c r="J213" i="8" s="1"/>
  <c r="I213" i="8" s="1"/>
  <c r="L302" i="7" l="1"/>
  <c r="K302" i="7"/>
  <c r="R214" i="7"/>
  <c r="O215" i="7"/>
  <c r="L37" i="8"/>
  <c r="K37" i="8"/>
  <c r="L213" i="8"/>
  <c r="K213" i="8"/>
  <c r="R125" i="1"/>
  <c r="O126" i="1"/>
  <c r="S124" i="7"/>
  <c r="T124" i="7" s="1"/>
  <c r="H125" i="7" s="1"/>
  <c r="S301" i="8"/>
  <c r="T301" i="8" s="1"/>
  <c r="H302" i="8" s="1"/>
  <c r="S38" i="7"/>
  <c r="T38" i="7" s="1"/>
  <c r="H39" i="7" s="1"/>
  <c r="K125" i="8"/>
  <c r="L125" i="8"/>
  <c r="L37" i="1"/>
  <c r="K37" i="1"/>
  <c r="K301" i="1"/>
  <c r="L301" i="1"/>
  <c r="AI214" i="7"/>
  <c r="N215" i="7"/>
  <c r="S213" i="1"/>
  <c r="T213" i="1" s="1"/>
  <c r="H214" i="1" s="1"/>
  <c r="J37" i="8"/>
  <c r="I37" i="8" s="1"/>
  <c r="P213" i="8" l="1"/>
  <c r="N303" i="7"/>
  <c r="AI302" i="7"/>
  <c r="P302" i="7"/>
  <c r="P37" i="1"/>
  <c r="O38" i="1" s="1"/>
  <c r="M39" i="7"/>
  <c r="J39" i="7" s="1"/>
  <c r="I39" i="7" s="1"/>
  <c r="M125" i="7"/>
  <c r="J125" i="7" s="1"/>
  <c r="I125" i="7" s="1"/>
  <c r="M214" i="1"/>
  <c r="N38" i="8"/>
  <c r="AI37" i="8"/>
  <c r="N126" i="8"/>
  <c r="AI125" i="8"/>
  <c r="N302" i="1"/>
  <c r="AI301" i="1"/>
  <c r="P301" i="1"/>
  <c r="P37" i="8"/>
  <c r="S125" i="1"/>
  <c r="T125" i="1"/>
  <c r="H126" i="1" s="1"/>
  <c r="R213" i="8"/>
  <c r="O214" i="8"/>
  <c r="AI37" i="1"/>
  <c r="N38" i="1"/>
  <c r="N214" i="8"/>
  <c r="AI213" i="8"/>
  <c r="S214" i="7"/>
  <c r="T214" i="7" s="1"/>
  <c r="H215" i="7" s="1"/>
  <c r="M302" i="8"/>
  <c r="J302" i="8" s="1"/>
  <c r="I302" i="8" s="1"/>
  <c r="P125" i="8"/>
  <c r="R37" i="1" l="1"/>
  <c r="R302" i="7"/>
  <c r="O303" i="7"/>
  <c r="M215" i="7"/>
  <c r="R125" i="8"/>
  <c r="O126" i="8"/>
  <c r="L214" i="1"/>
  <c r="K214" i="1"/>
  <c r="M126" i="1"/>
  <c r="R37" i="8"/>
  <c r="O38" i="8"/>
  <c r="L125" i="7"/>
  <c r="K125" i="7"/>
  <c r="P125" i="7" s="1"/>
  <c r="L302" i="8"/>
  <c r="K302" i="8"/>
  <c r="P302" i="8" s="1"/>
  <c r="R301" i="1"/>
  <c r="O302" i="1"/>
  <c r="S37" i="1"/>
  <c r="T37" i="1" s="1"/>
  <c r="H38" i="1" s="1"/>
  <c r="L39" i="7"/>
  <c r="K39" i="7"/>
  <c r="S213" i="8"/>
  <c r="T213" i="8" s="1"/>
  <c r="H214" i="8" s="1"/>
  <c r="J214" i="1"/>
  <c r="I214" i="1" s="1"/>
  <c r="S302" i="7" l="1"/>
  <c r="T302" i="7" s="1"/>
  <c r="H303" i="7" s="1"/>
  <c r="M214" i="8"/>
  <c r="J214" i="8"/>
  <c r="I214" i="8" s="1"/>
  <c r="M38" i="1"/>
  <c r="J38" i="1" s="1"/>
  <c r="I38" i="1" s="1"/>
  <c r="N40" i="7"/>
  <c r="AI39" i="7"/>
  <c r="AI214" i="1"/>
  <c r="N215" i="1"/>
  <c r="K215" i="7"/>
  <c r="L215" i="7"/>
  <c r="P214" i="1"/>
  <c r="P39" i="7"/>
  <c r="L126" i="1"/>
  <c r="K126" i="1"/>
  <c r="S37" i="8"/>
  <c r="T37" i="8" s="1"/>
  <c r="H38" i="8" s="1"/>
  <c r="N126" i="7"/>
  <c r="AI125" i="7"/>
  <c r="S125" i="8"/>
  <c r="T125" i="8"/>
  <c r="H126" i="8" s="1"/>
  <c r="R125" i="7"/>
  <c r="O126" i="7"/>
  <c r="R302" i="8"/>
  <c r="O303" i="8"/>
  <c r="S301" i="1"/>
  <c r="T301" i="1" s="1"/>
  <c r="H302" i="1" s="1"/>
  <c r="J126" i="1"/>
  <c r="I126" i="1" s="1"/>
  <c r="N303" i="8"/>
  <c r="AI302" i="8"/>
  <c r="J215" i="7"/>
  <c r="I215" i="7" s="1"/>
  <c r="M303" i="7" l="1"/>
  <c r="J303" i="7"/>
  <c r="I303" i="7" s="1"/>
  <c r="M38" i="8"/>
  <c r="J38" i="8" s="1"/>
  <c r="I38" i="8" s="1"/>
  <c r="R214" i="1"/>
  <c r="O215" i="1"/>
  <c r="P215" i="7"/>
  <c r="S302" i="8"/>
  <c r="T302" i="8" s="1"/>
  <c r="H303" i="8" s="1"/>
  <c r="S125" i="7"/>
  <c r="T125" i="7" s="1"/>
  <c r="H126" i="7" s="1"/>
  <c r="M126" i="8"/>
  <c r="J126" i="8" s="1"/>
  <c r="I126" i="8" s="1"/>
  <c r="K38" i="1"/>
  <c r="L38" i="1"/>
  <c r="P126" i="1"/>
  <c r="N127" i="1"/>
  <c r="AI126" i="1"/>
  <c r="N216" i="7"/>
  <c r="AI215" i="7"/>
  <c r="M302" i="1"/>
  <c r="J302" i="1" s="1"/>
  <c r="I302" i="1" s="1"/>
  <c r="R39" i="7"/>
  <c r="O40" i="7"/>
  <c r="K214" i="8"/>
  <c r="L214" i="8"/>
  <c r="L303" i="7" l="1"/>
  <c r="K303" i="7"/>
  <c r="P303" i="7" s="1"/>
  <c r="L302" i="1"/>
  <c r="K302" i="1"/>
  <c r="AI38" i="1"/>
  <c r="N39" i="1"/>
  <c r="N215" i="8"/>
  <c r="AI214" i="8"/>
  <c r="R126" i="1"/>
  <c r="O127" i="1"/>
  <c r="P38" i="1"/>
  <c r="L126" i="8"/>
  <c r="K126" i="8"/>
  <c r="R215" i="7"/>
  <c r="O216" i="7"/>
  <c r="M126" i="7"/>
  <c r="J126" i="7" s="1"/>
  <c r="I126" i="7" s="1"/>
  <c r="S39" i="7"/>
  <c r="T39" i="7" s="1"/>
  <c r="H40" i="7" s="1"/>
  <c r="L38" i="8"/>
  <c r="K38" i="8"/>
  <c r="P38" i="8" s="1"/>
  <c r="M303" i="8"/>
  <c r="J303" i="8" s="1"/>
  <c r="I303" i="8" s="1"/>
  <c r="P214" i="8"/>
  <c r="S214" i="1"/>
  <c r="T214" i="1" s="1"/>
  <c r="H215" i="1" s="1"/>
  <c r="R303" i="7" l="1"/>
  <c r="O304" i="7"/>
  <c r="AI303" i="7"/>
  <c r="N304" i="7"/>
  <c r="R38" i="8"/>
  <c r="O39" i="8"/>
  <c r="M40" i="7"/>
  <c r="J40" i="7" s="1"/>
  <c r="I40" i="7" s="1"/>
  <c r="L126" i="7"/>
  <c r="P126" i="7" s="1"/>
  <c r="K126" i="7"/>
  <c r="K303" i="8"/>
  <c r="L303" i="8"/>
  <c r="R38" i="1"/>
  <c r="O39" i="1"/>
  <c r="R214" i="8"/>
  <c r="O215" i="8"/>
  <c r="N303" i="1"/>
  <c r="AI302" i="1"/>
  <c r="S215" i="7"/>
  <c r="T215" i="7" s="1"/>
  <c r="H216" i="7" s="1"/>
  <c r="AI38" i="8"/>
  <c r="N39" i="8"/>
  <c r="S126" i="1"/>
  <c r="T126" i="1" s="1"/>
  <c r="H127" i="1" s="1"/>
  <c r="AI126" i="8"/>
  <c r="N127" i="8"/>
  <c r="P302" i="1"/>
  <c r="P126" i="8"/>
  <c r="M215" i="1"/>
  <c r="J215" i="1" s="1"/>
  <c r="I215" i="1" s="1"/>
  <c r="S303" i="7" l="1"/>
  <c r="T303" i="7"/>
  <c r="H304" i="7" s="1"/>
  <c r="R126" i="7"/>
  <c r="O127" i="7"/>
  <c r="K40" i="7"/>
  <c r="L40" i="7"/>
  <c r="M127" i="1"/>
  <c r="R126" i="8"/>
  <c r="O127" i="8"/>
  <c r="L215" i="1"/>
  <c r="K215" i="1"/>
  <c r="AI303" i="8"/>
  <c r="N304" i="8"/>
  <c r="S38" i="8"/>
  <c r="T38" i="8"/>
  <c r="H39" i="8" s="1"/>
  <c r="R302" i="1"/>
  <c r="O303" i="1"/>
  <c r="S214" i="8"/>
  <c r="T214" i="8" s="1"/>
  <c r="H215" i="8" s="1"/>
  <c r="AI126" i="7"/>
  <c r="N127" i="7"/>
  <c r="P303" i="8"/>
  <c r="M216" i="7"/>
  <c r="J216" i="7" s="1"/>
  <c r="I216" i="7" s="1"/>
  <c r="S38" i="1"/>
  <c r="T38" i="1" s="1"/>
  <c r="H39" i="1" s="1"/>
  <c r="M304" i="7" l="1"/>
  <c r="J304" i="7"/>
  <c r="I304" i="7" s="1"/>
  <c r="M39" i="1"/>
  <c r="J39" i="1"/>
  <c r="I39" i="1" s="1"/>
  <c r="M215" i="8"/>
  <c r="J215" i="8" s="1"/>
  <c r="I215" i="8" s="1"/>
  <c r="M39" i="8"/>
  <c r="J39" i="8" s="1"/>
  <c r="I39" i="8" s="1"/>
  <c r="K127" i="1"/>
  <c r="L127" i="1"/>
  <c r="L216" i="7"/>
  <c r="K216" i="7"/>
  <c r="AI40" i="7"/>
  <c r="N41" i="7"/>
  <c r="P40" i="7"/>
  <c r="R303" i="8"/>
  <c r="O304" i="8"/>
  <c r="S126" i="7"/>
  <c r="T126" i="7" s="1"/>
  <c r="H127" i="7" s="1"/>
  <c r="S302" i="1"/>
  <c r="T302" i="1" s="1"/>
  <c r="H303" i="1" s="1"/>
  <c r="N216" i="1"/>
  <c r="AI215" i="1"/>
  <c r="S126" i="8"/>
  <c r="T126" i="8" s="1"/>
  <c r="H127" i="8" s="1"/>
  <c r="J127" i="1"/>
  <c r="I127" i="1" s="1"/>
  <c r="P215" i="1"/>
  <c r="K304" i="7" l="1"/>
  <c r="L304" i="7"/>
  <c r="M127" i="7"/>
  <c r="J127" i="7" s="1"/>
  <c r="I127" i="7" s="1"/>
  <c r="M127" i="8"/>
  <c r="J127" i="8" s="1"/>
  <c r="I127" i="8" s="1"/>
  <c r="M303" i="1"/>
  <c r="L39" i="8"/>
  <c r="K39" i="8"/>
  <c r="P127" i="1"/>
  <c r="N217" i="7"/>
  <c r="AI216" i="7"/>
  <c r="K215" i="8"/>
  <c r="L215" i="8"/>
  <c r="S303" i="8"/>
  <c r="T303" i="8" s="1"/>
  <c r="H304" i="8" s="1"/>
  <c r="P216" i="7"/>
  <c r="R215" i="1"/>
  <c r="O216" i="1"/>
  <c r="R40" i="7"/>
  <c r="O41" i="7"/>
  <c r="AI127" i="1"/>
  <c r="N128" i="1"/>
  <c r="L39" i="1"/>
  <c r="K39" i="1"/>
  <c r="AI304" i="7" l="1"/>
  <c r="N305" i="7"/>
  <c r="P304" i="7"/>
  <c r="P215" i="8"/>
  <c r="R215" i="8"/>
  <c r="O216" i="8"/>
  <c r="R216" i="7"/>
  <c r="O217" i="7"/>
  <c r="R127" i="1"/>
  <c r="O128" i="1"/>
  <c r="M304" i="8"/>
  <c r="J304" i="8" s="1"/>
  <c r="I304" i="8" s="1"/>
  <c r="L303" i="1"/>
  <c r="K303" i="1"/>
  <c r="S40" i="7"/>
  <c r="T40" i="7" s="1"/>
  <c r="H41" i="7" s="1"/>
  <c r="L127" i="8"/>
  <c r="K127" i="8"/>
  <c r="AI215" i="8"/>
  <c r="N216" i="8"/>
  <c r="S215" i="1"/>
  <c r="T215" i="1" s="1"/>
  <c r="H216" i="1" s="1"/>
  <c r="N40" i="8"/>
  <c r="AI39" i="8"/>
  <c r="P39" i="8"/>
  <c r="N40" i="1"/>
  <c r="AI39" i="1"/>
  <c r="P39" i="1"/>
  <c r="J303" i="1"/>
  <c r="I303" i="1" s="1"/>
  <c r="K127" i="7"/>
  <c r="L127" i="7"/>
  <c r="P127" i="7" l="1"/>
  <c r="R304" i="7"/>
  <c r="O305" i="7"/>
  <c r="R127" i="7"/>
  <c r="O128" i="7"/>
  <c r="M216" i="1"/>
  <c r="J216" i="1" s="1"/>
  <c r="I216" i="1" s="1"/>
  <c r="R39" i="1"/>
  <c r="O40" i="1"/>
  <c r="N128" i="8"/>
  <c r="AI127" i="8"/>
  <c r="P127" i="8"/>
  <c r="S127" i="1"/>
  <c r="T127" i="1" s="1"/>
  <c r="H128" i="1" s="1"/>
  <c r="P303" i="1"/>
  <c r="S216" i="7"/>
  <c r="T216" i="7" s="1"/>
  <c r="H217" i="7" s="1"/>
  <c r="M41" i="7"/>
  <c r="J41" i="7" s="1"/>
  <c r="I41" i="7" s="1"/>
  <c r="L304" i="8"/>
  <c r="K304" i="8"/>
  <c r="R39" i="8"/>
  <c r="O40" i="8"/>
  <c r="N128" i="7"/>
  <c r="AI127" i="7"/>
  <c r="AI303" i="1"/>
  <c r="N304" i="1"/>
  <c r="S215" i="8"/>
  <c r="T215" i="8" s="1"/>
  <c r="H216" i="8" s="1"/>
  <c r="S304" i="7" l="1"/>
  <c r="T304" i="7"/>
  <c r="H305" i="7" s="1"/>
  <c r="P304" i="8"/>
  <c r="O305" i="8" s="1"/>
  <c r="M217" i="7"/>
  <c r="J217" i="7" s="1"/>
  <c r="I217" i="7" s="1"/>
  <c r="R303" i="1"/>
  <c r="O304" i="1"/>
  <c r="N305" i="8"/>
  <c r="AI304" i="8"/>
  <c r="S39" i="1"/>
  <c r="T39" i="1" s="1"/>
  <c r="H40" i="1" s="1"/>
  <c r="M128" i="1"/>
  <c r="J128" i="1" s="1"/>
  <c r="I128" i="1" s="1"/>
  <c r="K41" i="7"/>
  <c r="L41" i="7"/>
  <c r="K216" i="1"/>
  <c r="L216" i="1"/>
  <c r="M216" i="8"/>
  <c r="J216" i="8" s="1"/>
  <c r="I216" i="8" s="1"/>
  <c r="R127" i="8"/>
  <c r="O128" i="8"/>
  <c r="R304" i="8"/>
  <c r="S39" i="8"/>
  <c r="T39" i="8" s="1"/>
  <c r="H40" i="8" s="1"/>
  <c r="S127" i="7"/>
  <c r="T127" i="7" s="1"/>
  <c r="H128" i="7" s="1"/>
  <c r="M305" i="7" l="1"/>
  <c r="J305" i="7"/>
  <c r="I305" i="7" s="1"/>
  <c r="P216" i="1"/>
  <c r="O217" i="1" s="1"/>
  <c r="M128" i="7"/>
  <c r="J128" i="7"/>
  <c r="I128" i="7" s="1"/>
  <c r="M40" i="8"/>
  <c r="R216" i="1"/>
  <c r="K216" i="8"/>
  <c r="L216" i="8"/>
  <c r="L128" i="1"/>
  <c r="K128" i="1"/>
  <c r="S304" i="8"/>
  <c r="T304" i="8" s="1"/>
  <c r="H305" i="8" s="1"/>
  <c r="M40" i="1"/>
  <c r="N217" i="1"/>
  <c r="AI216" i="1"/>
  <c r="S127" i="8"/>
  <c r="T127" i="8" s="1"/>
  <c r="H128" i="8" s="1"/>
  <c r="AI41" i="7"/>
  <c r="N42" i="7"/>
  <c r="P41" i="7"/>
  <c r="S303" i="1"/>
  <c r="T303" i="1" s="1"/>
  <c r="H304" i="1" s="1"/>
  <c r="L217" i="7"/>
  <c r="K217" i="7"/>
  <c r="P216" i="8" l="1"/>
  <c r="L305" i="7"/>
  <c r="K305" i="7"/>
  <c r="P305" i="7" s="1"/>
  <c r="P217" i="7"/>
  <c r="R217" i="7" s="1"/>
  <c r="M305" i="8"/>
  <c r="J305" i="8" s="1"/>
  <c r="I305" i="8" s="1"/>
  <c r="K40" i="1"/>
  <c r="L40" i="1"/>
  <c r="N129" i="1"/>
  <c r="AI128" i="1"/>
  <c r="L40" i="8"/>
  <c r="K40" i="8"/>
  <c r="R41" i="7"/>
  <c r="O42" i="7"/>
  <c r="R216" i="8"/>
  <c r="O217" i="8"/>
  <c r="P128" i="1"/>
  <c r="AI217" i="7"/>
  <c r="N218" i="7"/>
  <c r="N217" i="8"/>
  <c r="AI216" i="8"/>
  <c r="M128" i="8"/>
  <c r="J128" i="8" s="1"/>
  <c r="I128" i="8" s="1"/>
  <c r="S216" i="1"/>
  <c r="T216" i="1" s="1"/>
  <c r="H217" i="1" s="1"/>
  <c r="K128" i="7"/>
  <c r="P128" i="7" s="1"/>
  <c r="L128" i="7"/>
  <c r="M304" i="1"/>
  <c r="J304" i="1" s="1"/>
  <c r="I304" i="1" s="1"/>
  <c r="J40" i="1"/>
  <c r="I40" i="1" s="1"/>
  <c r="J40" i="8"/>
  <c r="I40" i="8" s="1"/>
  <c r="R305" i="7" l="1"/>
  <c r="O306" i="7"/>
  <c r="AI305" i="7"/>
  <c r="N306" i="7"/>
  <c r="O218" i="7"/>
  <c r="N41" i="1"/>
  <c r="AI40" i="1"/>
  <c r="K128" i="8"/>
  <c r="L128" i="8"/>
  <c r="S216" i="8"/>
  <c r="T216" i="8" s="1"/>
  <c r="H217" i="8" s="1"/>
  <c r="S41" i="7"/>
  <c r="T41" i="7" s="1"/>
  <c r="H42" i="7" s="1"/>
  <c r="P40" i="1"/>
  <c r="N41" i="8"/>
  <c r="AI40" i="8"/>
  <c r="S217" i="7"/>
  <c r="T217" i="7" s="1"/>
  <c r="H218" i="7" s="1"/>
  <c r="K304" i="1"/>
  <c r="L304" i="1"/>
  <c r="AI128" i="7"/>
  <c r="N129" i="7"/>
  <c r="M217" i="1"/>
  <c r="J217" i="1" s="1"/>
  <c r="I217" i="1" s="1"/>
  <c r="R128" i="1"/>
  <c r="O129" i="1"/>
  <c r="L305" i="8"/>
  <c r="K305" i="8"/>
  <c r="R128" i="7"/>
  <c r="O129" i="7"/>
  <c r="P40" i="8"/>
  <c r="P305" i="8" l="1"/>
  <c r="R305" i="8" s="1"/>
  <c r="S305" i="7"/>
  <c r="T305" i="7"/>
  <c r="H306" i="7" s="1"/>
  <c r="M217" i="8"/>
  <c r="J217" i="8" s="1"/>
  <c r="I217" i="8" s="1"/>
  <c r="M218" i="7"/>
  <c r="J218" i="7"/>
  <c r="I218" i="7" s="1"/>
  <c r="S128" i="1"/>
  <c r="T128" i="1" s="1"/>
  <c r="H129" i="1" s="1"/>
  <c r="N305" i="1"/>
  <c r="AI304" i="1"/>
  <c r="R40" i="1"/>
  <c r="O41" i="1"/>
  <c r="S128" i="7"/>
  <c r="T128" i="7"/>
  <c r="H129" i="7" s="1"/>
  <c r="K217" i="1"/>
  <c r="L217" i="1"/>
  <c r="P304" i="1"/>
  <c r="R40" i="8"/>
  <c r="O41" i="8"/>
  <c r="AI305" i="8"/>
  <c r="N306" i="8"/>
  <c r="M42" i="7"/>
  <c r="J42" i="7" s="1"/>
  <c r="I42" i="7" s="1"/>
  <c r="N129" i="8"/>
  <c r="AI128" i="8"/>
  <c r="P128" i="8"/>
  <c r="M306" i="7" l="1"/>
  <c r="J306" i="7" s="1"/>
  <c r="I306" i="7" s="1"/>
  <c r="P217" i="1"/>
  <c r="O218" i="1" s="1"/>
  <c r="O306" i="8"/>
  <c r="R217" i="1"/>
  <c r="M129" i="1"/>
  <c r="J129" i="1" s="1"/>
  <c r="I129" i="1" s="1"/>
  <c r="N218" i="1"/>
  <c r="AI217" i="1"/>
  <c r="M129" i="7"/>
  <c r="J129" i="7" s="1"/>
  <c r="I129" i="7" s="1"/>
  <c r="R304" i="1"/>
  <c r="O305" i="1"/>
  <c r="S305" i="8"/>
  <c r="T305" i="8" s="1"/>
  <c r="H306" i="8" s="1"/>
  <c r="L42" i="7"/>
  <c r="K42" i="7"/>
  <c r="L217" i="8"/>
  <c r="K217" i="8"/>
  <c r="S40" i="1"/>
  <c r="T40" i="1" s="1"/>
  <c r="H41" i="1" s="1"/>
  <c r="R128" i="8"/>
  <c r="O129" i="8"/>
  <c r="S40" i="8"/>
  <c r="T40" i="8" s="1"/>
  <c r="H41" i="8" s="1"/>
  <c r="L218" i="7"/>
  <c r="K218" i="7"/>
  <c r="K306" i="7" l="1"/>
  <c r="L306" i="7"/>
  <c r="P217" i="8"/>
  <c r="R217" i="8"/>
  <c r="O218" i="8"/>
  <c r="K129" i="7"/>
  <c r="L129" i="7"/>
  <c r="M41" i="8"/>
  <c r="J41" i="8" s="1"/>
  <c r="I41" i="8" s="1"/>
  <c r="S217" i="1"/>
  <c r="T217" i="1" s="1"/>
  <c r="H218" i="1" s="1"/>
  <c r="S128" i="8"/>
  <c r="T128" i="8" s="1"/>
  <c r="H129" i="8" s="1"/>
  <c r="N43" i="7"/>
  <c r="AI42" i="7"/>
  <c r="P42" i="7"/>
  <c r="M41" i="1"/>
  <c r="J41" i="1" s="1"/>
  <c r="I41" i="1" s="1"/>
  <c r="S304" i="1"/>
  <c r="T304" i="1" s="1"/>
  <c r="H305" i="1" s="1"/>
  <c r="M306" i="8"/>
  <c r="J306" i="8" s="1"/>
  <c r="I306" i="8" s="1"/>
  <c r="AI218" i="7"/>
  <c r="N219" i="7"/>
  <c r="P218" i="7"/>
  <c r="AI217" i="8"/>
  <c r="N218" i="8"/>
  <c r="L129" i="1"/>
  <c r="K129" i="1"/>
  <c r="N307" i="7" l="1"/>
  <c r="AI306" i="7"/>
  <c r="P306" i="7"/>
  <c r="P129" i="1"/>
  <c r="R129" i="1" s="1"/>
  <c r="M305" i="1"/>
  <c r="J305" i="1" s="1"/>
  <c r="I305" i="1" s="1"/>
  <c r="M218" i="1"/>
  <c r="J218" i="1" s="1"/>
  <c r="I218" i="1" s="1"/>
  <c r="N130" i="7"/>
  <c r="AI129" i="7"/>
  <c r="R218" i="7"/>
  <c r="O219" i="7"/>
  <c r="R42" i="7"/>
  <c r="O43" i="7"/>
  <c r="L41" i="1"/>
  <c r="K41" i="1"/>
  <c r="N130" i="1"/>
  <c r="AI129" i="1"/>
  <c r="L306" i="8"/>
  <c r="K306" i="8"/>
  <c r="L41" i="8"/>
  <c r="K41" i="8"/>
  <c r="S217" i="8"/>
  <c r="T217" i="8" s="1"/>
  <c r="H218" i="8" s="1"/>
  <c r="M129" i="8"/>
  <c r="P129" i="7"/>
  <c r="R306" i="7" l="1"/>
  <c r="O307" i="7"/>
  <c r="P41" i="1"/>
  <c r="R41" i="1" s="1"/>
  <c r="P306" i="8"/>
  <c r="O307" i="8" s="1"/>
  <c r="O130" i="1"/>
  <c r="R306" i="8"/>
  <c r="O42" i="1"/>
  <c r="S129" i="1"/>
  <c r="T129" i="1" s="1"/>
  <c r="H130" i="1" s="1"/>
  <c r="M218" i="8"/>
  <c r="J218" i="8" s="1"/>
  <c r="I218" i="8" s="1"/>
  <c r="S218" i="7"/>
  <c r="T218" i="7"/>
  <c r="H219" i="7" s="1"/>
  <c r="L218" i="1"/>
  <c r="K218" i="1"/>
  <c r="K305" i="1"/>
  <c r="L305" i="1"/>
  <c r="N42" i="8"/>
  <c r="AI41" i="8"/>
  <c r="AI41" i="1"/>
  <c r="N42" i="1"/>
  <c r="P41" i="8"/>
  <c r="L129" i="8"/>
  <c r="K129" i="8"/>
  <c r="R129" i="7"/>
  <c r="O130" i="7"/>
  <c r="AI306" i="8"/>
  <c r="N307" i="8"/>
  <c r="J129" i="8"/>
  <c r="I129" i="8" s="1"/>
  <c r="S42" i="7"/>
  <c r="T42" i="7" s="1"/>
  <c r="H43" i="7" s="1"/>
  <c r="S306" i="7" l="1"/>
  <c r="T306" i="7"/>
  <c r="H307" i="7" s="1"/>
  <c r="M43" i="7"/>
  <c r="J43" i="7" s="1"/>
  <c r="I43" i="7" s="1"/>
  <c r="M130" i="1"/>
  <c r="J130" i="1" s="1"/>
  <c r="I130" i="1" s="1"/>
  <c r="S129" i="7"/>
  <c r="T129" i="7" s="1"/>
  <c r="H130" i="7" s="1"/>
  <c r="AI218" i="1"/>
  <c r="N219" i="1"/>
  <c r="N130" i="8"/>
  <c r="AI129" i="8"/>
  <c r="AI305" i="1"/>
  <c r="N306" i="1"/>
  <c r="M219" i="7"/>
  <c r="J219" i="7" s="1"/>
  <c r="I219" i="7" s="1"/>
  <c r="S41" i="1"/>
  <c r="T41" i="1" s="1"/>
  <c r="H42" i="1" s="1"/>
  <c r="P218" i="1"/>
  <c r="P129" i="8"/>
  <c r="R41" i="8"/>
  <c r="O42" i="8"/>
  <c r="K218" i="8"/>
  <c r="L218" i="8"/>
  <c r="P305" i="1"/>
  <c r="S306" i="8"/>
  <c r="T306" i="8" s="1"/>
  <c r="H307" i="8" s="1"/>
  <c r="M307" i="7" l="1"/>
  <c r="J307" i="7"/>
  <c r="I307" i="7" s="1"/>
  <c r="J130" i="7"/>
  <c r="I130" i="7" s="1"/>
  <c r="M42" i="1"/>
  <c r="J42" i="1"/>
  <c r="I42" i="1" s="1"/>
  <c r="M130" i="7"/>
  <c r="M307" i="8"/>
  <c r="J307" i="8" s="1"/>
  <c r="I307" i="8" s="1"/>
  <c r="S41" i="8"/>
  <c r="T41" i="8" s="1"/>
  <c r="H42" i="8" s="1"/>
  <c r="N219" i="8"/>
  <c r="AI218" i="8"/>
  <c r="P218" i="8"/>
  <c r="R129" i="8"/>
  <c r="O130" i="8"/>
  <c r="L219" i="7"/>
  <c r="K219" i="7"/>
  <c r="K130" i="1"/>
  <c r="L130" i="1"/>
  <c r="R305" i="1"/>
  <c r="O306" i="1"/>
  <c r="R218" i="1"/>
  <c r="O219" i="1"/>
  <c r="K43" i="7"/>
  <c r="L43" i="7"/>
  <c r="K307" i="7" l="1"/>
  <c r="L307" i="7"/>
  <c r="P307" i="7"/>
  <c r="M42" i="8"/>
  <c r="J42" i="8" s="1"/>
  <c r="I42" i="8" s="1"/>
  <c r="S218" i="1"/>
  <c r="T218" i="1" s="1"/>
  <c r="H219" i="1" s="1"/>
  <c r="K307" i="8"/>
  <c r="L307" i="8"/>
  <c r="R218" i="8"/>
  <c r="O219" i="8"/>
  <c r="L130" i="7"/>
  <c r="K130" i="7"/>
  <c r="S305" i="1"/>
  <c r="T305" i="1" s="1"/>
  <c r="H306" i="1" s="1"/>
  <c r="N44" i="7"/>
  <c r="AI43" i="7"/>
  <c r="P43" i="7"/>
  <c r="AI219" i="7"/>
  <c r="N220" i="7"/>
  <c r="P219" i="7"/>
  <c r="AI130" i="1"/>
  <c r="N131" i="1"/>
  <c r="P130" i="1"/>
  <c r="S129" i="8"/>
  <c r="T129" i="8" s="1"/>
  <c r="H130" i="8" s="1"/>
  <c r="L42" i="1"/>
  <c r="K42" i="1"/>
  <c r="P42" i="1" s="1"/>
  <c r="R307" i="7" l="1"/>
  <c r="O308" i="7"/>
  <c r="AI307" i="7"/>
  <c r="N308" i="7"/>
  <c r="M306" i="1"/>
  <c r="J306" i="1" s="1"/>
  <c r="I306" i="1" s="1"/>
  <c r="R219" i="7"/>
  <c r="O220" i="7"/>
  <c r="M219" i="1"/>
  <c r="J219" i="1" s="1"/>
  <c r="I219" i="1" s="1"/>
  <c r="AI130" i="7"/>
  <c r="N131" i="7"/>
  <c r="P130" i="7"/>
  <c r="M130" i="8"/>
  <c r="R130" i="1"/>
  <c r="O131" i="1"/>
  <c r="R43" i="7"/>
  <c r="O44" i="7"/>
  <c r="S218" i="8"/>
  <c r="T218" i="8" s="1"/>
  <c r="H219" i="8" s="1"/>
  <c r="N43" i="1"/>
  <c r="AI42" i="1"/>
  <c r="N308" i="8"/>
  <c r="AI307" i="8"/>
  <c r="L42" i="8"/>
  <c r="K42" i="8"/>
  <c r="R42" i="1"/>
  <c r="O43" i="1"/>
  <c r="P307" i="8"/>
  <c r="S307" i="7" l="1"/>
  <c r="T307" i="7" s="1"/>
  <c r="H308" i="7" s="1"/>
  <c r="M219" i="8"/>
  <c r="J219" i="8" s="1"/>
  <c r="I219" i="8" s="1"/>
  <c r="R307" i="8"/>
  <c r="O308" i="8"/>
  <c r="S130" i="1"/>
  <c r="T130" i="1" s="1"/>
  <c r="H131" i="1" s="1"/>
  <c r="K219" i="1"/>
  <c r="L219" i="1"/>
  <c r="K130" i="8"/>
  <c r="L130" i="8"/>
  <c r="S219" i="7"/>
  <c r="T219" i="7" s="1"/>
  <c r="H220" i="7" s="1"/>
  <c r="S42" i="1"/>
  <c r="T42" i="1" s="1"/>
  <c r="H43" i="1" s="1"/>
  <c r="R130" i="7"/>
  <c r="O131" i="7"/>
  <c r="AI42" i="8"/>
  <c r="N43" i="8"/>
  <c r="S43" i="7"/>
  <c r="T43" i="7" s="1"/>
  <c r="H44" i="7" s="1"/>
  <c r="J130" i="8"/>
  <c r="I130" i="8" s="1"/>
  <c r="L306" i="1"/>
  <c r="K306" i="1"/>
  <c r="P306" i="1" s="1"/>
  <c r="P42" i="8"/>
  <c r="M308" i="7" l="1"/>
  <c r="J308" i="7"/>
  <c r="I308" i="7" s="1"/>
  <c r="P219" i="1"/>
  <c r="O220" i="1" s="1"/>
  <c r="M43" i="1"/>
  <c r="J43" i="1" s="1"/>
  <c r="I43" i="1" s="1"/>
  <c r="M131" i="1"/>
  <c r="J131" i="1" s="1"/>
  <c r="I131" i="1" s="1"/>
  <c r="R306" i="1"/>
  <c r="O307" i="1"/>
  <c r="M220" i="7"/>
  <c r="J220" i="7" s="1"/>
  <c r="I220" i="7" s="1"/>
  <c r="M44" i="7"/>
  <c r="J44" i="7" s="1"/>
  <c r="I44" i="7" s="1"/>
  <c r="N307" i="1"/>
  <c r="AI306" i="1"/>
  <c r="N131" i="8"/>
  <c r="AI130" i="8"/>
  <c r="S130" i="7"/>
  <c r="T130" i="7" s="1"/>
  <c r="H131" i="7" s="1"/>
  <c r="R42" i="8"/>
  <c r="O43" i="8"/>
  <c r="P130" i="8"/>
  <c r="AI219" i="1"/>
  <c r="N220" i="1"/>
  <c r="S307" i="8"/>
  <c r="T307" i="8" s="1"/>
  <c r="H308" i="8" s="1"/>
  <c r="L219" i="8"/>
  <c r="K219" i="8"/>
  <c r="P219" i="8" s="1"/>
  <c r="R219" i="1" l="1"/>
  <c r="J131" i="7"/>
  <c r="I131" i="7" s="1"/>
  <c r="L308" i="7"/>
  <c r="K308" i="7"/>
  <c r="P308" i="7"/>
  <c r="M131" i="7"/>
  <c r="S219" i="1"/>
  <c r="T219" i="1" s="1"/>
  <c r="H220" i="1" s="1"/>
  <c r="K220" i="7"/>
  <c r="L220" i="7"/>
  <c r="R219" i="8"/>
  <c r="O220" i="8"/>
  <c r="R130" i="8"/>
  <c r="O131" i="8"/>
  <c r="S306" i="1"/>
  <c r="T306" i="1" s="1"/>
  <c r="H307" i="1" s="1"/>
  <c r="AI219" i="8"/>
  <c r="N220" i="8"/>
  <c r="K131" i="1"/>
  <c r="L131" i="1"/>
  <c r="M308" i="8"/>
  <c r="J308" i="8" s="1"/>
  <c r="I308" i="8" s="1"/>
  <c r="L44" i="7"/>
  <c r="K44" i="7"/>
  <c r="S42" i="8"/>
  <c r="T42" i="8" s="1"/>
  <c r="H43" i="8" s="1"/>
  <c r="L43" i="1"/>
  <c r="K43" i="1"/>
  <c r="R308" i="7" l="1"/>
  <c r="O309" i="7"/>
  <c r="AI308" i="7"/>
  <c r="N309" i="7"/>
  <c r="P131" i="1"/>
  <c r="O132" i="1" s="1"/>
  <c r="M220" i="1"/>
  <c r="J220" i="1"/>
  <c r="I220" i="1" s="1"/>
  <c r="M307" i="1"/>
  <c r="J307" i="1" s="1"/>
  <c r="I307" i="1" s="1"/>
  <c r="AI220" i="7"/>
  <c r="N221" i="7"/>
  <c r="P220" i="7"/>
  <c r="M43" i="8"/>
  <c r="J43" i="8"/>
  <c r="I43" i="8" s="1"/>
  <c r="AI44" i="7"/>
  <c r="N45" i="7"/>
  <c r="P44" i="7"/>
  <c r="N44" i="1"/>
  <c r="AI43" i="1"/>
  <c r="P43" i="1"/>
  <c r="K308" i="8"/>
  <c r="L308" i="8"/>
  <c r="S130" i="8"/>
  <c r="T130" i="8" s="1"/>
  <c r="H131" i="8" s="1"/>
  <c r="L131" i="7"/>
  <c r="K131" i="7"/>
  <c r="S219" i="8"/>
  <c r="T219" i="8" s="1"/>
  <c r="H220" i="8" s="1"/>
  <c r="N132" i="1"/>
  <c r="AI131" i="1"/>
  <c r="R131" i="1" l="1"/>
  <c r="S308" i="7"/>
  <c r="T308" i="7" s="1"/>
  <c r="H309" i="7" s="1"/>
  <c r="M220" i="8"/>
  <c r="J220" i="8" s="1"/>
  <c r="I220" i="8" s="1"/>
  <c r="M131" i="8"/>
  <c r="AI308" i="8"/>
  <c r="N309" i="8"/>
  <c r="R44" i="7"/>
  <c r="O45" i="7"/>
  <c r="L220" i="1"/>
  <c r="K220" i="1"/>
  <c r="P308" i="8"/>
  <c r="R220" i="7"/>
  <c r="O221" i="7"/>
  <c r="N132" i="7"/>
  <c r="AI131" i="7"/>
  <c r="P131" i="7"/>
  <c r="R43" i="1"/>
  <c r="O44" i="1"/>
  <c r="L307" i="1"/>
  <c r="K307" i="1"/>
  <c r="L43" i="8"/>
  <c r="K43" i="8"/>
  <c r="P43" i="8" s="1"/>
  <c r="S131" i="1"/>
  <c r="T131" i="1" s="1"/>
  <c r="H132" i="1" s="1"/>
  <c r="M309" i="7" l="1"/>
  <c r="J309" i="7"/>
  <c r="I309" i="7" s="1"/>
  <c r="P220" i="1"/>
  <c r="R220" i="1"/>
  <c r="O221" i="1"/>
  <c r="K131" i="8"/>
  <c r="L131" i="8"/>
  <c r="N308" i="1"/>
  <c r="AI307" i="1"/>
  <c r="R131" i="7"/>
  <c r="O132" i="7"/>
  <c r="P307" i="1"/>
  <c r="R43" i="8"/>
  <c r="O44" i="8"/>
  <c r="N221" i="1"/>
  <c r="AI220" i="1"/>
  <c r="M132" i="1"/>
  <c r="J132" i="1" s="1"/>
  <c r="I132" i="1" s="1"/>
  <c r="N44" i="8"/>
  <c r="AI43" i="8"/>
  <c r="S220" i="7"/>
  <c r="T220" i="7" s="1"/>
  <c r="H221" i="7" s="1"/>
  <c r="J131" i="8"/>
  <c r="I131" i="8" s="1"/>
  <c r="S43" i="1"/>
  <c r="T43" i="1" s="1"/>
  <c r="H44" i="1" s="1"/>
  <c r="R308" i="8"/>
  <c r="O309" i="8"/>
  <c r="S44" i="7"/>
  <c r="T44" i="7" s="1"/>
  <c r="H45" i="7" s="1"/>
  <c r="K220" i="8"/>
  <c r="L220" i="8"/>
  <c r="L309" i="7" l="1"/>
  <c r="K309" i="7"/>
  <c r="J45" i="7"/>
  <c r="I45" i="7" s="1"/>
  <c r="P309" i="7"/>
  <c r="P220" i="8"/>
  <c r="O221" i="8" s="1"/>
  <c r="M45" i="7"/>
  <c r="M44" i="1"/>
  <c r="J44" i="1" s="1"/>
  <c r="I44" i="1" s="1"/>
  <c r="R220" i="8"/>
  <c r="P131" i="8"/>
  <c r="S43" i="8"/>
  <c r="T43" i="8"/>
  <c r="H44" i="8" s="1"/>
  <c r="R307" i="1"/>
  <c r="O308" i="1"/>
  <c r="AI220" i="8"/>
  <c r="N221" i="8"/>
  <c r="K132" i="1"/>
  <c r="L132" i="1"/>
  <c r="AI131" i="8"/>
  <c r="N132" i="8"/>
  <c r="M221" i="7"/>
  <c r="J221" i="7" s="1"/>
  <c r="I221" i="7" s="1"/>
  <c r="S308" i="8"/>
  <c r="T308" i="8" s="1"/>
  <c r="H309" i="8" s="1"/>
  <c r="S131" i="7"/>
  <c r="T131" i="7" s="1"/>
  <c r="H132" i="7" s="1"/>
  <c r="S220" i="1"/>
  <c r="T220" i="1" s="1"/>
  <c r="H221" i="1" s="1"/>
  <c r="R309" i="7" l="1"/>
  <c r="O310" i="7"/>
  <c r="AI309" i="7"/>
  <c r="N310" i="7"/>
  <c r="M221" i="1"/>
  <c r="J221" i="1"/>
  <c r="I221" i="1" s="1"/>
  <c r="M132" i="7"/>
  <c r="J132" i="7" s="1"/>
  <c r="I132" i="7" s="1"/>
  <c r="AI132" i="1"/>
  <c r="N133" i="1"/>
  <c r="P132" i="1"/>
  <c r="S220" i="8"/>
  <c r="T220" i="8"/>
  <c r="H221" i="8" s="1"/>
  <c r="R131" i="8"/>
  <c r="O132" i="8"/>
  <c r="K44" i="1"/>
  <c r="L44" i="1"/>
  <c r="M309" i="8"/>
  <c r="J309" i="8" s="1"/>
  <c r="I309" i="8" s="1"/>
  <c r="S307" i="1"/>
  <c r="T307" i="1"/>
  <c r="H308" i="1" s="1"/>
  <c r="M44" i="8"/>
  <c r="J44" i="8" s="1"/>
  <c r="I44" i="8" s="1"/>
  <c r="L221" i="7"/>
  <c r="K221" i="7"/>
  <c r="L45" i="7"/>
  <c r="K45" i="7"/>
  <c r="S309" i="7" l="1"/>
  <c r="T309" i="7"/>
  <c r="H310" i="7" s="1"/>
  <c r="K309" i="8"/>
  <c r="L309" i="8"/>
  <c r="M221" i="8"/>
  <c r="J221" i="8" s="1"/>
  <c r="I221" i="8" s="1"/>
  <c r="AI45" i="7"/>
  <c r="N46" i="7"/>
  <c r="P45" i="7"/>
  <c r="K44" i="8"/>
  <c r="L44" i="8"/>
  <c r="K132" i="7"/>
  <c r="L132" i="7"/>
  <c r="M308" i="1"/>
  <c r="AI44" i="1"/>
  <c r="N45" i="1"/>
  <c r="P44" i="1"/>
  <c r="N222" i="7"/>
  <c r="AI221" i="7"/>
  <c r="P221" i="7"/>
  <c r="R132" i="1"/>
  <c r="O133" i="1"/>
  <c r="S131" i="8"/>
  <c r="T131" i="8" s="1"/>
  <c r="H132" i="8" s="1"/>
  <c r="L221" i="1"/>
  <c r="K221" i="1"/>
  <c r="M310" i="7" l="1"/>
  <c r="J310" i="7"/>
  <c r="I310" i="7" s="1"/>
  <c r="P309" i="8"/>
  <c r="P44" i="8"/>
  <c r="R44" i="8" s="1"/>
  <c r="R309" i="8"/>
  <c r="O310" i="8"/>
  <c r="M132" i="8"/>
  <c r="J132" i="8" s="1"/>
  <c r="I132" i="8" s="1"/>
  <c r="L308" i="1"/>
  <c r="K308" i="1"/>
  <c r="N222" i="1"/>
  <c r="AI221" i="1"/>
  <c r="P221" i="1"/>
  <c r="S132" i="1"/>
  <c r="T132" i="1" s="1"/>
  <c r="H133" i="1" s="1"/>
  <c r="AI132" i="7"/>
  <c r="N133" i="7"/>
  <c r="P132" i="7"/>
  <c r="R44" i="1"/>
  <c r="O45" i="1"/>
  <c r="L221" i="8"/>
  <c r="K221" i="8"/>
  <c r="N45" i="8"/>
  <c r="AI44" i="8"/>
  <c r="R45" i="7"/>
  <c r="O46" i="7"/>
  <c r="N310" i="8"/>
  <c r="AI309" i="8"/>
  <c r="R221" i="7"/>
  <c r="O222" i="7"/>
  <c r="J308" i="1"/>
  <c r="I308" i="1" s="1"/>
  <c r="O45" i="8" l="1"/>
  <c r="K310" i="7"/>
  <c r="L310" i="7"/>
  <c r="M133" i="1"/>
  <c r="J133" i="1" s="1"/>
  <c r="I133" i="1" s="1"/>
  <c r="N222" i="8"/>
  <c r="AI221" i="8"/>
  <c r="R221" i="1"/>
  <c r="O222" i="1"/>
  <c r="L132" i="8"/>
  <c r="K132" i="8"/>
  <c r="P308" i="1"/>
  <c r="S45" i="7"/>
  <c r="T45" i="7" s="1"/>
  <c r="H46" i="7" s="1"/>
  <c r="P132" i="8"/>
  <c r="S221" i="7"/>
  <c r="T221" i="7" s="1"/>
  <c r="H222" i="7" s="1"/>
  <c r="S44" i="1"/>
  <c r="T44" i="1" s="1"/>
  <c r="H45" i="1" s="1"/>
  <c r="AI308" i="1"/>
  <c r="N309" i="1"/>
  <c r="S309" i="8"/>
  <c r="T309" i="8" s="1"/>
  <c r="H310" i="8" s="1"/>
  <c r="P221" i="8"/>
  <c r="R132" i="7"/>
  <c r="O133" i="7"/>
  <c r="S44" i="8"/>
  <c r="T44" i="8" s="1"/>
  <c r="H45" i="8" s="1"/>
  <c r="AI310" i="7" l="1"/>
  <c r="N311" i="7"/>
  <c r="P310" i="7"/>
  <c r="J222" i="7"/>
  <c r="I222" i="7" s="1"/>
  <c r="M310" i="8"/>
  <c r="J310" i="8" s="1"/>
  <c r="I310" i="8" s="1"/>
  <c r="M45" i="1"/>
  <c r="J45" i="1" s="1"/>
  <c r="I45" i="1" s="1"/>
  <c r="M222" i="7"/>
  <c r="M45" i="8"/>
  <c r="J45" i="8" s="1"/>
  <c r="I45" i="8" s="1"/>
  <c r="M46" i="7"/>
  <c r="J46" i="7" s="1"/>
  <c r="I46" i="7" s="1"/>
  <c r="R221" i="8"/>
  <c r="O222" i="8"/>
  <c r="R132" i="8"/>
  <c r="O133" i="8"/>
  <c r="N133" i="8"/>
  <c r="AI132" i="8"/>
  <c r="R308" i="1"/>
  <c r="O309" i="1"/>
  <c r="S132" i="7"/>
  <c r="T132" i="7" s="1"/>
  <c r="H133" i="7" s="1"/>
  <c r="K133" i="1"/>
  <c r="L133" i="1"/>
  <c r="S221" i="1"/>
  <c r="T221" i="1" s="1"/>
  <c r="H222" i="1" s="1"/>
  <c r="J133" i="7" l="1"/>
  <c r="I133" i="7" s="1"/>
  <c r="R310" i="7"/>
  <c r="O311" i="7"/>
  <c r="P133" i="1"/>
  <c r="M133" i="7"/>
  <c r="R133" i="1"/>
  <c r="O134" i="1"/>
  <c r="S308" i="1"/>
  <c r="T308" i="1" s="1"/>
  <c r="H309" i="1" s="1"/>
  <c r="K222" i="7"/>
  <c r="L222" i="7"/>
  <c r="S221" i="8"/>
  <c r="T221" i="8" s="1"/>
  <c r="H222" i="8" s="1"/>
  <c r="K45" i="1"/>
  <c r="L45" i="1"/>
  <c r="M222" i="1"/>
  <c r="J222" i="1" s="1"/>
  <c r="I222" i="1" s="1"/>
  <c r="S132" i="8"/>
  <c r="T132" i="8" s="1"/>
  <c r="H133" i="8" s="1"/>
  <c r="L46" i="7"/>
  <c r="K46" i="7"/>
  <c r="N134" i="1"/>
  <c r="AI133" i="1"/>
  <c r="K45" i="8"/>
  <c r="L45" i="8"/>
  <c r="L310" i="8"/>
  <c r="K310" i="8"/>
  <c r="S310" i="7" l="1"/>
  <c r="T310" i="7" s="1"/>
  <c r="H311" i="7" s="1"/>
  <c r="P45" i="8"/>
  <c r="R45" i="8" s="1"/>
  <c r="M309" i="1"/>
  <c r="J309" i="1" s="1"/>
  <c r="I309" i="1" s="1"/>
  <c r="M133" i="8"/>
  <c r="J133" i="8" s="1"/>
  <c r="I133" i="8" s="1"/>
  <c r="M222" i="8"/>
  <c r="N47" i="7"/>
  <c r="AI46" i="7"/>
  <c r="P46" i="7"/>
  <c r="N46" i="1"/>
  <c r="AI45" i="1"/>
  <c r="P45" i="1"/>
  <c r="AI222" i="7"/>
  <c r="N223" i="7"/>
  <c r="P222" i="7"/>
  <c r="S133" i="1"/>
  <c r="T133" i="1" s="1"/>
  <c r="H134" i="1" s="1"/>
  <c r="N46" i="8"/>
  <c r="AI45" i="8"/>
  <c r="AI310" i="8"/>
  <c r="N311" i="8"/>
  <c r="K222" i="1"/>
  <c r="L222" i="1"/>
  <c r="P310" i="8"/>
  <c r="K133" i="7"/>
  <c r="L133" i="7"/>
  <c r="M311" i="7" l="1"/>
  <c r="J311" i="7"/>
  <c r="I311" i="7" s="1"/>
  <c r="P222" i="1"/>
  <c r="O46" i="8"/>
  <c r="R222" i="1"/>
  <c r="O223" i="1"/>
  <c r="R46" i="7"/>
  <c r="O47" i="7"/>
  <c r="S45" i="8"/>
  <c r="T45" i="8" s="1"/>
  <c r="H46" i="8" s="1"/>
  <c r="K222" i="8"/>
  <c r="L222" i="8"/>
  <c r="R222" i="7"/>
  <c r="O223" i="7"/>
  <c r="AI222" i="1"/>
  <c r="N223" i="1"/>
  <c r="M134" i="1"/>
  <c r="J134" i="1" s="1"/>
  <c r="I134" i="1" s="1"/>
  <c r="K133" i="8"/>
  <c r="L133" i="8"/>
  <c r="N134" i="7"/>
  <c r="AI133" i="7"/>
  <c r="P133" i="7"/>
  <c r="R310" i="8"/>
  <c r="O311" i="8"/>
  <c r="R45" i="1"/>
  <c r="O46" i="1"/>
  <c r="J222" i="8"/>
  <c r="I222" i="8" s="1"/>
  <c r="K309" i="1"/>
  <c r="L309" i="1"/>
  <c r="K311" i="7" l="1"/>
  <c r="L311" i="7"/>
  <c r="P309" i="1"/>
  <c r="P311" i="7"/>
  <c r="P133" i="8"/>
  <c r="R133" i="8" s="1"/>
  <c r="M46" i="8"/>
  <c r="J46" i="8" s="1"/>
  <c r="I46" i="8" s="1"/>
  <c r="S310" i="8"/>
  <c r="T310" i="8" s="1"/>
  <c r="H311" i="8" s="1"/>
  <c r="P222" i="8"/>
  <c r="K134" i="1"/>
  <c r="L134" i="1"/>
  <c r="S222" i="7"/>
  <c r="T222" i="7"/>
  <c r="H223" i="7" s="1"/>
  <c r="R309" i="1"/>
  <c r="O310" i="1"/>
  <c r="S46" i="7"/>
  <c r="T46" i="7" s="1"/>
  <c r="H47" i="7" s="1"/>
  <c r="S45" i="1"/>
  <c r="T45" i="1" s="1"/>
  <c r="H46" i="1" s="1"/>
  <c r="AI222" i="8"/>
  <c r="N223" i="8"/>
  <c r="R133" i="7"/>
  <c r="O134" i="7"/>
  <c r="AI309" i="1"/>
  <c r="N310" i="1"/>
  <c r="N134" i="8"/>
  <c r="AI133" i="8"/>
  <c r="S222" i="1"/>
  <c r="T222" i="1" s="1"/>
  <c r="H223" i="1" s="1"/>
  <c r="R311" i="7" l="1"/>
  <c r="O312" i="7"/>
  <c r="AI311" i="7"/>
  <c r="N312" i="7"/>
  <c r="O134" i="8"/>
  <c r="J46" i="1"/>
  <c r="I46" i="1" s="1"/>
  <c r="M311" i="8"/>
  <c r="J311" i="8" s="1"/>
  <c r="I311" i="8" s="1"/>
  <c r="M223" i="7"/>
  <c r="J223" i="7" s="1"/>
  <c r="I223" i="7" s="1"/>
  <c r="S133" i="8"/>
  <c r="T133" i="8" s="1"/>
  <c r="H134" i="8" s="1"/>
  <c r="S133" i="7"/>
  <c r="T133" i="7" s="1"/>
  <c r="H134" i="7" s="1"/>
  <c r="M47" i="7"/>
  <c r="J47" i="7" s="1"/>
  <c r="I47" i="7" s="1"/>
  <c r="N135" i="1"/>
  <c r="AI134" i="1"/>
  <c r="R222" i="8"/>
  <c r="O223" i="8"/>
  <c r="K46" i="8"/>
  <c r="L46" i="8"/>
  <c r="P134" i="1"/>
  <c r="M46" i="1"/>
  <c r="M223" i="1"/>
  <c r="S309" i="1"/>
  <c r="T309" i="1" s="1"/>
  <c r="H310" i="1" s="1"/>
  <c r="P46" i="8" l="1"/>
  <c r="S311" i="7"/>
  <c r="T311" i="7"/>
  <c r="H312" i="7" s="1"/>
  <c r="M134" i="8"/>
  <c r="J134" i="8"/>
  <c r="I134" i="8" s="1"/>
  <c r="M134" i="7"/>
  <c r="J134" i="7" s="1"/>
  <c r="I134" i="7" s="1"/>
  <c r="M310" i="1"/>
  <c r="J310" i="1" s="1"/>
  <c r="I310" i="1" s="1"/>
  <c r="R46" i="8"/>
  <c r="O47" i="8"/>
  <c r="S222" i="8"/>
  <c r="T222" i="8" s="1"/>
  <c r="H223" i="8" s="1"/>
  <c r="K46" i="1"/>
  <c r="L46" i="1"/>
  <c r="K223" i="7"/>
  <c r="L223" i="7"/>
  <c r="K223" i="1"/>
  <c r="L223" i="1"/>
  <c r="R134" i="1"/>
  <c r="O135" i="1"/>
  <c r="AI46" i="8"/>
  <c r="N47" i="8"/>
  <c r="L47" i="7"/>
  <c r="K47" i="7"/>
  <c r="J223" i="1"/>
  <c r="I223" i="1" s="1"/>
  <c r="K311" i="8"/>
  <c r="L311" i="8"/>
  <c r="P311" i="8" l="1"/>
  <c r="M312" i="7"/>
  <c r="J312" i="7"/>
  <c r="I312" i="7" s="1"/>
  <c r="M223" i="8"/>
  <c r="J223" i="8" s="1"/>
  <c r="I223" i="8" s="1"/>
  <c r="P223" i="1"/>
  <c r="N47" i="1"/>
  <c r="AI46" i="1"/>
  <c r="P46" i="1"/>
  <c r="N48" i="7"/>
  <c r="AI47" i="7"/>
  <c r="P47" i="7"/>
  <c r="K310" i="1"/>
  <c r="L310" i="1"/>
  <c r="AI223" i="1"/>
  <c r="N224" i="1"/>
  <c r="K134" i="7"/>
  <c r="L134" i="7"/>
  <c r="S134" i="1"/>
  <c r="T134" i="1" s="1"/>
  <c r="H135" i="1" s="1"/>
  <c r="N224" i="7"/>
  <c r="AI223" i="7"/>
  <c r="P223" i="7"/>
  <c r="R311" i="8"/>
  <c r="O312" i="8"/>
  <c r="N312" i="8"/>
  <c r="AI311" i="8"/>
  <c r="S46" i="8"/>
  <c r="T46" i="8" s="1"/>
  <c r="H47" i="8" s="1"/>
  <c r="L134" i="8"/>
  <c r="K134" i="8"/>
  <c r="K312" i="7" l="1"/>
  <c r="L312" i="7"/>
  <c r="P312" i="7"/>
  <c r="M47" i="8"/>
  <c r="J47" i="8" s="1"/>
  <c r="I47" i="8" s="1"/>
  <c r="M135" i="1"/>
  <c r="J135" i="1" s="1"/>
  <c r="I135" i="1" s="1"/>
  <c r="R47" i="7"/>
  <c r="O48" i="7"/>
  <c r="N135" i="8"/>
  <c r="AI134" i="8"/>
  <c r="S311" i="8"/>
  <c r="T311" i="8" s="1"/>
  <c r="H312" i="8" s="1"/>
  <c r="R46" i="1"/>
  <c r="O47" i="1"/>
  <c r="P134" i="8"/>
  <c r="R223" i="7"/>
  <c r="O224" i="7"/>
  <c r="N135" i="7"/>
  <c r="AI134" i="7"/>
  <c r="P134" i="7"/>
  <c r="L223" i="8"/>
  <c r="K223" i="8"/>
  <c r="N311" i="1"/>
  <c r="AI310" i="1"/>
  <c r="R223" i="1"/>
  <c r="O224" i="1"/>
  <c r="P310" i="1"/>
  <c r="R312" i="7" l="1"/>
  <c r="O313" i="7"/>
  <c r="AI312" i="7"/>
  <c r="N313" i="7"/>
  <c r="P223" i="8"/>
  <c r="R223" i="8" s="1"/>
  <c r="M312" i="8"/>
  <c r="J312" i="8" s="1"/>
  <c r="I312" i="8" s="1"/>
  <c r="S223" i="1"/>
  <c r="T223" i="1" s="1"/>
  <c r="H224" i="1" s="1"/>
  <c r="R134" i="8"/>
  <c r="O135" i="8"/>
  <c r="AI223" i="8"/>
  <c r="N224" i="8"/>
  <c r="S46" i="1"/>
  <c r="T46" i="1" s="1"/>
  <c r="H47" i="1" s="1"/>
  <c r="S47" i="7"/>
  <c r="T47" i="7"/>
  <c r="H48" i="7" s="1"/>
  <c r="R134" i="7"/>
  <c r="O135" i="7"/>
  <c r="R310" i="1"/>
  <c r="O311" i="1"/>
  <c r="L47" i="8"/>
  <c r="K47" i="8"/>
  <c r="K135" i="1"/>
  <c r="L135" i="1"/>
  <c r="S223" i="7"/>
  <c r="T223" i="7" s="1"/>
  <c r="H224" i="7" s="1"/>
  <c r="O224" i="8" l="1"/>
  <c r="S312" i="7"/>
  <c r="T312" i="7" s="1"/>
  <c r="H313" i="7" s="1"/>
  <c r="P135" i="1"/>
  <c r="R135" i="1" s="1"/>
  <c r="O136" i="1"/>
  <c r="M47" i="1"/>
  <c r="J47" i="1" s="1"/>
  <c r="I47" i="1" s="1"/>
  <c r="S223" i="8"/>
  <c r="T223" i="8" s="1"/>
  <c r="H224" i="8" s="1"/>
  <c r="M224" i="7"/>
  <c r="J224" i="7" s="1"/>
  <c r="I224" i="7" s="1"/>
  <c r="S134" i="7"/>
  <c r="T134" i="7" s="1"/>
  <c r="H135" i="7" s="1"/>
  <c r="S134" i="8"/>
  <c r="T134" i="8" s="1"/>
  <c r="H135" i="8" s="1"/>
  <c r="M48" i="7"/>
  <c r="J48" i="7" s="1"/>
  <c r="I48" i="7" s="1"/>
  <c r="S310" i="1"/>
  <c r="T310" i="1" s="1"/>
  <c r="H311" i="1" s="1"/>
  <c r="M224" i="1"/>
  <c r="J224" i="1" s="1"/>
  <c r="I224" i="1" s="1"/>
  <c r="AI135" i="1"/>
  <c r="N136" i="1"/>
  <c r="N48" i="8"/>
  <c r="AI47" i="8"/>
  <c r="P47" i="8"/>
  <c r="K312" i="8"/>
  <c r="L312" i="8"/>
  <c r="M313" i="7" l="1"/>
  <c r="J313" i="7" s="1"/>
  <c r="I313" i="7" s="1"/>
  <c r="M135" i="8"/>
  <c r="J135" i="8" s="1"/>
  <c r="I135" i="8" s="1"/>
  <c r="M224" i="8"/>
  <c r="J224" i="8" s="1"/>
  <c r="I224" i="8" s="1"/>
  <c r="K48" i="7"/>
  <c r="L48" i="7"/>
  <c r="M135" i="7"/>
  <c r="J135" i="7" s="1"/>
  <c r="I135" i="7" s="1"/>
  <c r="N313" i="8"/>
  <c r="AI312" i="8"/>
  <c r="M311" i="1"/>
  <c r="J311" i="1" s="1"/>
  <c r="I311" i="1" s="1"/>
  <c r="K224" i="7"/>
  <c r="L224" i="7"/>
  <c r="L47" i="1"/>
  <c r="K47" i="1"/>
  <c r="P312" i="8"/>
  <c r="R47" i="8"/>
  <c r="O48" i="8"/>
  <c r="K224" i="1"/>
  <c r="L224" i="1"/>
  <c r="P224" i="1" s="1"/>
  <c r="S135" i="1"/>
  <c r="T135" i="1" s="1"/>
  <c r="H136" i="1" s="1"/>
  <c r="L313" i="7" l="1"/>
  <c r="K313" i="7"/>
  <c r="R224" i="1"/>
  <c r="O225" i="1"/>
  <c r="N48" i="1"/>
  <c r="AI47" i="1"/>
  <c r="P47" i="1"/>
  <c r="N49" i="7"/>
  <c r="AI48" i="7"/>
  <c r="P48" i="7"/>
  <c r="AI224" i="1"/>
  <c r="N225" i="1"/>
  <c r="K311" i="1"/>
  <c r="L311" i="1"/>
  <c r="N225" i="7"/>
  <c r="AI224" i="7"/>
  <c r="P224" i="7"/>
  <c r="K135" i="7"/>
  <c r="L135" i="7"/>
  <c r="L224" i="8"/>
  <c r="K224" i="8"/>
  <c r="M136" i="1"/>
  <c r="J136" i="1" s="1"/>
  <c r="I136" i="1" s="1"/>
  <c r="S47" i="8"/>
  <c r="T47" i="8" s="1"/>
  <c r="H48" i="8" s="1"/>
  <c r="R312" i="8"/>
  <c r="O313" i="8"/>
  <c r="L135" i="8"/>
  <c r="K135" i="8"/>
  <c r="P135" i="8" s="1"/>
  <c r="P224" i="8" l="1"/>
  <c r="AI313" i="7"/>
  <c r="N314" i="7"/>
  <c r="P313" i="7"/>
  <c r="P311" i="1"/>
  <c r="R311" i="1"/>
  <c r="O312" i="1"/>
  <c r="R135" i="8"/>
  <c r="O136" i="8"/>
  <c r="R224" i="8"/>
  <c r="O225" i="8"/>
  <c r="M48" i="8"/>
  <c r="J48" i="8" s="1"/>
  <c r="I48" i="8" s="1"/>
  <c r="R224" i="7"/>
  <c r="O225" i="7"/>
  <c r="AI135" i="7"/>
  <c r="N136" i="7"/>
  <c r="P135" i="7"/>
  <c r="K136" i="1"/>
  <c r="L136" i="1"/>
  <c r="S312" i="8"/>
  <c r="T312" i="8" s="1"/>
  <c r="H313" i="8" s="1"/>
  <c r="AI224" i="8"/>
  <c r="N225" i="8"/>
  <c r="R47" i="1"/>
  <c r="O48" i="1"/>
  <c r="AI135" i="8"/>
  <c r="N136" i="8"/>
  <c r="AI311" i="1"/>
  <c r="N312" i="1"/>
  <c r="R48" i="7"/>
  <c r="O49" i="7"/>
  <c r="S224" i="1"/>
  <c r="T224" i="1" s="1"/>
  <c r="H225" i="1" s="1"/>
  <c r="R313" i="7" l="1"/>
  <c r="O314" i="7"/>
  <c r="P136" i="1"/>
  <c r="R136" i="1" s="1"/>
  <c r="M313" i="8"/>
  <c r="J313" i="8" s="1"/>
  <c r="I313" i="8" s="1"/>
  <c r="S224" i="8"/>
  <c r="T224" i="8" s="1"/>
  <c r="H225" i="8" s="1"/>
  <c r="S48" i="7"/>
  <c r="T48" i="7" s="1"/>
  <c r="H49" i="7" s="1"/>
  <c r="S47" i="1"/>
  <c r="T47" i="1" s="1"/>
  <c r="H48" i="1" s="1"/>
  <c r="S224" i="7"/>
  <c r="T224" i="7" s="1"/>
  <c r="H225" i="7" s="1"/>
  <c r="R135" i="7"/>
  <c r="O136" i="7"/>
  <c r="L48" i="8"/>
  <c r="K48" i="8"/>
  <c r="S135" i="8"/>
  <c r="T135" i="8" s="1"/>
  <c r="H136" i="8" s="1"/>
  <c r="M225" i="1"/>
  <c r="AI136" i="1"/>
  <c r="N137" i="1"/>
  <c r="S311" i="1"/>
  <c r="T311" i="1" s="1"/>
  <c r="H312" i="1" s="1"/>
  <c r="O137" i="1" l="1"/>
  <c r="S313" i="7"/>
  <c r="T313" i="7"/>
  <c r="H314" i="7" s="1"/>
  <c r="J48" i="1"/>
  <c r="I48" i="1" s="1"/>
  <c r="M225" i="8"/>
  <c r="J225" i="8" s="1"/>
  <c r="I225" i="8" s="1"/>
  <c r="M48" i="1"/>
  <c r="M136" i="8"/>
  <c r="J136" i="8" s="1"/>
  <c r="I136" i="8" s="1"/>
  <c r="M49" i="7"/>
  <c r="J49" i="7" s="1"/>
  <c r="I49" i="7" s="1"/>
  <c r="M225" i="7"/>
  <c r="J225" i="7" s="1"/>
  <c r="I225" i="7" s="1"/>
  <c r="L225" i="1"/>
  <c r="K225" i="1"/>
  <c r="AI48" i="8"/>
  <c r="N49" i="8"/>
  <c r="P48" i="8"/>
  <c r="M312" i="1"/>
  <c r="J312" i="1" s="1"/>
  <c r="I312" i="1" s="1"/>
  <c r="J225" i="1"/>
  <c r="I225" i="1" s="1"/>
  <c r="S136" i="1"/>
  <c r="T136" i="1" s="1"/>
  <c r="H137" i="1" s="1"/>
  <c r="S135" i="7"/>
  <c r="T135" i="7" s="1"/>
  <c r="H136" i="7" s="1"/>
  <c r="K313" i="8"/>
  <c r="L313" i="8"/>
  <c r="M314" i="7" l="1"/>
  <c r="P313" i="8"/>
  <c r="M136" i="7"/>
  <c r="J136" i="7" s="1"/>
  <c r="I136" i="7" s="1"/>
  <c r="R313" i="8"/>
  <c r="O314" i="8"/>
  <c r="M137" i="1"/>
  <c r="J137" i="1"/>
  <c r="I137" i="1" s="1"/>
  <c r="N226" i="1"/>
  <c r="AI225" i="1"/>
  <c r="K136" i="8"/>
  <c r="L136" i="8"/>
  <c r="P225" i="1"/>
  <c r="L312" i="1"/>
  <c r="K312" i="1"/>
  <c r="P312" i="1" s="1"/>
  <c r="L225" i="7"/>
  <c r="K225" i="7"/>
  <c r="L48" i="1"/>
  <c r="K48" i="1"/>
  <c r="R48" i="8"/>
  <c r="O49" i="8"/>
  <c r="N314" i="8"/>
  <c r="AI313" i="8"/>
  <c r="L49" i="7"/>
  <c r="K49" i="7"/>
  <c r="K225" i="8"/>
  <c r="L225" i="8"/>
  <c r="K314" i="7" l="1"/>
  <c r="L314" i="7"/>
  <c r="J314" i="7"/>
  <c r="I314" i="7" s="1"/>
  <c r="P136" i="8"/>
  <c r="R136" i="8"/>
  <c r="O137" i="8"/>
  <c r="R312" i="1"/>
  <c r="O313" i="1"/>
  <c r="N49" i="1"/>
  <c r="AI48" i="1"/>
  <c r="P48" i="1"/>
  <c r="S48" i="8"/>
  <c r="T48" i="8"/>
  <c r="H49" i="8" s="1"/>
  <c r="N226" i="8"/>
  <c r="AI225" i="8"/>
  <c r="AI225" i="7"/>
  <c r="N226" i="7"/>
  <c r="P225" i="7"/>
  <c r="S313" i="8"/>
  <c r="T313" i="8" s="1"/>
  <c r="H314" i="8" s="1"/>
  <c r="AI49" i="7"/>
  <c r="N50" i="7"/>
  <c r="P49" i="7"/>
  <c r="P225" i="8"/>
  <c r="N313" i="1"/>
  <c r="AI312" i="1"/>
  <c r="AI136" i="8"/>
  <c r="N137" i="8"/>
  <c r="R225" i="1"/>
  <c r="O226" i="1"/>
  <c r="L137" i="1"/>
  <c r="K137" i="1"/>
  <c r="L136" i="7"/>
  <c r="K136" i="7"/>
  <c r="P314" i="7" l="1"/>
  <c r="AI314" i="7"/>
  <c r="N315" i="7"/>
  <c r="M314" i="8"/>
  <c r="J314" i="8" s="1"/>
  <c r="I314" i="8" s="1"/>
  <c r="AI136" i="7"/>
  <c r="N137" i="7"/>
  <c r="P136" i="7"/>
  <c r="S225" i="1"/>
  <c r="T225" i="1" s="1"/>
  <c r="H226" i="1" s="1"/>
  <c r="R225" i="8"/>
  <c r="O226" i="8"/>
  <c r="R225" i="7"/>
  <c r="O226" i="7"/>
  <c r="N138" i="1"/>
  <c r="AI137" i="1"/>
  <c r="P137" i="1"/>
  <c r="R49" i="7"/>
  <c r="O50" i="7"/>
  <c r="S312" i="1"/>
  <c r="T312" i="1" s="1"/>
  <c r="H313" i="1" s="1"/>
  <c r="M49" i="8"/>
  <c r="J49" i="8" s="1"/>
  <c r="I49" i="8" s="1"/>
  <c r="R48" i="1"/>
  <c r="O49" i="1"/>
  <c r="S136" i="8"/>
  <c r="T136" i="8" s="1"/>
  <c r="H137" i="8" s="1"/>
  <c r="R314" i="7" l="1"/>
  <c r="O315" i="7"/>
  <c r="M137" i="8"/>
  <c r="J137" i="8" s="1"/>
  <c r="I137" i="8" s="1"/>
  <c r="M226" i="1"/>
  <c r="J226" i="1" s="1"/>
  <c r="I226" i="1" s="1"/>
  <c r="R137" i="1"/>
  <c r="O138" i="1"/>
  <c r="S225" i="8"/>
  <c r="T225" i="8" s="1"/>
  <c r="H226" i="8" s="1"/>
  <c r="R136" i="7"/>
  <c r="O137" i="7"/>
  <c r="S48" i="1"/>
  <c r="T48" i="1" s="1"/>
  <c r="H49" i="1" s="1"/>
  <c r="M313" i="1"/>
  <c r="J313" i="1"/>
  <c r="I313" i="1" s="1"/>
  <c r="K49" i="8"/>
  <c r="L49" i="8"/>
  <c r="K314" i="8"/>
  <c r="L314" i="8"/>
  <c r="S225" i="7"/>
  <c r="T225" i="7" s="1"/>
  <c r="H226" i="7" s="1"/>
  <c r="S49" i="7"/>
  <c r="T49" i="7" s="1"/>
  <c r="H50" i="7" s="1"/>
  <c r="S314" i="7" l="1"/>
  <c r="T314" i="7"/>
  <c r="H315" i="7" s="1"/>
  <c r="J49" i="1"/>
  <c r="I49" i="1" s="1"/>
  <c r="M50" i="7"/>
  <c r="J50" i="7" s="1"/>
  <c r="I50" i="7" s="1"/>
  <c r="M226" i="7"/>
  <c r="J226" i="7" s="1"/>
  <c r="I226" i="7" s="1"/>
  <c r="M49" i="1"/>
  <c r="M226" i="8"/>
  <c r="J226" i="8" s="1"/>
  <c r="I226" i="8" s="1"/>
  <c r="L313" i="1"/>
  <c r="K313" i="1"/>
  <c r="S136" i="7"/>
  <c r="T136" i="7" s="1"/>
  <c r="H137" i="7" s="1"/>
  <c r="L226" i="1"/>
  <c r="K226" i="1"/>
  <c r="P226" i="1" s="1"/>
  <c r="N315" i="8"/>
  <c r="AI314" i="8"/>
  <c r="K137" i="8"/>
  <c r="L137" i="8"/>
  <c r="S137" i="1"/>
  <c r="T137" i="1" s="1"/>
  <c r="H138" i="1" s="1"/>
  <c r="AI49" i="8"/>
  <c r="N50" i="8"/>
  <c r="P49" i="8"/>
  <c r="P314" i="8"/>
  <c r="M315" i="7" l="1"/>
  <c r="J315" i="7" s="1"/>
  <c r="I315" i="7" s="1"/>
  <c r="P137" i="8"/>
  <c r="M137" i="7"/>
  <c r="J137" i="7" s="1"/>
  <c r="I137" i="7" s="1"/>
  <c r="M138" i="1"/>
  <c r="J138" i="1" s="1"/>
  <c r="I138" i="1" s="1"/>
  <c r="R137" i="8"/>
  <c r="O138" i="8"/>
  <c r="K49" i="1"/>
  <c r="L49" i="1"/>
  <c r="N227" i="1"/>
  <c r="AI226" i="1"/>
  <c r="AI313" i="1"/>
  <c r="N314" i="1"/>
  <c r="R314" i="8"/>
  <c r="O315" i="8"/>
  <c r="N138" i="8"/>
  <c r="AI137" i="8"/>
  <c r="R49" i="8"/>
  <c r="O50" i="8"/>
  <c r="K226" i="8"/>
  <c r="L226" i="8"/>
  <c r="K226" i="7"/>
  <c r="L226" i="7"/>
  <c r="P313" i="1"/>
  <c r="R226" i="1"/>
  <c r="O227" i="1"/>
  <c r="L50" i="7"/>
  <c r="K50" i="7"/>
  <c r="L315" i="7" l="1"/>
  <c r="K315" i="7"/>
  <c r="P226" i="8"/>
  <c r="R226" i="8" s="1"/>
  <c r="K138" i="1"/>
  <c r="L138" i="1"/>
  <c r="AI49" i="1"/>
  <c r="N50" i="1"/>
  <c r="P49" i="1"/>
  <c r="S49" i="8"/>
  <c r="T49" i="8" s="1"/>
  <c r="H50" i="8" s="1"/>
  <c r="S226" i="1"/>
  <c r="T226" i="1" s="1"/>
  <c r="H227" i="1" s="1"/>
  <c r="S314" i="8"/>
  <c r="T314" i="8" s="1"/>
  <c r="H315" i="8" s="1"/>
  <c r="AI50" i="7"/>
  <c r="N51" i="7"/>
  <c r="P50" i="7"/>
  <c r="R313" i="1"/>
  <c r="O314" i="1"/>
  <c r="AI226" i="8"/>
  <c r="N227" i="8"/>
  <c r="AI226" i="7"/>
  <c r="N227" i="7"/>
  <c r="P226" i="7"/>
  <c r="S137" i="8"/>
  <c r="T137" i="8" s="1"/>
  <c r="H138" i="8" s="1"/>
  <c r="L137" i="7"/>
  <c r="K137" i="7"/>
  <c r="AI315" i="7" l="1"/>
  <c r="N316" i="7"/>
  <c r="P315" i="7"/>
  <c r="J50" i="8"/>
  <c r="I50" i="8" s="1"/>
  <c r="O227" i="8"/>
  <c r="M315" i="8"/>
  <c r="J315" i="8" s="1"/>
  <c r="I315" i="8" s="1"/>
  <c r="M138" i="8"/>
  <c r="J138" i="8" s="1"/>
  <c r="I138" i="8" s="1"/>
  <c r="M227" i="1"/>
  <c r="M50" i="8"/>
  <c r="N139" i="1"/>
  <c r="AI138" i="1"/>
  <c r="R49" i="1"/>
  <c r="O50" i="1"/>
  <c r="N138" i="7"/>
  <c r="AI137" i="7"/>
  <c r="P137" i="7"/>
  <c r="P138" i="1"/>
  <c r="S313" i="1"/>
  <c r="T313" i="1" s="1"/>
  <c r="H314" i="1" s="1"/>
  <c r="R226" i="7"/>
  <c r="O227" i="7"/>
  <c r="R50" i="7"/>
  <c r="O51" i="7"/>
  <c r="S226" i="8"/>
  <c r="T226" i="8" s="1"/>
  <c r="H227" i="8" s="1"/>
  <c r="R315" i="7" l="1"/>
  <c r="O316" i="7"/>
  <c r="M314" i="1"/>
  <c r="J314" i="1" s="1"/>
  <c r="I314" i="1" s="1"/>
  <c r="M227" i="8"/>
  <c r="S49" i="1"/>
  <c r="T49" i="1" s="1"/>
  <c r="H50" i="1" s="1"/>
  <c r="R138" i="1"/>
  <c r="O139" i="1"/>
  <c r="L227" i="1"/>
  <c r="K227" i="1"/>
  <c r="S50" i="7"/>
  <c r="T50" i="7" s="1"/>
  <c r="H51" i="7" s="1"/>
  <c r="R137" i="7"/>
  <c r="O138" i="7"/>
  <c r="L138" i="8"/>
  <c r="K138" i="8"/>
  <c r="K50" i="8"/>
  <c r="L50" i="8"/>
  <c r="S226" i="7"/>
  <c r="T226" i="7" s="1"/>
  <c r="H227" i="7" s="1"/>
  <c r="J227" i="1"/>
  <c r="I227" i="1" s="1"/>
  <c r="L315" i="8"/>
  <c r="K315" i="8"/>
  <c r="P315" i="8" l="1"/>
  <c r="S315" i="7"/>
  <c r="T315" i="7"/>
  <c r="H316" i="7" s="1"/>
  <c r="P138" i="8"/>
  <c r="R138" i="8" s="1"/>
  <c r="M50" i="1"/>
  <c r="J50" i="1" s="1"/>
  <c r="I50" i="1" s="1"/>
  <c r="R315" i="8"/>
  <c r="O316" i="8"/>
  <c r="L227" i="8"/>
  <c r="K227" i="8"/>
  <c r="N228" i="1"/>
  <c r="AI227" i="1"/>
  <c r="N51" i="8"/>
  <c r="AI50" i="8"/>
  <c r="P50" i="8"/>
  <c r="S137" i="7"/>
  <c r="T137" i="7" s="1"/>
  <c r="H138" i="7" s="1"/>
  <c r="N316" i="8"/>
  <c r="AI315" i="8"/>
  <c r="M51" i="7"/>
  <c r="J51" i="7" s="1"/>
  <c r="I51" i="7" s="1"/>
  <c r="S138" i="1"/>
  <c r="T138" i="1" s="1"/>
  <c r="H139" i="1" s="1"/>
  <c r="M227" i="7"/>
  <c r="J227" i="7" s="1"/>
  <c r="I227" i="7" s="1"/>
  <c r="P227" i="1"/>
  <c r="AI138" i="8"/>
  <c r="N139" i="8"/>
  <c r="J227" i="8"/>
  <c r="I227" i="8" s="1"/>
  <c r="K314" i="1"/>
  <c r="L314" i="1"/>
  <c r="J52" i="7" l="1"/>
  <c r="I52" i="7"/>
  <c r="J138" i="7"/>
  <c r="I138" i="7" s="1"/>
  <c r="M316" i="7"/>
  <c r="J316" i="7"/>
  <c r="I316" i="7" s="1"/>
  <c r="O139" i="8"/>
  <c r="M138" i="7"/>
  <c r="R227" i="1"/>
  <c r="O228" i="1"/>
  <c r="AI227" i="8"/>
  <c r="N228" i="8"/>
  <c r="N315" i="1"/>
  <c r="AI314" i="1"/>
  <c r="R50" i="8"/>
  <c r="O51" i="8"/>
  <c r="P227" i="8"/>
  <c r="K51" i="7"/>
  <c r="L51" i="7"/>
  <c r="S315" i="8"/>
  <c r="T315" i="8" s="1"/>
  <c r="H316" i="8" s="1"/>
  <c r="P314" i="1"/>
  <c r="S138" i="8"/>
  <c r="T138" i="8" s="1"/>
  <c r="H139" i="8" s="1"/>
  <c r="M139" i="1"/>
  <c r="K227" i="7"/>
  <c r="L227" i="7"/>
  <c r="K50" i="1"/>
  <c r="L50" i="1"/>
  <c r="J53" i="7" l="1"/>
  <c r="I53" i="7"/>
  <c r="K316" i="7"/>
  <c r="L316" i="7"/>
  <c r="M316" i="8"/>
  <c r="J316" i="8"/>
  <c r="I316" i="8" s="1"/>
  <c r="M139" i="8"/>
  <c r="J139" i="8" s="1"/>
  <c r="I139" i="8" s="1"/>
  <c r="K139" i="1"/>
  <c r="L139" i="1"/>
  <c r="AI50" i="1"/>
  <c r="N51" i="1"/>
  <c r="P50" i="1"/>
  <c r="AI51" i="7"/>
  <c r="N52" i="7"/>
  <c r="P51" i="7"/>
  <c r="R227" i="8"/>
  <c r="O228" i="8"/>
  <c r="AI227" i="7"/>
  <c r="N228" i="7"/>
  <c r="P227" i="7"/>
  <c r="S227" i="1"/>
  <c r="T227" i="1" s="1"/>
  <c r="H228" i="1" s="1"/>
  <c r="R314" i="1"/>
  <c r="O315" i="1"/>
  <c r="J139" i="1"/>
  <c r="I139" i="1" s="1"/>
  <c r="S50" i="8"/>
  <c r="T50" i="8" s="1"/>
  <c r="H51" i="8" s="1"/>
  <c r="K138" i="7"/>
  <c r="L138" i="7"/>
  <c r="N317" i="7" l="1"/>
  <c r="AI316" i="7"/>
  <c r="P316" i="7"/>
  <c r="I54" i="7"/>
  <c r="J54" i="7"/>
  <c r="J51" i="8"/>
  <c r="I51" i="8" s="1"/>
  <c r="M228" i="1"/>
  <c r="J228" i="1" s="1"/>
  <c r="I228" i="1" s="1"/>
  <c r="AI139" i="1"/>
  <c r="N140" i="1"/>
  <c r="R227" i="7"/>
  <c r="O228" i="7"/>
  <c r="N139" i="7"/>
  <c r="AI138" i="7"/>
  <c r="P138" i="7"/>
  <c r="R50" i="1"/>
  <c r="O51" i="1"/>
  <c r="M51" i="8"/>
  <c r="L139" i="8"/>
  <c r="K139" i="8"/>
  <c r="P139" i="8" s="1"/>
  <c r="R51" i="7"/>
  <c r="O52" i="7"/>
  <c r="S227" i="8"/>
  <c r="T227" i="8" s="1"/>
  <c r="H228" i="8" s="1"/>
  <c r="S314" i="1"/>
  <c r="T314" i="1" s="1"/>
  <c r="H315" i="1" s="1"/>
  <c r="P139" i="1"/>
  <c r="L316" i="8"/>
  <c r="K316" i="8"/>
  <c r="J55" i="7" l="1"/>
  <c r="I55" i="7"/>
  <c r="R316" i="7"/>
  <c r="O317" i="7"/>
  <c r="R139" i="8"/>
  <c r="O140" i="8"/>
  <c r="M315" i="1"/>
  <c r="J315" i="1" s="1"/>
  <c r="I315" i="1" s="1"/>
  <c r="M228" i="8"/>
  <c r="J228" i="8" s="1"/>
  <c r="I228" i="8" s="1"/>
  <c r="S51" i="7"/>
  <c r="T51" i="7" s="1"/>
  <c r="H52" i="7" s="1"/>
  <c r="S50" i="1"/>
  <c r="T50" i="1" s="1"/>
  <c r="H51" i="1" s="1"/>
  <c r="L228" i="1"/>
  <c r="K228" i="1"/>
  <c r="AI316" i="8"/>
  <c r="N317" i="8"/>
  <c r="S227" i="7"/>
  <c r="T227" i="7" s="1"/>
  <c r="H228" i="7" s="1"/>
  <c r="K51" i="8"/>
  <c r="L51" i="8"/>
  <c r="P316" i="8"/>
  <c r="AI139" i="8"/>
  <c r="N140" i="8"/>
  <c r="R139" i="1"/>
  <c r="O140" i="1"/>
  <c r="R138" i="7"/>
  <c r="O139" i="7"/>
  <c r="S316" i="7" l="1"/>
  <c r="T316" i="7" s="1"/>
  <c r="H317" i="7" s="1"/>
  <c r="J228" i="7"/>
  <c r="I228" i="7" s="1"/>
  <c r="J56" i="7"/>
  <c r="I56" i="7"/>
  <c r="M52" i="7"/>
  <c r="M51" i="1"/>
  <c r="J51" i="1" s="1"/>
  <c r="I51" i="1" s="1"/>
  <c r="M228" i="7"/>
  <c r="S138" i="7"/>
  <c r="T138" i="7" s="1"/>
  <c r="H139" i="7" s="1"/>
  <c r="AI228" i="1"/>
  <c r="N229" i="1"/>
  <c r="L228" i="8"/>
  <c r="K228" i="8"/>
  <c r="R316" i="8"/>
  <c r="O317" i="8"/>
  <c r="L315" i="1"/>
  <c r="K315" i="1"/>
  <c r="AI51" i="8"/>
  <c r="N52" i="8"/>
  <c r="P51" i="8"/>
  <c r="P228" i="1"/>
  <c r="S139" i="1"/>
  <c r="T139" i="1" s="1"/>
  <c r="H140" i="1" s="1"/>
  <c r="S139" i="8"/>
  <c r="T139" i="8" s="1"/>
  <c r="H140" i="8" s="1"/>
  <c r="M317" i="7" l="1"/>
  <c r="J317" i="7" s="1"/>
  <c r="I317" i="7" s="1"/>
  <c r="J57" i="7"/>
  <c r="I57" i="7"/>
  <c r="M140" i="1"/>
  <c r="J140" i="1"/>
  <c r="I140" i="1" s="1"/>
  <c r="M140" i="8"/>
  <c r="J140" i="8" s="1"/>
  <c r="I140" i="8" s="1"/>
  <c r="M139" i="7"/>
  <c r="J139" i="7" s="1"/>
  <c r="I139" i="7" s="1"/>
  <c r="R51" i="8"/>
  <c r="O52" i="8"/>
  <c r="S316" i="8"/>
  <c r="T316" i="8" s="1"/>
  <c r="H317" i="8" s="1"/>
  <c r="K228" i="7"/>
  <c r="L228" i="7"/>
  <c r="N229" i="8"/>
  <c r="AI228" i="8"/>
  <c r="P228" i="8"/>
  <c r="L51" i="1"/>
  <c r="K51" i="1"/>
  <c r="R228" i="1"/>
  <c r="O229" i="1"/>
  <c r="N316" i="1"/>
  <c r="AI315" i="1"/>
  <c r="P315" i="1"/>
  <c r="K52" i="7"/>
  <c r="L52" i="7"/>
  <c r="J58" i="7" l="1"/>
  <c r="I58" i="7"/>
  <c r="L317" i="7"/>
  <c r="K317" i="7"/>
  <c r="M317" i="8"/>
  <c r="J317" i="8" s="1"/>
  <c r="I317" i="8" s="1"/>
  <c r="K140" i="8"/>
  <c r="L140" i="8"/>
  <c r="AI228" i="7"/>
  <c r="N229" i="7"/>
  <c r="P228" i="7"/>
  <c r="R228" i="8"/>
  <c r="O229" i="8"/>
  <c r="S51" i="8"/>
  <c r="T51" i="8" s="1"/>
  <c r="H52" i="8" s="1"/>
  <c r="L139" i="7"/>
  <c r="K139" i="7"/>
  <c r="S228" i="1"/>
  <c r="T228" i="1" s="1"/>
  <c r="H229" i="1" s="1"/>
  <c r="AI51" i="1"/>
  <c r="N52" i="1"/>
  <c r="P51" i="1"/>
  <c r="AI52" i="7"/>
  <c r="N53" i="7"/>
  <c r="P52" i="7"/>
  <c r="R315" i="1"/>
  <c r="O316" i="1"/>
  <c r="K140" i="1"/>
  <c r="L140" i="1"/>
  <c r="P317" i="7" l="1"/>
  <c r="P140" i="1"/>
  <c r="R317" i="7"/>
  <c r="O318" i="7"/>
  <c r="J59" i="7"/>
  <c r="I59" i="7"/>
  <c r="AI317" i="7"/>
  <c r="N318" i="7"/>
  <c r="R228" i="7"/>
  <c r="O229" i="7"/>
  <c r="R140" i="1"/>
  <c r="O141" i="1"/>
  <c r="N141" i="1"/>
  <c r="AI140" i="1"/>
  <c r="N140" i="7"/>
  <c r="AI139" i="7"/>
  <c r="P139" i="7"/>
  <c r="R51" i="1"/>
  <c r="O52" i="1"/>
  <c r="M52" i="8"/>
  <c r="J52" i="8" s="1"/>
  <c r="I52" i="8" s="1"/>
  <c r="M229" i="1"/>
  <c r="J229" i="1" s="1"/>
  <c r="I229" i="1" s="1"/>
  <c r="R52" i="7"/>
  <c r="O53" i="7"/>
  <c r="N141" i="8"/>
  <c r="AI140" i="8"/>
  <c r="L317" i="8"/>
  <c r="K317" i="8"/>
  <c r="S315" i="1"/>
  <c r="T315" i="1" s="1"/>
  <c r="H316" i="1" s="1"/>
  <c r="P140" i="8"/>
  <c r="S228" i="8"/>
  <c r="T228" i="8" s="1"/>
  <c r="H229" i="8" s="1"/>
  <c r="I60" i="7" l="1"/>
  <c r="J60" i="7"/>
  <c r="S317" i="7"/>
  <c r="T317" i="7" s="1"/>
  <c r="H318" i="7" s="1"/>
  <c r="M229" i="8"/>
  <c r="AI317" i="8"/>
  <c r="N318" i="8"/>
  <c r="R140" i="8"/>
  <c r="O141" i="8"/>
  <c r="K229" i="1"/>
  <c r="L229" i="1"/>
  <c r="S140" i="1"/>
  <c r="T140" i="1" s="1"/>
  <c r="H141" i="1" s="1"/>
  <c r="L52" i="8"/>
  <c r="K52" i="8"/>
  <c r="R139" i="7"/>
  <c r="O140" i="7"/>
  <c r="S228" i="7"/>
  <c r="T228" i="7" s="1"/>
  <c r="H229" i="7" s="1"/>
  <c r="S52" i="7"/>
  <c r="T52" i="7" s="1"/>
  <c r="H53" i="7" s="1"/>
  <c r="P317" i="8"/>
  <c r="S51" i="1"/>
  <c r="T51" i="1" s="1"/>
  <c r="H52" i="1" s="1"/>
  <c r="M316" i="1"/>
  <c r="J316" i="1" s="1"/>
  <c r="I316" i="1" s="1"/>
  <c r="M318" i="7" l="1"/>
  <c r="J318" i="7"/>
  <c r="I318" i="7" s="1"/>
  <c r="J61" i="7"/>
  <c r="I61" i="7"/>
  <c r="K229" i="8"/>
  <c r="L229" i="8"/>
  <c r="S140" i="8"/>
  <c r="T140" i="8" s="1"/>
  <c r="H141" i="8" s="1"/>
  <c r="K316" i="1"/>
  <c r="L316" i="1"/>
  <c r="M229" i="7"/>
  <c r="J229" i="7" s="1"/>
  <c r="I229" i="7" s="1"/>
  <c r="M53" i="7"/>
  <c r="M141" i="1"/>
  <c r="J141" i="1"/>
  <c r="I141" i="1" s="1"/>
  <c r="AI229" i="1"/>
  <c r="N230" i="1"/>
  <c r="S139" i="7"/>
  <c r="T139" i="7" s="1"/>
  <c r="H140" i="7" s="1"/>
  <c r="P229" i="1"/>
  <c r="M52" i="1"/>
  <c r="J52" i="1" s="1"/>
  <c r="I52" i="1" s="1"/>
  <c r="R317" i="8"/>
  <c r="O318" i="8"/>
  <c r="N53" i="8"/>
  <c r="AI52" i="8"/>
  <c r="P52" i="8"/>
  <c r="J229" i="8"/>
  <c r="I229" i="8" s="1"/>
  <c r="J62" i="7" l="1"/>
  <c r="I62" i="7"/>
  <c r="L318" i="7"/>
  <c r="K318" i="7"/>
  <c r="L53" i="7"/>
  <c r="K53" i="7"/>
  <c r="AI316" i="1"/>
  <c r="N317" i="1"/>
  <c r="M141" i="8"/>
  <c r="K52" i="1"/>
  <c r="L52" i="1"/>
  <c r="P229" i="8"/>
  <c r="R229" i="1"/>
  <c r="O230" i="1"/>
  <c r="S317" i="8"/>
  <c r="T317" i="8" s="1"/>
  <c r="H318" i="8" s="1"/>
  <c r="M140" i="7"/>
  <c r="J140" i="7" s="1"/>
  <c r="I140" i="7" s="1"/>
  <c r="L141" i="1"/>
  <c r="K141" i="1"/>
  <c r="L229" i="7"/>
  <c r="K229" i="7"/>
  <c r="N230" i="8"/>
  <c r="AI229" i="8"/>
  <c r="R52" i="8"/>
  <c r="O53" i="8"/>
  <c r="P316" i="1"/>
  <c r="P141" i="1" l="1"/>
  <c r="J63" i="7"/>
  <c r="I63" i="7"/>
  <c r="AI318" i="7"/>
  <c r="N319" i="7"/>
  <c r="P318" i="7"/>
  <c r="M318" i="8"/>
  <c r="J318" i="8" s="1"/>
  <c r="I318" i="8" s="1"/>
  <c r="K141" i="8"/>
  <c r="L141" i="8"/>
  <c r="AI229" i="7"/>
  <c r="N230" i="7"/>
  <c r="P229" i="7"/>
  <c r="R141" i="1"/>
  <c r="O142" i="1"/>
  <c r="AI53" i="7"/>
  <c r="N54" i="7"/>
  <c r="P53" i="7"/>
  <c r="N142" i="1"/>
  <c r="AI141" i="1"/>
  <c r="N53" i="1"/>
  <c r="AI52" i="1"/>
  <c r="P52" i="1"/>
  <c r="S52" i="8"/>
  <c r="T52" i="8" s="1"/>
  <c r="H53" i="8" s="1"/>
  <c r="S229" i="1"/>
  <c r="T229" i="1" s="1"/>
  <c r="H230" i="1" s="1"/>
  <c r="J141" i="8"/>
  <c r="I141" i="8" s="1"/>
  <c r="R316" i="1"/>
  <c r="O317" i="1"/>
  <c r="K140" i="7"/>
  <c r="L140" i="7"/>
  <c r="R229" i="8"/>
  <c r="O230" i="8"/>
  <c r="R318" i="7" l="1"/>
  <c r="O319" i="7"/>
  <c r="I64" i="7"/>
  <c r="J64" i="7"/>
  <c r="J53" i="8"/>
  <c r="I53" i="8" s="1"/>
  <c r="S316" i="1"/>
  <c r="T316" i="1" s="1"/>
  <c r="H317" i="1" s="1"/>
  <c r="P141" i="8"/>
  <c r="S141" i="1"/>
  <c r="T141" i="1" s="1"/>
  <c r="H142" i="1" s="1"/>
  <c r="M53" i="8"/>
  <c r="R229" i="7"/>
  <c r="O230" i="7"/>
  <c r="AI141" i="8"/>
  <c r="N142" i="8"/>
  <c r="R53" i="7"/>
  <c r="O54" i="7"/>
  <c r="AI140" i="7"/>
  <c r="N141" i="7"/>
  <c r="P140" i="7"/>
  <c r="R52" i="1"/>
  <c r="O53" i="1"/>
  <c r="L318" i="8"/>
  <c r="K318" i="8"/>
  <c r="M230" i="1"/>
  <c r="J230" i="1" s="1"/>
  <c r="I230" i="1" s="1"/>
  <c r="S229" i="8"/>
  <c r="T229" i="8" s="1"/>
  <c r="H230" i="8" s="1"/>
  <c r="I65" i="7" l="1"/>
  <c r="J65" i="7"/>
  <c r="S318" i="7"/>
  <c r="T318" i="7"/>
  <c r="H319" i="7" s="1"/>
  <c r="M142" i="1"/>
  <c r="J142" i="1" s="1"/>
  <c r="I142" i="1" s="1"/>
  <c r="M317" i="1"/>
  <c r="J317" i="1"/>
  <c r="I317" i="1" s="1"/>
  <c r="S53" i="7"/>
  <c r="T53" i="7" s="1"/>
  <c r="H54" i="7" s="1"/>
  <c r="N319" i="8"/>
  <c r="AI318" i="8"/>
  <c r="S52" i="1"/>
  <c r="T52" i="1" s="1"/>
  <c r="H53" i="1" s="1"/>
  <c r="R140" i="7"/>
  <c r="O141" i="7"/>
  <c r="L53" i="8"/>
  <c r="K53" i="8"/>
  <c r="R141" i="8"/>
  <c r="O142" i="8"/>
  <c r="P318" i="8"/>
  <c r="M230" i="8"/>
  <c r="J230" i="8" s="1"/>
  <c r="I230" i="8" s="1"/>
  <c r="S229" i="7"/>
  <c r="T229" i="7" s="1"/>
  <c r="H230" i="7" s="1"/>
  <c r="L230" i="1"/>
  <c r="K230" i="1"/>
  <c r="M319" i="7" l="1"/>
  <c r="J319" i="7" s="1"/>
  <c r="I319" i="7" s="1"/>
  <c r="I66" i="7"/>
  <c r="J66" i="7"/>
  <c r="M54" i="7"/>
  <c r="L317" i="1"/>
  <c r="K317" i="1"/>
  <c r="AI230" i="1"/>
  <c r="N231" i="1"/>
  <c r="S140" i="7"/>
  <c r="T140" i="7" s="1"/>
  <c r="H141" i="7" s="1"/>
  <c r="K230" i="8"/>
  <c r="L230" i="8"/>
  <c r="M53" i="1"/>
  <c r="J53" i="1" s="1"/>
  <c r="I53" i="1" s="1"/>
  <c r="K142" i="1"/>
  <c r="L142" i="1"/>
  <c r="N54" i="8"/>
  <c r="AI53" i="8"/>
  <c r="P53" i="8"/>
  <c r="M230" i="7"/>
  <c r="J230" i="7" s="1"/>
  <c r="I230" i="7" s="1"/>
  <c r="R318" i="8"/>
  <c r="O319" i="8"/>
  <c r="S141" i="8"/>
  <c r="T141" i="8" s="1"/>
  <c r="H142" i="8" s="1"/>
  <c r="P230" i="1"/>
  <c r="I67" i="7" l="1"/>
  <c r="J67" i="7"/>
  <c r="L319" i="7"/>
  <c r="K319" i="7"/>
  <c r="P319" i="7" s="1"/>
  <c r="M142" i="8"/>
  <c r="J142" i="8"/>
  <c r="I142" i="8" s="1"/>
  <c r="K230" i="7"/>
  <c r="L230" i="7"/>
  <c r="AI142" i="1"/>
  <c r="N143" i="1"/>
  <c r="L53" i="1"/>
  <c r="K53" i="1"/>
  <c r="R230" i="1"/>
  <c r="O231" i="1"/>
  <c r="R53" i="8"/>
  <c r="O54" i="8"/>
  <c r="AI317" i="1"/>
  <c r="N318" i="1"/>
  <c r="P142" i="1"/>
  <c r="N231" i="8"/>
  <c r="AI230" i="8"/>
  <c r="M141" i="7"/>
  <c r="J141" i="7" s="1"/>
  <c r="I141" i="7" s="1"/>
  <c r="P317" i="1"/>
  <c r="P230" i="8"/>
  <c r="S318" i="8"/>
  <c r="T318" i="8" s="1"/>
  <c r="H319" i="8" s="1"/>
  <c r="K54" i="7"/>
  <c r="L54" i="7"/>
  <c r="R319" i="7" l="1"/>
  <c r="O320" i="7"/>
  <c r="AI319" i="7"/>
  <c r="N320" i="7"/>
  <c r="J68" i="7"/>
  <c r="I68" i="7"/>
  <c r="M319" i="8"/>
  <c r="J319" i="8" s="1"/>
  <c r="I319" i="8" s="1"/>
  <c r="S53" i="8"/>
  <c r="T53" i="8"/>
  <c r="H54" i="8" s="1"/>
  <c r="R230" i="8"/>
  <c r="O231" i="8"/>
  <c r="R142" i="1"/>
  <c r="O143" i="1"/>
  <c r="S230" i="1"/>
  <c r="T230" i="1" s="1"/>
  <c r="H231" i="1" s="1"/>
  <c r="N231" i="7"/>
  <c r="AI230" i="7"/>
  <c r="P230" i="7"/>
  <c r="AI54" i="7"/>
  <c r="N55" i="7"/>
  <c r="P54" i="7"/>
  <c r="R317" i="1"/>
  <c r="O318" i="1"/>
  <c r="AI53" i="1"/>
  <c r="N54" i="1"/>
  <c r="P53" i="1"/>
  <c r="K142" i="8"/>
  <c r="L142" i="8"/>
  <c r="L141" i="7"/>
  <c r="K141" i="7"/>
  <c r="P142" i="8" l="1"/>
  <c r="J69" i="7"/>
  <c r="I69" i="7"/>
  <c r="S319" i="7"/>
  <c r="T319" i="7" s="1"/>
  <c r="H320" i="7" s="1"/>
  <c r="R142" i="8"/>
  <c r="O143" i="8"/>
  <c r="M231" i="1"/>
  <c r="J231" i="1" s="1"/>
  <c r="I231" i="1" s="1"/>
  <c r="M54" i="8"/>
  <c r="J54" i="8" s="1"/>
  <c r="I54" i="8" s="1"/>
  <c r="AI142" i="8"/>
  <c r="N143" i="8"/>
  <c r="AI141" i="7"/>
  <c r="N142" i="7"/>
  <c r="P141" i="7"/>
  <c r="S317" i="1"/>
  <c r="T317" i="1" s="1"/>
  <c r="H318" i="1" s="1"/>
  <c r="R54" i="7"/>
  <c r="O55" i="7"/>
  <c r="R53" i="1"/>
  <c r="O54" i="1"/>
  <c r="S142" i="1"/>
  <c r="T142" i="1" s="1"/>
  <c r="H143" i="1" s="1"/>
  <c r="L319" i="8"/>
  <c r="K319" i="8"/>
  <c r="R230" i="7"/>
  <c r="O231" i="7"/>
  <c r="S230" i="8"/>
  <c r="T230" i="8" s="1"/>
  <c r="H231" i="8" s="1"/>
  <c r="M320" i="7" l="1"/>
  <c r="J320" i="7"/>
  <c r="I320" i="7" s="1"/>
  <c r="I70" i="7"/>
  <c r="J70" i="7"/>
  <c r="P319" i="8"/>
  <c r="R319" i="8" s="1"/>
  <c r="M318" i="1"/>
  <c r="J318" i="1"/>
  <c r="I318" i="1" s="1"/>
  <c r="R141" i="7"/>
  <c r="O142" i="7"/>
  <c r="L54" i="8"/>
  <c r="K54" i="8"/>
  <c r="M231" i="8"/>
  <c r="J231" i="8" s="1"/>
  <c r="I231" i="8" s="1"/>
  <c r="S53" i="1"/>
  <c r="T53" i="1" s="1"/>
  <c r="H54" i="1" s="1"/>
  <c r="L231" i="1"/>
  <c r="K231" i="1"/>
  <c r="P231" i="1" s="1"/>
  <c r="M143" i="1"/>
  <c r="J143" i="1" s="1"/>
  <c r="I143" i="1" s="1"/>
  <c r="S54" i="7"/>
  <c r="T54" i="7" s="1"/>
  <c r="H55" i="7" s="1"/>
  <c r="S230" i="7"/>
  <c r="T230" i="7"/>
  <c r="H231" i="7" s="1"/>
  <c r="N320" i="8"/>
  <c r="AI319" i="8"/>
  <c r="S142" i="8"/>
  <c r="T142" i="8" s="1"/>
  <c r="H143" i="8" s="1"/>
  <c r="I71" i="7" l="1"/>
  <c r="J71" i="7"/>
  <c r="K320" i="7"/>
  <c r="L320" i="7"/>
  <c r="O320" i="8"/>
  <c r="M55" i="7"/>
  <c r="R231" i="1"/>
  <c r="O232" i="1"/>
  <c r="M143" i="8"/>
  <c r="J143" i="8"/>
  <c r="I143" i="8" s="1"/>
  <c r="M54" i="1"/>
  <c r="J54" i="1" s="1"/>
  <c r="I54" i="1" s="1"/>
  <c r="S141" i="7"/>
  <c r="T141" i="7" s="1"/>
  <c r="H142" i="7" s="1"/>
  <c r="K231" i="8"/>
  <c r="L231" i="8"/>
  <c r="P231" i="8" s="1"/>
  <c r="K143" i="1"/>
  <c r="L143" i="1"/>
  <c r="N55" i="8"/>
  <c r="AI54" i="8"/>
  <c r="P54" i="8"/>
  <c r="L318" i="1"/>
  <c r="K318" i="1"/>
  <c r="M231" i="7"/>
  <c r="J231" i="7" s="1"/>
  <c r="I231" i="7" s="1"/>
  <c r="AI231" i="1"/>
  <c r="N232" i="1"/>
  <c r="S319" i="8"/>
  <c r="T319" i="8" s="1"/>
  <c r="H320" i="8" s="1"/>
  <c r="P143" i="1" l="1"/>
  <c r="P318" i="1"/>
  <c r="AI320" i="7"/>
  <c r="N321" i="7"/>
  <c r="P320" i="7"/>
  <c r="J72" i="7"/>
  <c r="I72" i="7"/>
  <c r="R231" i="8"/>
  <c r="O232" i="8"/>
  <c r="R143" i="1"/>
  <c r="O144" i="1"/>
  <c r="R318" i="1"/>
  <c r="O319" i="1"/>
  <c r="AI143" i="1"/>
  <c r="N144" i="1"/>
  <c r="K143" i="8"/>
  <c r="L143" i="8"/>
  <c r="M320" i="8"/>
  <c r="J320" i="8" s="1"/>
  <c r="I320" i="8" s="1"/>
  <c r="N319" i="1"/>
  <c r="AI318" i="1"/>
  <c r="M142" i="7"/>
  <c r="J142" i="7" s="1"/>
  <c r="I142" i="7" s="1"/>
  <c r="S231" i="1"/>
  <c r="T231" i="1" s="1"/>
  <c r="H232" i="1" s="1"/>
  <c r="L231" i="7"/>
  <c r="K231" i="7"/>
  <c r="R54" i="8"/>
  <c r="O55" i="8"/>
  <c r="AI231" i="8"/>
  <c r="N232" i="8"/>
  <c r="K54" i="1"/>
  <c r="L54" i="1"/>
  <c r="K55" i="7"/>
  <c r="L55" i="7"/>
  <c r="R320" i="7" l="1"/>
  <c r="O321" i="7"/>
  <c r="J73" i="7"/>
  <c r="I73" i="7"/>
  <c r="M232" i="1"/>
  <c r="J232" i="1" s="1"/>
  <c r="I232" i="1" s="1"/>
  <c r="K320" i="8"/>
  <c r="L320" i="8"/>
  <c r="N55" i="1"/>
  <c r="AI54" i="1"/>
  <c r="P54" i="1"/>
  <c r="S318" i="1"/>
  <c r="T318" i="1" s="1"/>
  <c r="H319" i="1" s="1"/>
  <c r="S54" i="8"/>
  <c r="T54" i="8" s="1"/>
  <c r="H55" i="8" s="1"/>
  <c r="K142" i="7"/>
  <c r="L142" i="7"/>
  <c r="N144" i="8"/>
  <c r="AI143" i="8"/>
  <c r="AI55" i="7"/>
  <c r="N56" i="7"/>
  <c r="P55" i="7"/>
  <c r="AI231" i="7"/>
  <c r="N232" i="7"/>
  <c r="P231" i="7"/>
  <c r="P143" i="8"/>
  <c r="S143" i="1"/>
  <c r="T143" i="1" s="1"/>
  <c r="H144" i="1" s="1"/>
  <c r="S231" i="8"/>
  <c r="T231" i="8" s="1"/>
  <c r="H232" i="8" s="1"/>
  <c r="I74" i="7" l="1"/>
  <c r="J74" i="7"/>
  <c r="S320" i="7"/>
  <c r="T320" i="7" s="1"/>
  <c r="H321" i="7" s="1"/>
  <c r="M144" i="1"/>
  <c r="J144" i="1" s="1"/>
  <c r="I144" i="1" s="1"/>
  <c r="M319" i="1"/>
  <c r="J319" i="1" s="1"/>
  <c r="I319" i="1" s="1"/>
  <c r="R143" i="8"/>
  <c r="O144" i="8"/>
  <c r="R231" i="7"/>
  <c r="O232" i="7"/>
  <c r="R54" i="1"/>
  <c r="O55" i="1"/>
  <c r="M232" i="8"/>
  <c r="J232" i="8" s="1"/>
  <c r="I232" i="8" s="1"/>
  <c r="AI142" i="7"/>
  <c r="N143" i="7"/>
  <c r="P142" i="7"/>
  <c r="AI320" i="8"/>
  <c r="N321" i="8"/>
  <c r="M55" i="8"/>
  <c r="J55" i="8" s="1"/>
  <c r="I55" i="8" s="1"/>
  <c r="P320" i="8"/>
  <c r="L232" i="1"/>
  <c r="K232" i="1"/>
  <c r="R55" i="7"/>
  <c r="O56" i="7"/>
  <c r="M321" i="7" l="1"/>
  <c r="J321" i="7"/>
  <c r="I321" i="7" s="1"/>
  <c r="P232" i="1"/>
  <c r="R232" i="1" s="1"/>
  <c r="J75" i="7"/>
  <c r="I75" i="7"/>
  <c r="S143" i="8"/>
  <c r="T143" i="8" s="1"/>
  <c r="H144" i="8" s="1"/>
  <c r="R142" i="7"/>
  <c r="O143" i="7"/>
  <c r="S54" i="1"/>
  <c r="T54" i="1" s="1"/>
  <c r="H55" i="1" s="1"/>
  <c r="S55" i="7"/>
  <c r="T55" i="7" s="1"/>
  <c r="H56" i="7" s="1"/>
  <c r="K55" i="8"/>
  <c r="L55" i="8"/>
  <c r="K319" i="1"/>
  <c r="L319" i="1"/>
  <c r="AI232" i="1"/>
  <c r="N233" i="1"/>
  <c r="R320" i="8"/>
  <c r="O321" i="8"/>
  <c r="L232" i="8"/>
  <c r="K232" i="8"/>
  <c r="P232" i="8" s="1"/>
  <c r="S231" i="7"/>
  <c r="T231" i="7" s="1"/>
  <c r="H232" i="7" s="1"/>
  <c r="K144" i="1"/>
  <c r="L144" i="1"/>
  <c r="I76" i="7" l="1"/>
  <c r="J76" i="7"/>
  <c r="O233" i="1"/>
  <c r="K321" i="7"/>
  <c r="L321" i="7"/>
  <c r="M232" i="7"/>
  <c r="J232" i="7" s="1"/>
  <c r="I232" i="7" s="1"/>
  <c r="M144" i="8"/>
  <c r="J144" i="8" s="1"/>
  <c r="I144" i="8" s="1"/>
  <c r="R232" i="8"/>
  <c r="O233" i="8"/>
  <c r="M55" i="1"/>
  <c r="J55" i="1" s="1"/>
  <c r="I55" i="1" s="1"/>
  <c r="AI232" i="8"/>
  <c r="N233" i="8"/>
  <c r="AI319" i="1"/>
  <c r="N320" i="1"/>
  <c r="P319" i="1"/>
  <c r="N145" i="1"/>
  <c r="AI144" i="1"/>
  <c r="N56" i="8"/>
  <c r="AI55" i="8"/>
  <c r="P55" i="8"/>
  <c r="M56" i="7"/>
  <c r="S320" i="8"/>
  <c r="T320" i="8" s="1"/>
  <c r="H321" i="8" s="1"/>
  <c r="P144" i="1"/>
  <c r="S142" i="7"/>
  <c r="T142" i="7" s="1"/>
  <c r="H143" i="7" s="1"/>
  <c r="S232" i="1"/>
  <c r="T232" i="1" s="1"/>
  <c r="H233" i="1" s="1"/>
  <c r="AI321" i="7" l="1"/>
  <c r="N322" i="7"/>
  <c r="P321" i="7"/>
  <c r="J77" i="7"/>
  <c r="I77" i="7"/>
  <c r="M233" i="1"/>
  <c r="J233" i="1"/>
  <c r="I233" i="1" s="1"/>
  <c r="M143" i="7"/>
  <c r="J143" i="7" s="1"/>
  <c r="I143" i="7" s="1"/>
  <c r="M321" i="8"/>
  <c r="J321" i="8" s="1"/>
  <c r="I321" i="8" s="1"/>
  <c r="R55" i="8"/>
  <c r="O56" i="8"/>
  <c r="R319" i="1"/>
  <c r="O320" i="1"/>
  <c r="K55" i="1"/>
  <c r="L55" i="1"/>
  <c r="R144" i="1"/>
  <c r="O145" i="1"/>
  <c r="S232" i="8"/>
  <c r="T232" i="8" s="1"/>
  <c r="H233" i="8" s="1"/>
  <c r="L144" i="8"/>
  <c r="K144" i="8"/>
  <c r="K232" i="7"/>
  <c r="L232" i="7"/>
  <c r="K56" i="7"/>
  <c r="L56" i="7"/>
  <c r="R321" i="7" l="1"/>
  <c r="O322" i="7"/>
  <c r="I78" i="7"/>
  <c r="J78" i="7"/>
  <c r="P144" i="8"/>
  <c r="R144" i="8"/>
  <c r="O145" i="8"/>
  <c r="M233" i="8"/>
  <c r="J233" i="8" s="1"/>
  <c r="I233" i="8" s="1"/>
  <c r="AI232" i="7"/>
  <c r="N233" i="7"/>
  <c r="P232" i="7"/>
  <c r="S144" i="1"/>
  <c r="T144" i="1" s="1"/>
  <c r="H145" i="1" s="1"/>
  <c r="K321" i="8"/>
  <c r="L321" i="8"/>
  <c r="N56" i="1"/>
  <c r="AI55" i="1"/>
  <c r="P55" i="1"/>
  <c r="AI144" i="8"/>
  <c r="N145" i="8"/>
  <c r="L143" i="7"/>
  <c r="K143" i="7"/>
  <c r="N57" i="7"/>
  <c r="AI56" i="7"/>
  <c r="P56" i="7"/>
  <c r="S319" i="1"/>
  <c r="T319" i="1" s="1"/>
  <c r="H320" i="1" s="1"/>
  <c r="S55" i="8"/>
  <c r="T55" i="8" s="1"/>
  <c r="H56" i="8" s="1"/>
  <c r="L233" i="1"/>
  <c r="K233" i="1"/>
  <c r="I79" i="7" l="1"/>
  <c r="J79" i="7"/>
  <c r="S321" i="7"/>
  <c r="T321" i="7" s="1"/>
  <c r="H322" i="7" s="1"/>
  <c r="P321" i="8"/>
  <c r="R321" i="8" s="1"/>
  <c r="J145" i="1"/>
  <c r="I145" i="1" s="1"/>
  <c r="M145" i="1"/>
  <c r="M320" i="1"/>
  <c r="J320" i="1" s="1"/>
  <c r="I320" i="1" s="1"/>
  <c r="AI233" i="1"/>
  <c r="N234" i="1"/>
  <c r="AI321" i="8"/>
  <c r="N322" i="8"/>
  <c r="M56" i="8"/>
  <c r="J56" i="8" s="1"/>
  <c r="I56" i="8" s="1"/>
  <c r="R55" i="1"/>
  <c r="O56" i="1"/>
  <c r="K233" i="8"/>
  <c r="L233" i="8"/>
  <c r="R56" i="7"/>
  <c r="O57" i="7"/>
  <c r="N144" i="7"/>
  <c r="AI143" i="7"/>
  <c r="P143" i="7"/>
  <c r="R232" i="7"/>
  <c r="O233" i="7"/>
  <c r="P233" i="1"/>
  <c r="S144" i="8"/>
  <c r="T144" i="8" s="1"/>
  <c r="H145" i="8" s="1"/>
  <c r="P233" i="8" l="1"/>
  <c r="M322" i="7"/>
  <c r="J322" i="7" s="1"/>
  <c r="I322" i="7" s="1"/>
  <c r="O322" i="8"/>
  <c r="I80" i="7"/>
  <c r="J80" i="7"/>
  <c r="M145" i="8"/>
  <c r="J145" i="8" s="1"/>
  <c r="I145" i="8" s="1"/>
  <c r="R233" i="8"/>
  <c r="O234" i="8"/>
  <c r="N234" i="8"/>
  <c r="AI233" i="8"/>
  <c r="S232" i="7"/>
  <c r="T232" i="7" s="1"/>
  <c r="H233" i="7" s="1"/>
  <c r="S55" i="1"/>
  <c r="T55" i="1" s="1"/>
  <c r="H56" i="1" s="1"/>
  <c r="L56" i="8"/>
  <c r="K56" i="8"/>
  <c r="R143" i="7"/>
  <c r="O144" i="7"/>
  <c r="R233" i="1"/>
  <c r="O234" i="1"/>
  <c r="L320" i="1"/>
  <c r="K320" i="1"/>
  <c r="S56" i="7"/>
  <c r="T56" i="7" s="1"/>
  <c r="H57" i="7" s="1"/>
  <c r="S321" i="8"/>
  <c r="T321" i="8"/>
  <c r="H322" i="8" s="1"/>
  <c r="L145" i="1"/>
  <c r="K145" i="1"/>
  <c r="L322" i="7" l="1"/>
  <c r="K322" i="7"/>
  <c r="J56" i="1"/>
  <c r="I56" i="1" s="1"/>
  <c r="I81" i="7"/>
  <c r="J81" i="7"/>
  <c r="AI145" i="1"/>
  <c r="N146" i="1"/>
  <c r="P145" i="1"/>
  <c r="M56" i="1"/>
  <c r="S233" i="1"/>
  <c r="T233" i="1" s="1"/>
  <c r="H234" i="1" s="1"/>
  <c r="N321" i="1"/>
  <c r="AI320" i="1"/>
  <c r="P320" i="1"/>
  <c r="M233" i="7"/>
  <c r="J233" i="7" s="1"/>
  <c r="I233" i="7" s="1"/>
  <c r="S233" i="8"/>
  <c r="T233" i="8" s="1"/>
  <c r="H234" i="8" s="1"/>
  <c r="M322" i="8"/>
  <c r="S143" i="7"/>
  <c r="T143" i="7" s="1"/>
  <c r="H144" i="7" s="1"/>
  <c r="L145" i="8"/>
  <c r="K145" i="8"/>
  <c r="M57" i="7"/>
  <c r="N57" i="8"/>
  <c r="AI56" i="8"/>
  <c r="P56" i="8"/>
  <c r="J82" i="7" l="1"/>
  <c r="I82" i="7"/>
  <c r="N323" i="7"/>
  <c r="AI322" i="7"/>
  <c r="P322" i="7"/>
  <c r="M144" i="7"/>
  <c r="J144" i="7" s="1"/>
  <c r="I144" i="7" s="1"/>
  <c r="M234" i="1"/>
  <c r="J234" i="1" s="1"/>
  <c r="I234" i="1" s="1"/>
  <c r="M234" i="8"/>
  <c r="J234" i="8" s="1"/>
  <c r="I234" i="8" s="1"/>
  <c r="L56" i="1"/>
  <c r="K56" i="1"/>
  <c r="K57" i="7"/>
  <c r="L57" i="7"/>
  <c r="N146" i="8"/>
  <c r="AI145" i="8"/>
  <c r="R145" i="1"/>
  <c r="O146" i="1"/>
  <c r="R320" i="1"/>
  <c r="O321" i="1"/>
  <c r="L233" i="7"/>
  <c r="K233" i="7"/>
  <c r="L322" i="8"/>
  <c r="K322" i="8"/>
  <c r="R56" i="8"/>
  <c r="O57" i="8"/>
  <c r="J322" i="8"/>
  <c r="I322" i="8" s="1"/>
  <c r="P145" i="8"/>
  <c r="J83" i="7" l="1"/>
  <c r="I83" i="7"/>
  <c r="R322" i="7"/>
  <c r="O323" i="7"/>
  <c r="N234" i="7"/>
  <c r="AI233" i="7"/>
  <c r="P233" i="7"/>
  <c r="S56" i="8"/>
  <c r="T56" i="8" s="1"/>
  <c r="H57" i="8" s="1"/>
  <c r="K234" i="8"/>
  <c r="L234" i="8"/>
  <c r="S320" i="1"/>
  <c r="T320" i="1" s="1"/>
  <c r="H321" i="1" s="1"/>
  <c r="AI57" i="7"/>
  <c r="N58" i="7"/>
  <c r="P57" i="7"/>
  <c r="N323" i="8"/>
  <c r="AI322" i="8"/>
  <c r="AI56" i="1"/>
  <c r="N57" i="1"/>
  <c r="P56" i="1"/>
  <c r="K234" i="1"/>
  <c r="L234" i="1"/>
  <c r="R145" i="8"/>
  <c r="O146" i="8"/>
  <c r="S145" i="1"/>
  <c r="T145" i="1" s="1"/>
  <c r="H146" i="1" s="1"/>
  <c r="L144" i="7"/>
  <c r="K144" i="7"/>
  <c r="P322" i="8"/>
  <c r="S322" i="7" l="1"/>
  <c r="T322" i="7"/>
  <c r="H323" i="7" s="1"/>
  <c r="J84" i="7"/>
  <c r="I84" i="7"/>
  <c r="J146" i="1"/>
  <c r="I146" i="1" s="1"/>
  <c r="M57" i="8"/>
  <c r="J57" i="8" s="1"/>
  <c r="I57" i="8" s="1"/>
  <c r="S145" i="8"/>
  <c r="T145" i="8" s="1"/>
  <c r="H146" i="8" s="1"/>
  <c r="R57" i="7"/>
  <c r="O58" i="7"/>
  <c r="R233" i="7"/>
  <c r="O234" i="7"/>
  <c r="AI234" i="8"/>
  <c r="N235" i="8"/>
  <c r="N235" i="1"/>
  <c r="AI234" i="1"/>
  <c r="P234" i="8"/>
  <c r="R56" i="1"/>
  <c r="O57" i="1"/>
  <c r="M321" i="1"/>
  <c r="J321" i="1"/>
  <c r="I321" i="1" s="1"/>
  <c r="P234" i="1"/>
  <c r="M146" i="1"/>
  <c r="AI144" i="7"/>
  <c r="N145" i="7"/>
  <c r="P144" i="7"/>
  <c r="R322" i="8"/>
  <c r="O323" i="8"/>
  <c r="M323" i="7" l="1"/>
  <c r="J323" i="7"/>
  <c r="I323" i="7" s="1"/>
  <c r="L146" i="1"/>
  <c r="K146" i="1"/>
  <c r="S57" i="7"/>
  <c r="T57" i="7" s="1"/>
  <c r="H58" i="7" s="1"/>
  <c r="R234" i="1"/>
  <c r="O235" i="1"/>
  <c r="M146" i="8"/>
  <c r="J146" i="8" s="1"/>
  <c r="I146" i="8" s="1"/>
  <c r="S322" i="8"/>
  <c r="T322" i="8" s="1"/>
  <c r="H323" i="8" s="1"/>
  <c r="R144" i="7"/>
  <c r="O145" i="7"/>
  <c r="L321" i="1"/>
  <c r="K321" i="1"/>
  <c r="P321" i="1" s="1"/>
  <c r="K57" i="8"/>
  <c r="L57" i="8"/>
  <c r="S56" i="1"/>
  <c r="T56" i="1" s="1"/>
  <c r="H57" i="1" s="1"/>
  <c r="R234" i="8"/>
  <c r="O235" i="8"/>
  <c r="S233" i="7"/>
  <c r="T233" i="7" s="1"/>
  <c r="H234" i="7" s="1"/>
  <c r="L323" i="7" l="1"/>
  <c r="K323" i="7"/>
  <c r="J57" i="1"/>
  <c r="I57" i="1" s="1"/>
  <c r="M234" i="7"/>
  <c r="J234" i="7" s="1"/>
  <c r="I234" i="7" s="1"/>
  <c r="M323" i="8"/>
  <c r="J323" i="8"/>
  <c r="I323" i="8" s="1"/>
  <c r="M58" i="7"/>
  <c r="S144" i="7"/>
  <c r="T144" i="7" s="1"/>
  <c r="H145" i="7" s="1"/>
  <c r="R321" i="1"/>
  <c r="O322" i="1"/>
  <c r="S234" i="1"/>
  <c r="T234" i="1" s="1"/>
  <c r="H235" i="1" s="1"/>
  <c r="AI57" i="8"/>
  <c r="N58" i="8"/>
  <c r="P57" i="8"/>
  <c r="N322" i="1"/>
  <c r="AI321" i="1"/>
  <c r="K146" i="8"/>
  <c r="L146" i="8"/>
  <c r="M57" i="1"/>
  <c r="S234" i="8"/>
  <c r="T234" i="8" s="1"/>
  <c r="H235" i="8" s="1"/>
  <c r="AI146" i="1"/>
  <c r="N147" i="1"/>
  <c r="P146" i="1"/>
  <c r="AI323" i="7" l="1"/>
  <c r="N324" i="7"/>
  <c r="P323" i="7"/>
  <c r="R57" i="8"/>
  <c r="O58" i="8"/>
  <c r="AI146" i="8"/>
  <c r="N147" i="8"/>
  <c r="L58" i="7"/>
  <c r="K58" i="7"/>
  <c r="P146" i="8"/>
  <c r="M235" i="1"/>
  <c r="J235" i="1"/>
  <c r="I235" i="1" s="1"/>
  <c r="M235" i="8"/>
  <c r="J235" i="8"/>
  <c r="I235" i="8" s="1"/>
  <c r="L323" i="8"/>
  <c r="K323" i="8"/>
  <c r="P323" i="8" s="1"/>
  <c r="R146" i="1"/>
  <c r="O147" i="1"/>
  <c r="K57" i="1"/>
  <c r="L57" i="1"/>
  <c r="S321" i="1"/>
  <c r="T321" i="1"/>
  <c r="H322" i="1" s="1"/>
  <c r="M145" i="7"/>
  <c r="J145" i="7" s="1"/>
  <c r="I145" i="7" s="1"/>
  <c r="K234" i="7"/>
  <c r="L234" i="7"/>
  <c r="R323" i="7" l="1"/>
  <c r="O324" i="7"/>
  <c r="M322" i="1"/>
  <c r="J322" i="1" s="1"/>
  <c r="I322" i="1" s="1"/>
  <c r="N59" i="7"/>
  <c r="AI58" i="7"/>
  <c r="P58" i="7"/>
  <c r="AI57" i="1"/>
  <c r="N58" i="1"/>
  <c r="P57" i="1"/>
  <c r="L235" i="8"/>
  <c r="K235" i="8"/>
  <c r="K235" i="1"/>
  <c r="L235" i="1"/>
  <c r="R323" i="8"/>
  <c r="O324" i="8"/>
  <c r="R146" i="8"/>
  <c r="O147" i="8"/>
  <c r="S146" i="1"/>
  <c r="T146" i="1" s="1"/>
  <c r="H147" i="1" s="1"/>
  <c r="AI234" i="7"/>
  <c r="N235" i="7"/>
  <c r="P234" i="7"/>
  <c r="N324" i="8"/>
  <c r="AI323" i="8"/>
  <c r="L145" i="7"/>
  <c r="K145" i="7"/>
  <c r="S57" i="8"/>
  <c r="T57" i="8" s="1"/>
  <c r="H58" i="8" s="1"/>
  <c r="P235" i="8" l="1"/>
  <c r="S323" i="7"/>
  <c r="T323" i="7" s="1"/>
  <c r="H324" i="7" s="1"/>
  <c r="P235" i="1"/>
  <c r="R235" i="1" s="1"/>
  <c r="R235" i="8"/>
  <c r="O236" i="8"/>
  <c r="M147" i="1"/>
  <c r="J147" i="1" s="1"/>
  <c r="I147" i="1" s="1"/>
  <c r="M58" i="8"/>
  <c r="J58" i="8" s="1"/>
  <c r="I58" i="8" s="1"/>
  <c r="R234" i="7"/>
  <c r="O235" i="7"/>
  <c r="S146" i="8"/>
  <c r="T146" i="8" s="1"/>
  <c r="H147" i="8" s="1"/>
  <c r="S323" i="8"/>
  <c r="T323" i="8" s="1"/>
  <c r="H324" i="8" s="1"/>
  <c r="R57" i="1"/>
  <c r="O58" i="1"/>
  <c r="AI235" i="1"/>
  <c r="N236" i="1"/>
  <c r="K322" i="1"/>
  <c r="L322" i="1"/>
  <c r="R58" i="7"/>
  <c r="O59" i="7"/>
  <c r="AI145" i="7"/>
  <c r="N146" i="7"/>
  <c r="P145" i="7"/>
  <c r="AI235" i="8"/>
  <c r="N236" i="8"/>
  <c r="M324" i="7" l="1"/>
  <c r="J324" i="7"/>
  <c r="I324" i="7" s="1"/>
  <c r="O236" i="1"/>
  <c r="L58" i="8"/>
  <c r="K58" i="8"/>
  <c r="R145" i="7"/>
  <c r="O146" i="7"/>
  <c r="S235" i="1"/>
  <c r="T235" i="1" s="1"/>
  <c r="H236" i="1" s="1"/>
  <c r="N323" i="1"/>
  <c r="AI322" i="1"/>
  <c r="S234" i="7"/>
  <c r="T234" i="7" s="1"/>
  <c r="H235" i="7" s="1"/>
  <c r="L147" i="1"/>
  <c r="K147" i="1"/>
  <c r="P322" i="1"/>
  <c r="M324" i="8"/>
  <c r="J324" i="8" s="1"/>
  <c r="I324" i="8" s="1"/>
  <c r="S58" i="7"/>
  <c r="T58" i="7" s="1"/>
  <c r="H59" i="7" s="1"/>
  <c r="S57" i="1"/>
  <c r="T57" i="1" s="1"/>
  <c r="H58" i="1" s="1"/>
  <c r="M147" i="8"/>
  <c r="J147" i="8"/>
  <c r="I147" i="8" s="1"/>
  <c r="S235" i="8"/>
  <c r="T235" i="8" s="1"/>
  <c r="H236" i="8" s="1"/>
  <c r="J325" i="7" l="1"/>
  <c r="I325" i="7"/>
  <c r="L324" i="7"/>
  <c r="K324" i="7"/>
  <c r="P324" i="7"/>
  <c r="J235" i="7"/>
  <c r="I235" i="7" s="1"/>
  <c r="M59" i="7"/>
  <c r="M236" i="1"/>
  <c r="J236" i="1" s="1"/>
  <c r="I236" i="1" s="1"/>
  <c r="M235" i="7"/>
  <c r="M58" i="1"/>
  <c r="J58" i="1" s="1"/>
  <c r="I58" i="1" s="1"/>
  <c r="M236" i="8"/>
  <c r="J236" i="8" s="1"/>
  <c r="I236" i="8" s="1"/>
  <c r="R322" i="1"/>
  <c r="O323" i="1"/>
  <c r="N148" i="1"/>
  <c r="AI147" i="1"/>
  <c r="P147" i="1"/>
  <c r="S145" i="7"/>
  <c r="T145" i="7" s="1"/>
  <c r="H146" i="7" s="1"/>
  <c r="K147" i="8"/>
  <c r="L147" i="8"/>
  <c r="N59" i="8"/>
  <c r="AI58" i="8"/>
  <c r="P58" i="8"/>
  <c r="K324" i="8"/>
  <c r="L324" i="8"/>
  <c r="R324" i="7" l="1"/>
  <c r="O325" i="7"/>
  <c r="AI324" i="7"/>
  <c r="N325" i="7"/>
  <c r="J326" i="7"/>
  <c r="I326" i="7"/>
  <c r="P324" i="8"/>
  <c r="O325" i="8" s="1"/>
  <c r="R147" i="1"/>
  <c r="O148" i="1"/>
  <c r="S322" i="1"/>
  <c r="T322" i="1" s="1"/>
  <c r="H323" i="1" s="1"/>
  <c r="K236" i="8"/>
  <c r="L236" i="8"/>
  <c r="M146" i="7"/>
  <c r="J146" i="7" s="1"/>
  <c r="I146" i="7" s="1"/>
  <c r="L58" i="1"/>
  <c r="K58" i="1"/>
  <c r="K236" i="1"/>
  <c r="L236" i="1"/>
  <c r="AI147" i="8"/>
  <c r="N148" i="8"/>
  <c r="AI324" i="8"/>
  <c r="N325" i="8"/>
  <c r="R58" i="8"/>
  <c r="O59" i="8"/>
  <c r="P147" i="8"/>
  <c r="L59" i="7"/>
  <c r="K59" i="7"/>
  <c r="K235" i="7"/>
  <c r="L235" i="7"/>
  <c r="R324" i="8" l="1"/>
  <c r="I147" i="7"/>
  <c r="J147" i="7"/>
  <c r="S324" i="7"/>
  <c r="T324" i="7"/>
  <c r="H325" i="7" s="1"/>
  <c r="J327" i="7"/>
  <c r="I327" i="7"/>
  <c r="P236" i="1"/>
  <c r="R236" i="1" s="1"/>
  <c r="M323" i="1"/>
  <c r="J323" i="1" s="1"/>
  <c r="I323" i="1" s="1"/>
  <c r="R147" i="8"/>
  <c r="O148" i="8"/>
  <c r="N237" i="8"/>
  <c r="AI236" i="8"/>
  <c r="AI235" i="7"/>
  <c r="N236" i="7"/>
  <c r="P235" i="7"/>
  <c r="AI236" i="1"/>
  <c r="N237" i="1"/>
  <c r="P236" i="8"/>
  <c r="AI58" i="1"/>
  <c r="N59" i="1"/>
  <c r="P58" i="1"/>
  <c r="S58" i="8"/>
  <c r="T58" i="8" s="1"/>
  <c r="H59" i="8" s="1"/>
  <c r="K146" i="7"/>
  <c r="L146" i="7"/>
  <c r="AI59" i="7"/>
  <c r="N60" i="7"/>
  <c r="P59" i="7"/>
  <c r="S147" i="1"/>
  <c r="T147" i="1" s="1"/>
  <c r="H148" i="1" s="1"/>
  <c r="S324" i="8"/>
  <c r="T324" i="8" s="1"/>
  <c r="H325" i="8" s="1"/>
  <c r="O237" i="1" l="1"/>
  <c r="M325" i="7"/>
  <c r="J328" i="7"/>
  <c r="I328" i="7"/>
  <c r="J148" i="7"/>
  <c r="I148" i="7"/>
  <c r="M325" i="8"/>
  <c r="J325" i="8" s="1"/>
  <c r="I325" i="8" s="1"/>
  <c r="M59" i="8"/>
  <c r="J59" i="8" s="1"/>
  <c r="I59" i="8" s="1"/>
  <c r="M148" i="1"/>
  <c r="J148" i="1" s="1"/>
  <c r="I148" i="1" s="1"/>
  <c r="R236" i="8"/>
  <c r="O237" i="8"/>
  <c r="S147" i="8"/>
  <c r="T147" i="8" s="1"/>
  <c r="H148" i="8" s="1"/>
  <c r="N147" i="7"/>
  <c r="AI146" i="7"/>
  <c r="P146" i="7"/>
  <c r="R235" i="7"/>
  <c r="O236" i="7"/>
  <c r="S236" i="1"/>
  <c r="T236" i="1" s="1"/>
  <c r="H237" i="1" s="1"/>
  <c r="R58" i="1"/>
  <c r="O59" i="1"/>
  <c r="R59" i="7"/>
  <c r="O60" i="7"/>
  <c r="K323" i="1"/>
  <c r="L323" i="1"/>
  <c r="I149" i="7" l="1"/>
  <c r="J149" i="7"/>
  <c r="I329" i="7"/>
  <c r="J329" i="7"/>
  <c r="L325" i="7"/>
  <c r="K325" i="7"/>
  <c r="S59" i="7"/>
  <c r="T59" i="7"/>
  <c r="H60" i="7" s="1"/>
  <c r="K148" i="1"/>
  <c r="L148" i="1"/>
  <c r="S235" i="7"/>
  <c r="T235" i="7" s="1"/>
  <c r="H236" i="7" s="1"/>
  <c r="K59" i="8"/>
  <c r="L59" i="8"/>
  <c r="AI323" i="1"/>
  <c r="N324" i="1"/>
  <c r="R146" i="7"/>
  <c r="O147" i="7"/>
  <c r="P323" i="1"/>
  <c r="M237" i="1"/>
  <c r="J237" i="1" s="1"/>
  <c r="I237" i="1" s="1"/>
  <c r="S236" i="8"/>
  <c r="T236" i="8"/>
  <c r="H237" i="8" s="1"/>
  <c r="M148" i="8"/>
  <c r="J148" i="8"/>
  <c r="I148" i="8" s="1"/>
  <c r="S58" i="1"/>
  <c r="T58" i="1" s="1"/>
  <c r="H59" i="1" s="1"/>
  <c r="L325" i="8"/>
  <c r="K325" i="8"/>
  <c r="J330" i="7" l="1"/>
  <c r="I330" i="7"/>
  <c r="J150" i="7"/>
  <c r="I150" i="7"/>
  <c r="N326" i="7"/>
  <c r="AI325" i="7"/>
  <c r="P325" i="7"/>
  <c r="P325" i="8"/>
  <c r="R325" i="8" s="1"/>
  <c r="M236" i="7"/>
  <c r="J236" i="7" s="1"/>
  <c r="I236" i="7" s="1"/>
  <c r="S146" i="7"/>
  <c r="T146" i="7" s="1"/>
  <c r="H147" i="7" s="1"/>
  <c r="N149" i="1"/>
  <c r="AI148" i="1"/>
  <c r="P148" i="1"/>
  <c r="K148" i="8"/>
  <c r="L148" i="8"/>
  <c r="K237" i="1"/>
  <c r="L237" i="1"/>
  <c r="N326" i="8"/>
  <c r="AI325" i="8"/>
  <c r="M60" i="7"/>
  <c r="M237" i="8"/>
  <c r="J237" i="8" s="1"/>
  <c r="I237" i="8" s="1"/>
  <c r="N60" i="8"/>
  <c r="AI59" i="8"/>
  <c r="P59" i="8"/>
  <c r="M59" i="1"/>
  <c r="J59" i="1" s="1"/>
  <c r="I59" i="1" s="1"/>
  <c r="R323" i="1"/>
  <c r="O324" i="1"/>
  <c r="P237" i="1" l="1"/>
  <c r="O326" i="8"/>
  <c r="J237" i="7"/>
  <c r="I237" i="7"/>
  <c r="R325" i="7"/>
  <c r="O326" i="7"/>
  <c r="J151" i="7"/>
  <c r="I151" i="7"/>
  <c r="I331" i="7"/>
  <c r="J331" i="7"/>
  <c r="P148" i="8"/>
  <c r="M147" i="7"/>
  <c r="R148" i="8"/>
  <c r="O149" i="8"/>
  <c r="AI237" i="1"/>
  <c r="N238" i="1"/>
  <c r="R59" i="8"/>
  <c r="O60" i="8"/>
  <c r="K237" i="8"/>
  <c r="L237" i="8"/>
  <c r="R148" i="1"/>
  <c r="O149" i="1"/>
  <c r="S323" i="1"/>
  <c r="T323" i="1" s="1"/>
  <c r="H324" i="1" s="1"/>
  <c r="AI148" i="8"/>
  <c r="N149" i="8"/>
  <c r="K236" i="7"/>
  <c r="L236" i="7"/>
  <c r="K60" i="7"/>
  <c r="L60" i="7"/>
  <c r="R237" i="1"/>
  <c r="O238" i="1"/>
  <c r="K59" i="1"/>
  <c r="L59" i="1"/>
  <c r="S325" i="8"/>
  <c r="T325" i="8"/>
  <c r="H326" i="8" s="1"/>
  <c r="P237" i="8" l="1"/>
  <c r="S325" i="7"/>
  <c r="T325" i="7"/>
  <c r="H326" i="7" s="1"/>
  <c r="J238" i="7"/>
  <c r="I238" i="7"/>
  <c r="J332" i="7"/>
  <c r="I332" i="7"/>
  <c r="I152" i="7"/>
  <c r="J152" i="7"/>
  <c r="M324" i="1"/>
  <c r="J324" i="1"/>
  <c r="I324" i="1" s="1"/>
  <c r="R237" i="8"/>
  <c r="O238" i="8"/>
  <c r="M326" i="8"/>
  <c r="J326" i="8" s="1"/>
  <c r="I326" i="8" s="1"/>
  <c r="AI60" i="7"/>
  <c r="N61" i="7"/>
  <c r="P60" i="7"/>
  <c r="S59" i="8"/>
  <c r="T59" i="8" s="1"/>
  <c r="H60" i="8" s="1"/>
  <c r="S148" i="1"/>
  <c r="T148" i="1" s="1"/>
  <c r="H149" i="1" s="1"/>
  <c r="S148" i="8"/>
  <c r="T148" i="8" s="1"/>
  <c r="H149" i="8" s="1"/>
  <c r="N60" i="1"/>
  <c r="AI59" i="1"/>
  <c r="P59" i="1"/>
  <c r="S237" i="1"/>
  <c r="T237" i="1" s="1"/>
  <c r="H238" i="1" s="1"/>
  <c r="AI237" i="8"/>
  <c r="N238" i="8"/>
  <c r="K147" i="7"/>
  <c r="L147" i="7"/>
  <c r="AI236" i="7"/>
  <c r="N237" i="7"/>
  <c r="P236" i="7"/>
  <c r="J153" i="7" l="1"/>
  <c r="I153" i="7"/>
  <c r="I333" i="7"/>
  <c r="J333" i="7"/>
  <c r="I239" i="7"/>
  <c r="J239" i="7"/>
  <c r="J60" i="8"/>
  <c r="I60" i="8" s="1"/>
  <c r="M326" i="7"/>
  <c r="M149" i="8"/>
  <c r="J149" i="8" s="1"/>
  <c r="I149" i="8" s="1"/>
  <c r="M60" i="8"/>
  <c r="M238" i="1"/>
  <c r="J238" i="1" s="1"/>
  <c r="I238" i="1" s="1"/>
  <c r="R236" i="7"/>
  <c r="O237" i="7"/>
  <c r="R60" i="7"/>
  <c r="O61" i="7"/>
  <c r="R59" i="1"/>
  <c r="O60" i="1"/>
  <c r="S237" i="8"/>
  <c r="T237" i="8" s="1"/>
  <c r="H238" i="8" s="1"/>
  <c r="N148" i="7"/>
  <c r="AI147" i="7"/>
  <c r="P147" i="7"/>
  <c r="M149" i="1"/>
  <c r="J149" i="1" s="1"/>
  <c r="I149" i="1" s="1"/>
  <c r="L326" i="8"/>
  <c r="K326" i="8"/>
  <c r="L324" i="1"/>
  <c r="K324" i="1"/>
  <c r="P324" i="1" s="1"/>
  <c r="J240" i="7" l="1"/>
  <c r="I240" i="7"/>
  <c r="J334" i="7"/>
  <c r="I334" i="7"/>
  <c r="L326" i="7"/>
  <c r="K326" i="7"/>
  <c r="J154" i="7"/>
  <c r="I154" i="7"/>
  <c r="M238" i="8"/>
  <c r="J238" i="8" s="1"/>
  <c r="I238" i="8" s="1"/>
  <c r="K60" i="8"/>
  <c r="L60" i="8"/>
  <c r="K149" i="1"/>
  <c r="L149" i="1"/>
  <c r="S59" i="1"/>
  <c r="T59" i="1" s="1"/>
  <c r="H60" i="1" s="1"/>
  <c r="S236" i="7"/>
  <c r="T236" i="7" s="1"/>
  <c r="H237" i="7" s="1"/>
  <c r="K149" i="8"/>
  <c r="L149" i="8"/>
  <c r="N327" i="8"/>
  <c r="AI326" i="8"/>
  <c r="P326" i="8"/>
  <c r="R147" i="7"/>
  <c r="O148" i="7"/>
  <c r="AI324" i="1"/>
  <c r="N325" i="1"/>
  <c r="S60" i="7"/>
  <c r="T60" i="7" s="1"/>
  <c r="H61" i="7" s="1"/>
  <c r="R324" i="1"/>
  <c r="O325" i="1"/>
  <c r="L238" i="1"/>
  <c r="K238" i="1"/>
  <c r="J335" i="7" l="1"/>
  <c r="I335" i="7"/>
  <c r="J241" i="7"/>
  <c r="I241" i="7"/>
  <c r="J155" i="7"/>
  <c r="I155" i="7"/>
  <c r="J60" i="1"/>
  <c r="I60" i="1" s="1"/>
  <c r="N327" i="7"/>
  <c r="AI326" i="7"/>
  <c r="P326" i="7"/>
  <c r="M60" i="1"/>
  <c r="M61" i="7"/>
  <c r="AI149" i="1"/>
  <c r="N150" i="1"/>
  <c r="P149" i="1"/>
  <c r="AI60" i="8"/>
  <c r="N61" i="8"/>
  <c r="P60" i="8"/>
  <c r="M237" i="7"/>
  <c r="S147" i="7"/>
  <c r="T147" i="7" s="1"/>
  <c r="H148" i="7" s="1"/>
  <c r="AI238" i="1"/>
  <c r="N239" i="1"/>
  <c r="S324" i="1"/>
  <c r="T324" i="1" s="1"/>
  <c r="H325" i="1" s="1"/>
  <c r="R326" i="8"/>
  <c r="O327" i="8"/>
  <c r="L238" i="8"/>
  <c r="K238" i="8"/>
  <c r="P238" i="1"/>
  <c r="N150" i="8"/>
  <c r="AI149" i="8"/>
  <c r="P149" i="8"/>
  <c r="I61" i="1" l="1"/>
  <c r="J61" i="1"/>
  <c r="I156" i="7"/>
  <c r="J156" i="7"/>
  <c r="I242" i="7"/>
  <c r="J242" i="7"/>
  <c r="R326" i="7"/>
  <c r="O327" i="7"/>
  <c r="J336" i="7"/>
  <c r="I336" i="7"/>
  <c r="M325" i="1"/>
  <c r="J325" i="1" s="1"/>
  <c r="I325" i="1" s="1"/>
  <c r="M148" i="7"/>
  <c r="R60" i="8"/>
  <c r="O61" i="8"/>
  <c r="AI238" i="8"/>
  <c r="N239" i="8"/>
  <c r="P238" i="8"/>
  <c r="R149" i="1"/>
  <c r="O150" i="1"/>
  <c r="S326" i="8"/>
  <c r="T326" i="8" s="1"/>
  <c r="H327" i="8" s="1"/>
  <c r="L61" i="7"/>
  <c r="K61" i="7"/>
  <c r="R149" i="8"/>
  <c r="O150" i="8"/>
  <c r="R238" i="1"/>
  <c r="O239" i="1"/>
  <c r="K237" i="7"/>
  <c r="L237" i="7"/>
  <c r="K60" i="1"/>
  <c r="L60" i="1"/>
  <c r="J243" i="7" l="1"/>
  <c r="I243" i="7"/>
  <c r="J157" i="7"/>
  <c r="I157" i="7"/>
  <c r="I337" i="7"/>
  <c r="J337" i="7"/>
  <c r="J62" i="1"/>
  <c r="I62" i="1"/>
  <c r="S326" i="7"/>
  <c r="T326" i="7"/>
  <c r="H327" i="7" s="1"/>
  <c r="M327" i="8"/>
  <c r="J327" i="8"/>
  <c r="I327" i="8" s="1"/>
  <c r="S60" i="8"/>
  <c r="T60" i="8" s="1"/>
  <c r="H61" i="8" s="1"/>
  <c r="R238" i="8"/>
  <c r="O239" i="8"/>
  <c r="N238" i="7"/>
  <c r="AI237" i="7"/>
  <c r="P237" i="7"/>
  <c r="S238" i="1"/>
  <c r="T238" i="1" s="1"/>
  <c r="H239" i="1" s="1"/>
  <c r="L148" i="7"/>
  <c r="K148" i="7"/>
  <c r="N61" i="1"/>
  <c r="AI60" i="1"/>
  <c r="P60" i="1"/>
  <c r="S149" i="8"/>
  <c r="T149" i="8" s="1"/>
  <c r="H150" i="8" s="1"/>
  <c r="L325" i="1"/>
  <c r="K325" i="1"/>
  <c r="P325" i="1" s="1"/>
  <c r="S149" i="1"/>
  <c r="T149" i="1" s="1"/>
  <c r="H150" i="1" s="1"/>
  <c r="AI61" i="7"/>
  <c r="N62" i="7"/>
  <c r="P61" i="7"/>
  <c r="J63" i="1" l="1"/>
  <c r="I63" i="1"/>
  <c r="J338" i="7"/>
  <c r="I338" i="7"/>
  <c r="J158" i="7"/>
  <c r="I158" i="7"/>
  <c r="M327" i="7"/>
  <c r="J244" i="7"/>
  <c r="I244" i="7"/>
  <c r="M150" i="1"/>
  <c r="J150" i="1" s="1"/>
  <c r="I150" i="1" s="1"/>
  <c r="M239" i="1"/>
  <c r="J239" i="1"/>
  <c r="I239" i="1" s="1"/>
  <c r="R325" i="1"/>
  <c r="O326" i="1"/>
  <c r="M61" i="8"/>
  <c r="J61" i="8" s="1"/>
  <c r="I61" i="8" s="1"/>
  <c r="R60" i="1"/>
  <c r="O61" i="1"/>
  <c r="R237" i="7"/>
  <c r="O238" i="7"/>
  <c r="N326" i="1"/>
  <c r="AI325" i="1"/>
  <c r="M150" i="8"/>
  <c r="J150" i="8" s="1"/>
  <c r="I150" i="8" s="1"/>
  <c r="AI148" i="7"/>
  <c r="N149" i="7"/>
  <c r="P148" i="7"/>
  <c r="K327" i="8"/>
  <c r="L327" i="8"/>
  <c r="P327" i="8" s="1"/>
  <c r="R61" i="7"/>
  <c r="O62" i="7"/>
  <c r="S238" i="8"/>
  <c r="T238" i="8" s="1"/>
  <c r="H239" i="8" s="1"/>
  <c r="K327" i="7" l="1"/>
  <c r="L327" i="7"/>
  <c r="I159" i="7"/>
  <c r="J159" i="7"/>
  <c r="J339" i="7"/>
  <c r="I339" i="7"/>
  <c r="J245" i="7"/>
  <c r="I245" i="7"/>
  <c r="J64" i="1"/>
  <c r="I64" i="1"/>
  <c r="R327" i="8"/>
  <c r="O328" i="8"/>
  <c r="L61" i="8"/>
  <c r="K61" i="8"/>
  <c r="AI327" i="8"/>
  <c r="N328" i="8"/>
  <c r="S237" i="7"/>
  <c r="T237" i="7" s="1"/>
  <c r="H238" i="7" s="1"/>
  <c r="S325" i="1"/>
  <c r="T325" i="1" s="1"/>
  <c r="H326" i="1" s="1"/>
  <c r="R148" i="7"/>
  <c r="O149" i="7"/>
  <c r="M239" i="8"/>
  <c r="J239" i="8" s="1"/>
  <c r="I239" i="8" s="1"/>
  <c r="L239" i="1"/>
  <c r="K239" i="1"/>
  <c r="S60" i="1"/>
  <c r="T60" i="1" s="1"/>
  <c r="H61" i="1" s="1"/>
  <c r="K150" i="1"/>
  <c r="L150" i="1"/>
  <c r="S61" i="7"/>
  <c r="T61" i="7" s="1"/>
  <c r="H62" i="7" s="1"/>
  <c r="K150" i="8"/>
  <c r="L150" i="8"/>
  <c r="J160" i="7" l="1"/>
  <c r="I160" i="7"/>
  <c r="I65" i="1"/>
  <c r="J65" i="1"/>
  <c r="N328" i="7"/>
  <c r="AI327" i="7"/>
  <c r="P327" i="7"/>
  <c r="I246" i="7"/>
  <c r="J246" i="7"/>
  <c r="P239" i="1"/>
  <c r="P150" i="8"/>
  <c r="R150" i="8" s="1"/>
  <c r="I340" i="7"/>
  <c r="J340" i="7"/>
  <c r="M61" i="1"/>
  <c r="M326" i="1"/>
  <c r="J326" i="1" s="1"/>
  <c r="I326" i="1" s="1"/>
  <c r="M238" i="7"/>
  <c r="K239" i="8"/>
  <c r="L239" i="8"/>
  <c r="M62" i="7"/>
  <c r="AI150" i="8"/>
  <c r="N151" i="8"/>
  <c r="N240" i="1"/>
  <c r="AI239" i="1"/>
  <c r="R239" i="1"/>
  <c r="O240" i="1"/>
  <c r="AI150" i="1"/>
  <c r="N151" i="1"/>
  <c r="P150" i="1"/>
  <c r="S148" i="7"/>
  <c r="T148" i="7" s="1"/>
  <c r="H149" i="7" s="1"/>
  <c r="N62" i="8"/>
  <c r="AI61" i="8"/>
  <c r="P61" i="8"/>
  <c r="S327" i="8"/>
  <c r="T327" i="8" s="1"/>
  <c r="H328" i="8" s="1"/>
  <c r="I247" i="7" l="1"/>
  <c r="J247" i="7"/>
  <c r="R327" i="7"/>
  <c r="O328" i="7"/>
  <c r="J341" i="7"/>
  <c r="I341" i="7"/>
  <c r="I66" i="1"/>
  <c r="J66" i="1"/>
  <c r="O151" i="8"/>
  <c r="J161" i="7"/>
  <c r="I161" i="7"/>
  <c r="M328" i="8"/>
  <c r="J328" i="8" s="1"/>
  <c r="I328" i="8" s="1"/>
  <c r="K62" i="7"/>
  <c r="L62" i="7"/>
  <c r="S150" i="8"/>
  <c r="T150" i="8" s="1"/>
  <c r="H151" i="8" s="1"/>
  <c r="M149" i="7"/>
  <c r="R150" i="1"/>
  <c r="O151" i="1"/>
  <c r="AI239" i="8"/>
  <c r="N240" i="8"/>
  <c r="K326" i="1"/>
  <c r="L326" i="1"/>
  <c r="R61" i="8"/>
  <c r="O62" i="8"/>
  <c r="P239" i="8"/>
  <c r="L61" i="1"/>
  <c r="K61" i="1"/>
  <c r="S239" i="1"/>
  <c r="T239" i="1"/>
  <c r="H240" i="1" s="1"/>
  <c r="L238" i="7"/>
  <c r="K238" i="7"/>
  <c r="I342" i="7" l="1"/>
  <c r="J342" i="7"/>
  <c r="J162" i="7"/>
  <c r="I162" i="7"/>
  <c r="S327" i="7"/>
  <c r="T327" i="7"/>
  <c r="H328" i="7" s="1"/>
  <c r="J67" i="1"/>
  <c r="I67" i="1"/>
  <c r="J248" i="7"/>
  <c r="I248" i="7"/>
  <c r="S150" i="1"/>
  <c r="T150" i="1" s="1"/>
  <c r="H151" i="1" s="1"/>
  <c r="K149" i="7"/>
  <c r="L149" i="7"/>
  <c r="M240" i="1"/>
  <c r="J240" i="1" s="1"/>
  <c r="I240" i="1" s="1"/>
  <c r="AI238" i="7"/>
  <c r="N239" i="7"/>
  <c r="P238" i="7"/>
  <c r="N63" i="7"/>
  <c r="AI62" i="7"/>
  <c r="P62" i="7"/>
  <c r="M151" i="8"/>
  <c r="J151" i="8"/>
  <c r="I151" i="8" s="1"/>
  <c r="R239" i="8"/>
  <c r="O240" i="8"/>
  <c r="N62" i="1"/>
  <c r="AI61" i="1"/>
  <c r="P61" i="1"/>
  <c r="S61" i="8"/>
  <c r="T61" i="8" s="1"/>
  <c r="H62" i="8" s="1"/>
  <c r="K328" i="8"/>
  <c r="L328" i="8"/>
  <c r="N327" i="1"/>
  <c r="AI326" i="1"/>
  <c r="P326" i="1"/>
  <c r="M328" i="7" l="1"/>
  <c r="J163" i="7"/>
  <c r="I163" i="7"/>
  <c r="J249" i="7"/>
  <c r="I249" i="7"/>
  <c r="J62" i="8"/>
  <c r="I62" i="8" s="1"/>
  <c r="J68" i="1"/>
  <c r="I68" i="1"/>
  <c r="J343" i="7"/>
  <c r="I343" i="7"/>
  <c r="M62" i="8"/>
  <c r="M151" i="1"/>
  <c r="J151" i="1" s="1"/>
  <c r="I151" i="1" s="1"/>
  <c r="N150" i="7"/>
  <c r="AI149" i="7"/>
  <c r="P149" i="7"/>
  <c r="N329" i="8"/>
  <c r="AI328" i="8"/>
  <c r="R238" i="7"/>
  <c r="O239" i="7"/>
  <c r="S239" i="8"/>
  <c r="T239" i="8" s="1"/>
  <c r="H240" i="8" s="1"/>
  <c r="R326" i="1"/>
  <c r="O327" i="1"/>
  <c r="K151" i="8"/>
  <c r="L151" i="8"/>
  <c r="P328" i="8"/>
  <c r="R62" i="7"/>
  <c r="O63" i="7"/>
  <c r="L240" i="1"/>
  <c r="K240" i="1"/>
  <c r="P240" i="1" s="1"/>
  <c r="R61" i="1"/>
  <c r="O62" i="1"/>
  <c r="I250" i="7" l="1"/>
  <c r="J250" i="7"/>
  <c r="J164" i="7"/>
  <c r="I164" i="7"/>
  <c r="J344" i="7"/>
  <c r="I344" i="7"/>
  <c r="J69" i="1"/>
  <c r="I69" i="1"/>
  <c r="K328" i="7"/>
  <c r="L328" i="7"/>
  <c r="M240" i="8"/>
  <c r="J240" i="8" s="1"/>
  <c r="I240" i="8" s="1"/>
  <c r="R240" i="1"/>
  <c r="O241" i="1"/>
  <c r="R328" i="8"/>
  <c r="O329" i="8"/>
  <c r="R149" i="7"/>
  <c r="O150" i="7"/>
  <c r="K151" i="1"/>
  <c r="L151" i="1"/>
  <c r="N152" i="8"/>
  <c r="AI151" i="8"/>
  <c r="L62" i="8"/>
  <c r="K62" i="8"/>
  <c r="S326" i="1"/>
  <c r="T326" i="1" s="1"/>
  <c r="H327" i="1" s="1"/>
  <c r="N241" i="1"/>
  <c r="AI240" i="1"/>
  <c r="P151" i="8"/>
  <c r="S238" i="7"/>
  <c r="T238" i="7" s="1"/>
  <c r="H239" i="7" s="1"/>
  <c r="S62" i="7"/>
  <c r="T62" i="7" s="1"/>
  <c r="H63" i="7" s="1"/>
  <c r="S61" i="1"/>
  <c r="T61" i="1" s="1"/>
  <c r="H62" i="1" s="1"/>
  <c r="J165" i="7" l="1"/>
  <c r="I165" i="7"/>
  <c r="AI328" i="7"/>
  <c r="N329" i="7"/>
  <c r="P328" i="7"/>
  <c r="J251" i="7"/>
  <c r="I251" i="7"/>
  <c r="I70" i="1"/>
  <c r="J70" i="1"/>
  <c r="J345" i="7"/>
  <c r="I345" i="7"/>
  <c r="M327" i="1"/>
  <c r="J327" i="1"/>
  <c r="I327" i="1" s="1"/>
  <c r="M62" i="1"/>
  <c r="M63" i="7"/>
  <c r="S328" i="8"/>
  <c r="T328" i="8" s="1"/>
  <c r="H329" i="8" s="1"/>
  <c r="N63" i="8"/>
  <c r="AI62" i="8"/>
  <c r="P62" i="8"/>
  <c r="N152" i="1"/>
  <c r="AI151" i="1"/>
  <c r="P151" i="1"/>
  <c r="S240" i="1"/>
  <c r="T240" i="1" s="1"/>
  <c r="H241" i="1" s="1"/>
  <c r="R151" i="8"/>
  <c r="O152" i="8"/>
  <c r="S149" i="7"/>
  <c r="T149" i="7" s="1"/>
  <c r="H150" i="7" s="1"/>
  <c r="K240" i="8"/>
  <c r="L240" i="8"/>
  <c r="M239" i="7"/>
  <c r="I71" i="1" l="1"/>
  <c r="J71" i="1"/>
  <c r="J252" i="7"/>
  <c r="I252" i="7"/>
  <c r="R328" i="7"/>
  <c r="O329" i="7"/>
  <c r="J346" i="7"/>
  <c r="I346" i="7"/>
  <c r="J166" i="7"/>
  <c r="I166" i="7"/>
  <c r="M329" i="8"/>
  <c r="J329" i="8"/>
  <c r="I329" i="8" s="1"/>
  <c r="M150" i="7"/>
  <c r="L239" i="7"/>
  <c r="K239" i="7"/>
  <c r="R62" i="8"/>
  <c r="O63" i="8"/>
  <c r="S151" i="8"/>
  <c r="T151" i="8" s="1"/>
  <c r="H152" i="8" s="1"/>
  <c r="L63" i="7"/>
  <c r="K63" i="7"/>
  <c r="M241" i="1"/>
  <c r="J241" i="1"/>
  <c r="I241" i="1" s="1"/>
  <c r="AI240" i="8"/>
  <c r="N241" i="8"/>
  <c r="K62" i="1"/>
  <c r="L62" i="1"/>
  <c r="P240" i="8"/>
  <c r="R151" i="1"/>
  <c r="O152" i="1"/>
  <c r="K327" i="1"/>
  <c r="P327" i="1" s="1"/>
  <c r="L327" i="1"/>
  <c r="S328" i="7" l="1"/>
  <c r="T328" i="7"/>
  <c r="H329" i="7" s="1"/>
  <c r="J167" i="7"/>
  <c r="I167" i="7"/>
  <c r="I253" i="7"/>
  <c r="J253" i="7"/>
  <c r="I347" i="7"/>
  <c r="J347" i="7"/>
  <c r="J72" i="1"/>
  <c r="I72" i="1"/>
  <c r="M152" i="8"/>
  <c r="J152" i="8" s="1"/>
  <c r="I152" i="8" s="1"/>
  <c r="R327" i="1"/>
  <c r="O328" i="1"/>
  <c r="R240" i="8"/>
  <c r="O241" i="8"/>
  <c r="L241" i="1"/>
  <c r="K241" i="1"/>
  <c r="N240" i="7"/>
  <c r="AI239" i="7"/>
  <c r="P239" i="7"/>
  <c r="N63" i="1"/>
  <c r="AI62" i="1"/>
  <c r="P62" i="1"/>
  <c r="N64" i="7"/>
  <c r="AI63" i="7"/>
  <c r="P63" i="7"/>
  <c r="L150" i="7"/>
  <c r="K150" i="7"/>
  <c r="N328" i="1"/>
  <c r="AI327" i="1"/>
  <c r="S151" i="1"/>
  <c r="T151" i="1" s="1"/>
  <c r="H152" i="1" s="1"/>
  <c r="S62" i="8"/>
  <c r="T62" i="8" s="1"/>
  <c r="H63" i="8" s="1"/>
  <c r="K329" i="8"/>
  <c r="L329" i="8"/>
  <c r="P241" i="1" l="1"/>
  <c r="J348" i="7"/>
  <c r="I348" i="7"/>
  <c r="J254" i="7"/>
  <c r="I254" i="7"/>
  <c r="J168" i="7"/>
  <c r="I168" i="7"/>
  <c r="J73" i="1"/>
  <c r="I73" i="1"/>
  <c r="M329" i="7"/>
  <c r="P329" i="8"/>
  <c r="R329" i="8" s="1"/>
  <c r="M63" i="8"/>
  <c r="J63" i="8" s="1"/>
  <c r="I63" i="8" s="1"/>
  <c r="M152" i="1"/>
  <c r="J152" i="1" s="1"/>
  <c r="I152" i="1" s="1"/>
  <c r="R62" i="1"/>
  <c r="O63" i="1"/>
  <c r="S240" i="8"/>
  <c r="T240" i="8" s="1"/>
  <c r="H241" i="8" s="1"/>
  <c r="R241" i="1"/>
  <c r="O242" i="1"/>
  <c r="AI329" i="8"/>
  <c r="N330" i="8"/>
  <c r="N151" i="7"/>
  <c r="AI150" i="7"/>
  <c r="P150" i="7"/>
  <c r="R239" i="7"/>
  <c r="O240" i="7"/>
  <c r="S327" i="1"/>
  <c r="T327" i="1" s="1"/>
  <c r="H328" i="1" s="1"/>
  <c r="R63" i="7"/>
  <c r="O64" i="7"/>
  <c r="AI241" i="1"/>
  <c r="N242" i="1"/>
  <c r="L152" i="8"/>
  <c r="K152" i="8"/>
  <c r="O330" i="8" l="1"/>
  <c r="I169" i="7"/>
  <c r="J169" i="7"/>
  <c r="J255" i="7"/>
  <c r="I255" i="7"/>
  <c r="K329" i="7"/>
  <c r="L329" i="7"/>
  <c r="I74" i="1"/>
  <c r="J74" i="1"/>
  <c r="M328" i="1"/>
  <c r="J328" i="1"/>
  <c r="I328" i="1" s="1"/>
  <c r="N153" i="8"/>
  <c r="AI152" i="8"/>
  <c r="S62" i="1"/>
  <c r="T62" i="1" s="1"/>
  <c r="H63" i="1" s="1"/>
  <c r="S241" i="1"/>
  <c r="T241" i="1" s="1"/>
  <c r="H242" i="1" s="1"/>
  <c r="S239" i="7"/>
  <c r="T239" i="7" s="1"/>
  <c r="H240" i="7" s="1"/>
  <c r="K152" i="1"/>
  <c r="L152" i="1"/>
  <c r="R150" i="7"/>
  <c r="O151" i="7"/>
  <c r="M241" i="8"/>
  <c r="J241" i="8" s="1"/>
  <c r="I241" i="8" s="1"/>
  <c r="S329" i="8"/>
  <c r="T329" i="8" s="1"/>
  <c r="H330" i="8" s="1"/>
  <c r="P152" i="8"/>
  <c r="S63" i="7"/>
  <c r="T63" i="7" s="1"/>
  <c r="H64" i="7" s="1"/>
  <c r="L63" i="8"/>
  <c r="K63" i="8"/>
  <c r="J256" i="7" l="1"/>
  <c r="I256" i="7"/>
  <c r="J170" i="7"/>
  <c r="I170" i="7"/>
  <c r="J75" i="1"/>
  <c r="I75" i="1"/>
  <c r="J242" i="1"/>
  <c r="I242" i="1" s="1"/>
  <c r="AI329" i="7"/>
  <c r="N330" i="7"/>
  <c r="P329" i="7"/>
  <c r="M240" i="7"/>
  <c r="M242" i="1"/>
  <c r="M330" i="8"/>
  <c r="J330" i="8" s="1"/>
  <c r="I330" i="8" s="1"/>
  <c r="M64" i="7"/>
  <c r="M63" i="1"/>
  <c r="AI152" i="1"/>
  <c r="N153" i="1"/>
  <c r="P152" i="1"/>
  <c r="R152" i="8"/>
  <c r="O153" i="8"/>
  <c r="K241" i="8"/>
  <c r="L241" i="8"/>
  <c r="AI63" i="8"/>
  <c r="N64" i="8"/>
  <c r="P63" i="8"/>
  <c r="L328" i="1"/>
  <c r="K328" i="1"/>
  <c r="S150" i="7"/>
  <c r="T150" i="7" s="1"/>
  <c r="H151" i="7" s="1"/>
  <c r="J76" i="1" l="1"/>
  <c r="I76" i="1"/>
  <c r="I171" i="7"/>
  <c r="J171" i="7"/>
  <c r="R329" i="7"/>
  <c r="O330" i="7"/>
  <c r="I257" i="7"/>
  <c r="J257" i="7"/>
  <c r="M151" i="7"/>
  <c r="L64" i="7"/>
  <c r="K64" i="7"/>
  <c r="N242" i="8"/>
  <c r="AI241" i="8"/>
  <c r="K63" i="1"/>
  <c r="L63" i="1"/>
  <c r="K330" i="8"/>
  <c r="L330" i="8"/>
  <c r="P241" i="8"/>
  <c r="K242" i="1"/>
  <c r="L242" i="1"/>
  <c r="AI328" i="1"/>
  <c r="N329" i="1"/>
  <c r="R63" i="8"/>
  <c r="O64" i="8"/>
  <c r="S152" i="8"/>
  <c r="T152" i="8" s="1"/>
  <c r="H153" i="8" s="1"/>
  <c r="P328" i="1"/>
  <c r="R152" i="1"/>
  <c r="O153" i="1"/>
  <c r="K240" i="7"/>
  <c r="L240" i="7"/>
  <c r="S329" i="7" l="1"/>
  <c r="T329" i="7" s="1"/>
  <c r="H330" i="7" s="1"/>
  <c r="J172" i="7"/>
  <c r="I172" i="7"/>
  <c r="P330" i="8"/>
  <c r="R330" i="8" s="1"/>
  <c r="I77" i="1"/>
  <c r="J77" i="1"/>
  <c r="I258" i="7"/>
  <c r="J258" i="7"/>
  <c r="M153" i="8"/>
  <c r="J153" i="8" s="1"/>
  <c r="I153" i="8" s="1"/>
  <c r="N243" i="1"/>
  <c r="AI242" i="1"/>
  <c r="P242" i="1"/>
  <c r="AI64" i="7"/>
  <c r="N65" i="7"/>
  <c r="P64" i="7"/>
  <c r="S63" i="8"/>
  <c r="T63" i="8" s="1"/>
  <c r="H64" i="8" s="1"/>
  <c r="R241" i="8"/>
  <c r="O242" i="8"/>
  <c r="AI330" i="8"/>
  <c r="N331" i="8"/>
  <c r="S152" i="1"/>
  <c r="T152" i="1" s="1"/>
  <c r="H153" i="1" s="1"/>
  <c r="R328" i="1"/>
  <c r="O329" i="1"/>
  <c r="AI63" i="1"/>
  <c r="N64" i="1"/>
  <c r="P63" i="1"/>
  <c r="AI240" i="7"/>
  <c r="N241" i="7"/>
  <c r="P240" i="7"/>
  <c r="L151" i="7"/>
  <c r="K151" i="7"/>
  <c r="M330" i="7" l="1"/>
  <c r="I78" i="1"/>
  <c r="J78" i="1"/>
  <c r="J64" i="8"/>
  <c r="I64" i="8" s="1"/>
  <c r="O331" i="8"/>
  <c r="J153" i="1"/>
  <c r="I153" i="1" s="1"/>
  <c r="I259" i="7"/>
  <c r="J259" i="7"/>
  <c r="M153" i="1"/>
  <c r="M64" i="8"/>
  <c r="R63" i="1"/>
  <c r="O64" i="1"/>
  <c r="R64" i="7"/>
  <c r="O65" i="7"/>
  <c r="AI151" i="7"/>
  <c r="N152" i="7"/>
  <c r="P151" i="7"/>
  <c r="R240" i="7"/>
  <c r="O241" i="7"/>
  <c r="R242" i="1"/>
  <c r="O243" i="1"/>
  <c r="K153" i="8"/>
  <c r="L153" i="8"/>
  <c r="S328" i="1"/>
  <c r="T328" i="1" s="1"/>
  <c r="H329" i="1" s="1"/>
  <c r="S241" i="8"/>
  <c r="T241" i="8"/>
  <c r="H242" i="8" s="1"/>
  <c r="S330" i="8"/>
  <c r="T330" i="8" s="1"/>
  <c r="H331" i="8" s="1"/>
  <c r="J260" i="7" l="1"/>
  <c r="I260" i="7"/>
  <c r="J79" i="1"/>
  <c r="I79" i="1"/>
  <c r="P153" i="8"/>
  <c r="O154" i="8" s="1"/>
  <c r="K330" i="7"/>
  <c r="L330" i="7"/>
  <c r="R153" i="8"/>
  <c r="M331" i="8"/>
  <c r="J331" i="8" s="1"/>
  <c r="I331" i="8" s="1"/>
  <c r="S240" i="7"/>
  <c r="T240" i="7" s="1"/>
  <c r="H241" i="7" s="1"/>
  <c r="S63" i="1"/>
  <c r="T63" i="1" s="1"/>
  <c r="H64" i="1" s="1"/>
  <c r="AI153" i="8"/>
  <c r="N154" i="8"/>
  <c r="L64" i="8"/>
  <c r="K64" i="8"/>
  <c r="M329" i="1"/>
  <c r="J329" i="1" s="1"/>
  <c r="I329" i="1" s="1"/>
  <c r="R151" i="7"/>
  <c r="O152" i="7"/>
  <c r="S64" i="7"/>
  <c r="T64" i="7" s="1"/>
  <c r="H65" i="7" s="1"/>
  <c r="M242" i="8"/>
  <c r="S242" i="1"/>
  <c r="T242" i="1" s="1"/>
  <c r="H243" i="1" s="1"/>
  <c r="K153" i="1"/>
  <c r="L153" i="1"/>
  <c r="J80" i="1" l="1"/>
  <c r="I80" i="1"/>
  <c r="N331" i="7"/>
  <c r="AI330" i="7"/>
  <c r="P330" i="7"/>
  <c r="M243" i="1"/>
  <c r="J243" i="1" s="1"/>
  <c r="I243" i="1" s="1"/>
  <c r="M241" i="7"/>
  <c r="S151" i="7"/>
  <c r="T151" i="7" s="1"/>
  <c r="H152" i="7" s="1"/>
  <c r="K242" i="8"/>
  <c r="L242" i="8"/>
  <c r="J242" i="8"/>
  <c r="I242" i="8" s="1"/>
  <c r="M64" i="1"/>
  <c r="K331" i="8"/>
  <c r="L331" i="8"/>
  <c r="M65" i="7"/>
  <c r="AI64" i="8"/>
  <c r="N65" i="8"/>
  <c r="P64" i="8"/>
  <c r="K329" i="1"/>
  <c r="L329" i="1"/>
  <c r="N154" i="1"/>
  <c r="AI153" i="1"/>
  <c r="P153" i="1"/>
  <c r="S153" i="8"/>
  <c r="T153" i="8" s="1"/>
  <c r="H154" i="8" s="1"/>
  <c r="P331" i="8" l="1"/>
  <c r="R330" i="7"/>
  <c r="O331" i="7"/>
  <c r="I81" i="1"/>
  <c r="J81" i="1"/>
  <c r="M154" i="8"/>
  <c r="J154" i="8" s="1"/>
  <c r="I154" i="8" s="1"/>
  <c r="R331" i="8"/>
  <c r="O332" i="8"/>
  <c r="AI329" i="1"/>
  <c r="N330" i="1"/>
  <c r="AI331" i="8"/>
  <c r="N332" i="8"/>
  <c r="N243" i="8"/>
  <c r="AI242" i="8"/>
  <c r="K65" i="7"/>
  <c r="L65" i="7"/>
  <c r="R64" i="8"/>
  <c r="O65" i="8"/>
  <c r="K64" i="1"/>
  <c r="L64" i="1"/>
  <c r="L243" i="1"/>
  <c r="K243" i="1"/>
  <c r="M152" i="7"/>
  <c r="P242" i="8"/>
  <c r="P329" i="1"/>
  <c r="R153" i="1"/>
  <c r="O154" i="1"/>
  <c r="L241" i="7"/>
  <c r="K241" i="7"/>
  <c r="J82" i="1" l="1"/>
  <c r="I82" i="1"/>
  <c r="S330" i="7"/>
  <c r="T330" i="7"/>
  <c r="H331" i="7" s="1"/>
  <c r="AI243" i="1"/>
  <c r="N244" i="1"/>
  <c r="P243" i="1"/>
  <c r="R329" i="1"/>
  <c r="O330" i="1"/>
  <c r="R242" i="8"/>
  <c r="O243" i="8"/>
  <c r="AI64" i="1"/>
  <c r="N65" i="1"/>
  <c r="P64" i="1"/>
  <c r="S331" i="8"/>
  <c r="T331" i="8" s="1"/>
  <c r="H332" i="8" s="1"/>
  <c r="N66" i="7"/>
  <c r="AI65" i="7"/>
  <c r="P65" i="7"/>
  <c r="AI241" i="7"/>
  <c r="N242" i="7"/>
  <c r="P241" i="7"/>
  <c r="S64" i="8"/>
  <c r="T64" i="8" s="1"/>
  <c r="H65" i="8" s="1"/>
  <c r="S153" i="1"/>
  <c r="T153" i="1" s="1"/>
  <c r="H154" i="1" s="1"/>
  <c r="K152" i="7"/>
  <c r="L152" i="7"/>
  <c r="K154" i="8"/>
  <c r="L154" i="8"/>
  <c r="M331" i="7" l="1"/>
  <c r="J83" i="1"/>
  <c r="I83" i="1"/>
  <c r="J154" i="1"/>
  <c r="I154" i="1" s="1"/>
  <c r="J65" i="8"/>
  <c r="I65" i="8" s="1"/>
  <c r="M332" i="8"/>
  <c r="J332" i="8" s="1"/>
  <c r="I332" i="8" s="1"/>
  <c r="M65" i="8"/>
  <c r="M154" i="1"/>
  <c r="AI154" i="8"/>
  <c r="N155" i="8"/>
  <c r="P154" i="8"/>
  <c r="R241" i="7"/>
  <c r="O242" i="7"/>
  <c r="S329" i="1"/>
  <c r="T329" i="1" s="1"/>
  <c r="H330" i="1" s="1"/>
  <c r="R64" i="1"/>
  <c r="O65" i="1"/>
  <c r="R65" i="7"/>
  <c r="O66" i="7"/>
  <c r="N153" i="7"/>
  <c r="AI152" i="7"/>
  <c r="P152" i="7"/>
  <c r="R243" i="1"/>
  <c r="O244" i="1"/>
  <c r="S242" i="8"/>
  <c r="T242" i="8" s="1"/>
  <c r="H243" i="8" s="1"/>
  <c r="J84" i="1" l="1"/>
  <c r="I84" i="1"/>
  <c r="L331" i="7"/>
  <c r="K331" i="7"/>
  <c r="M243" i="8"/>
  <c r="J243" i="8" s="1"/>
  <c r="I243" i="8" s="1"/>
  <c r="L154" i="1"/>
  <c r="K154" i="1"/>
  <c r="M330" i="1"/>
  <c r="S65" i="7"/>
  <c r="T65" i="7" s="1"/>
  <c r="H66" i="7" s="1"/>
  <c r="S243" i="1"/>
  <c r="T243" i="1" s="1"/>
  <c r="H244" i="1" s="1"/>
  <c r="L65" i="8"/>
  <c r="K65" i="8"/>
  <c r="S241" i="7"/>
  <c r="T241" i="7" s="1"/>
  <c r="H242" i="7" s="1"/>
  <c r="R154" i="8"/>
  <c r="O155" i="8"/>
  <c r="K332" i="8"/>
  <c r="P332" i="8" s="1"/>
  <c r="L332" i="8"/>
  <c r="R152" i="7"/>
  <c r="O153" i="7"/>
  <c r="S64" i="1"/>
  <c r="T64" i="1" s="1"/>
  <c r="H65" i="1" s="1"/>
  <c r="N332" i="7" l="1"/>
  <c r="AI331" i="7"/>
  <c r="P331" i="7"/>
  <c r="M244" i="1"/>
  <c r="J244" i="1" s="1"/>
  <c r="I244" i="1" s="1"/>
  <c r="M66" i="7"/>
  <c r="L330" i="1"/>
  <c r="K330" i="1"/>
  <c r="M242" i="7"/>
  <c r="AI154" i="1"/>
  <c r="N155" i="1"/>
  <c r="P154" i="1"/>
  <c r="S152" i="7"/>
  <c r="T152" i="7" s="1"/>
  <c r="H153" i="7" s="1"/>
  <c r="N333" i="8"/>
  <c r="AI332" i="8"/>
  <c r="AI65" i="8"/>
  <c r="N66" i="8"/>
  <c r="P65" i="8"/>
  <c r="R332" i="8"/>
  <c r="O333" i="8"/>
  <c r="L243" i="8"/>
  <c r="K243" i="8"/>
  <c r="M65" i="1"/>
  <c r="S154" i="8"/>
  <c r="T154" i="8" s="1"/>
  <c r="H155" i="8" s="1"/>
  <c r="J330" i="1"/>
  <c r="I330" i="1" s="1"/>
  <c r="R331" i="7" l="1"/>
  <c r="O332" i="7"/>
  <c r="M153" i="7"/>
  <c r="N331" i="1"/>
  <c r="AI330" i="1"/>
  <c r="S332" i="8"/>
  <c r="T332" i="8" s="1"/>
  <c r="H333" i="8" s="1"/>
  <c r="R154" i="1"/>
  <c r="O155" i="1"/>
  <c r="L65" i="1"/>
  <c r="K65" i="1"/>
  <c r="R65" i="8"/>
  <c r="O66" i="8"/>
  <c r="N244" i="8"/>
  <c r="AI243" i="8"/>
  <c r="M155" i="8"/>
  <c r="J155" i="8" s="1"/>
  <c r="I155" i="8" s="1"/>
  <c r="L66" i="7"/>
  <c r="K66" i="7"/>
  <c r="P330" i="1"/>
  <c r="P243" i="8"/>
  <c r="L242" i="7"/>
  <c r="K242" i="7"/>
  <c r="K244" i="1"/>
  <c r="L244" i="1"/>
  <c r="S331" i="7" l="1"/>
  <c r="T331" i="7" s="1"/>
  <c r="H332" i="7" s="1"/>
  <c r="M333" i="8"/>
  <c r="J333" i="8"/>
  <c r="I333" i="8" s="1"/>
  <c r="N243" i="7"/>
  <c r="AI242" i="7"/>
  <c r="P242" i="7"/>
  <c r="S154" i="1"/>
  <c r="T154" i="1" s="1"/>
  <c r="H155" i="1" s="1"/>
  <c r="R243" i="8"/>
  <c r="O244" i="8"/>
  <c r="K155" i="8"/>
  <c r="L155" i="8"/>
  <c r="R330" i="1"/>
  <c r="O331" i="1"/>
  <c r="S65" i="8"/>
  <c r="T65" i="8" s="1"/>
  <c r="H66" i="8" s="1"/>
  <c r="AI65" i="1"/>
  <c r="N66" i="1"/>
  <c r="P65" i="1"/>
  <c r="N245" i="1"/>
  <c r="AI244" i="1"/>
  <c r="P244" i="1"/>
  <c r="N67" i="7"/>
  <c r="AI66" i="7"/>
  <c r="P66" i="7"/>
  <c r="L153" i="7"/>
  <c r="K153" i="7"/>
  <c r="M332" i="7" l="1"/>
  <c r="P155" i="8"/>
  <c r="M155" i="1"/>
  <c r="J155" i="1" s="1"/>
  <c r="I155" i="1" s="1"/>
  <c r="R155" i="8"/>
  <c r="O156" i="8"/>
  <c r="R65" i="1"/>
  <c r="O66" i="1"/>
  <c r="N154" i="7"/>
  <c r="AI153" i="7"/>
  <c r="P153" i="7"/>
  <c r="M66" i="8"/>
  <c r="J66" i="8" s="1"/>
  <c r="I66" i="8" s="1"/>
  <c r="S243" i="8"/>
  <c r="T243" i="8" s="1"/>
  <c r="H244" i="8" s="1"/>
  <c r="R66" i="7"/>
  <c r="O67" i="7"/>
  <c r="AI155" i="8"/>
  <c r="N156" i="8"/>
  <c r="R244" i="1"/>
  <c r="O245" i="1"/>
  <c r="S330" i="1"/>
  <c r="T330" i="1" s="1"/>
  <c r="H331" i="1" s="1"/>
  <c r="R242" i="7"/>
  <c r="O243" i="7"/>
  <c r="K333" i="8"/>
  <c r="L333" i="8"/>
  <c r="L332" i="7" l="1"/>
  <c r="K332" i="7"/>
  <c r="AI333" i="8"/>
  <c r="N334" i="8"/>
  <c r="S65" i="1"/>
  <c r="T65" i="1" s="1"/>
  <c r="H66" i="1" s="1"/>
  <c r="S66" i="7"/>
  <c r="T66" i="7" s="1"/>
  <c r="H67" i="7" s="1"/>
  <c r="R153" i="7"/>
  <c r="O154" i="7"/>
  <c r="M244" i="8"/>
  <c r="J244" i="8" s="1"/>
  <c r="I244" i="8" s="1"/>
  <c r="S242" i="7"/>
  <c r="T242" i="7" s="1"/>
  <c r="H243" i="7" s="1"/>
  <c r="S244" i="1"/>
  <c r="T244" i="1"/>
  <c r="H245" i="1" s="1"/>
  <c r="S155" i="8"/>
  <c r="T155" i="8" s="1"/>
  <c r="H156" i="8" s="1"/>
  <c r="P333" i="8"/>
  <c r="K66" i="8"/>
  <c r="L66" i="8"/>
  <c r="K155" i="1"/>
  <c r="L155" i="1"/>
  <c r="M331" i="1"/>
  <c r="J331" i="1" s="1"/>
  <c r="I331" i="1" s="1"/>
  <c r="N333" i="7" l="1"/>
  <c r="AI332" i="7"/>
  <c r="P332" i="7"/>
  <c r="M67" i="7"/>
  <c r="M66" i="1"/>
  <c r="M156" i="8"/>
  <c r="J156" i="8" s="1"/>
  <c r="I156" i="8" s="1"/>
  <c r="AI66" i="8"/>
  <c r="N67" i="8"/>
  <c r="P66" i="8"/>
  <c r="AI155" i="1"/>
  <c r="N156" i="1"/>
  <c r="P155" i="1"/>
  <c r="K244" i="8"/>
  <c r="L244" i="8"/>
  <c r="M245" i="1"/>
  <c r="J245" i="1" s="1"/>
  <c r="I245" i="1" s="1"/>
  <c r="K331" i="1"/>
  <c r="L331" i="1"/>
  <c r="R333" i="8"/>
  <c r="O334" i="8"/>
  <c r="M243" i="7"/>
  <c r="S153" i="7"/>
  <c r="T153" i="7" s="1"/>
  <c r="H154" i="7" s="1"/>
  <c r="R332" i="7" l="1"/>
  <c r="O333" i="7"/>
  <c r="M154" i="7"/>
  <c r="L66" i="1"/>
  <c r="K66" i="1"/>
  <c r="L245" i="1"/>
  <c r="K245" i="1"/>
  <c r="R66" i="8"/>
  <c r="O67" i="8"/>
  <c r="L67" i="7"/>
  <c r="K67" i="7"/>
  <c r="S333" i="8"/>
  <c r="T333" i="8" s="1"/>
  <c r="H334" i="8" s="1"/>
  <c r="N245" i="8"/>
  <c r="AI244" i="8"/>
  <c r="P244" i="8"/>
  <c r="N332" i="1"/>
  <c r="AI331" i="1"/>
  <c r="K243" i="7"/>
  <c r="L243" i="7"/>
  <c r="R155" i="1"/>
  <c r="O156" i="1"/>
  <c r="K156" i="8"/>
  <c r="L156" i="8"/>
  <c r="P331" i="1"/>
  <c r="S332" i="7" l="1"/>
  <c r="T332" i="7"/>
  <c r="H333" i="7" s="1"/>
  <c r="M334" i="8"/>
  <c r="J334" i="8"/>
  <c r="I334" i="8" s="1"/>
  <c r="AI245" i="1"/>
  <c r="N246" i="1"/>
  <c r="P245" i="1"/>
  <c r="AI156" i="8"/>
  <c r="N157" i="8"/>
  <c r="N67" i="1"/>
  <c r="AI66" i="1"/>
  <c r="P66" i="1"/>
  <c r="S155" i="1"/>
  <c r="T155" i="1" s="1"/>
  <c r="H156" i="1" s="1"/>
  <c r="R244" i="8"/>
  <c r="O245" i="8"/>
  <c r="N68" i="7"/>
  <c r="AI67" i="7"/>
  <c r="P67" i="7"/>
  <c r="AI243" i="7"/>
  <c r="N244" i="7"/>
  <c r="P243" i="7"/>
  <c r="R331" i="1"/>
  <c r="O332" i="1"/>
  <c r="P156" i="8"/>
  <c r="S66" i="8"/>
  <c r="T66" i="8" s="1"/>
  <c r="H67" i="8" s="1"/>
  <c r="L154" i="7"/>
  <c r="K154" i="7"/>
  <c r="M333" i="7" l="1"/>
  <c r="M67" i="8"/>
  <c r="J67" i="8" s="1"/>
  <c r="I67" i="8" s="1"/>
  <c r="M156" i="1"/>
  <c r="J156" i="1" s="1"/>
  <c r="I156" i="1" s="1"/>
  <c r="S244" i="8"/>
  <c r="T244" i="8" s="1"/>
  <c r="H245" i="8" s="1"/>
  <c r="R243" i="7"/>
  <c r="O244" i="7"/>
  <c r="R245" i="1"/>
  <c r="O246" i="1"/>
  <c r="R66" i="1"/>
  <c r="O67" i="1"/>
  <c r="S331" i="1"/>
  <c r="T331" i="1" s="1"/>
  <c r="H332" i="1" s="1"/>
  <c r="R67" i="7"/>
  <c r="O68" i="7"/>
  <c r="R156" i="8"/>
  <c r="O157" i="8"/>
  <c r="AI154" i="7"/>
  <c r="N155" i="7"/>
  <c r="P154" i="7"/>
  <c r="K334" i="8"/>
  <c r="L334" i="8"/>
  <c r="K333" i="7" l="1"/>
  <c r="L333" i="7"/>
  <c r="P334" i="8"/>
  <c r="R334" i="8" s="1"/>
  <c r="M245" i="8"/>
  <c r="J245" i="8" s="1"/>
  <c r="I245" i="8" s="1"/>
  <c r="M332" i="1"/>
  <c r="J332" i="1" s="1"/>
  <c r="I332" i="1" s="1"/>
  <c r="S243" i="7"/>
  <c r="T243" i="7"/>
  <c r="H244" i="7" s="1"/>
  <c r="O335" i="8"/>
  <c r="S156" i="8"/>
  <c r="T156" i="8" s="1"/>
  <c r="H157" i="8" s="1"/>
  <c r="S66" i="1"/>
  <c r="T66" i="1" s="1"/>
  <c r="H67" i="1" s="1"/>
  <c r="S67" i="7"/>
  <c r="T67" i="7" s="1"/>
  <c r="H68" i="7" s="1"/>
  <c r="K156" i="1"/>
  <c r="L156" i="1"/>
  <c r="R154" i="7"/>
  <c r="O155" i="7"/>
  <c r="S245" i="1"/>
  <c r="T245" i="1" s="1"/>
  <c r="H246" i="1" s="1"/>
  <c r="AI334" i="8"/>
  <c r="N335" i="8"/>
  <c r="K67" i="8"/>
  <c r="L67" i="8"/>
  <c r="AI333" i="7" l="1"/>
  <c r="N334" i="7"/>
  <c r="P333" i="7"/>
  <c r="M68" i="7"/>
  <c r="M157" i="8"/>
  <c r="J157" i="8"/>
  <c r="I157" i="8" s="1"/>
  <c r="M67" i="1"/>
  <c r="S154" i="7"/>
  <c r="T154" i="7" s="1"/>
  <c r="H155" i="7" s="1"/>
  <c r="AI67" i="8"/>
  <c r="N68" i="8"/>
  <c r="P67" i="8"/>
  <c r="AI156" i="1"/>
  <c r="N157" i="1"/>
  <c r="P156" i="1"/>
  <c r="K332" i="1"/>
  <c r="L332" i="1"/>
  <c r="M246" i="1"/>
  <c r="J246" i="1" s="1"/>
  <c r="I246" i="1" s="1"/>
  <c r="S334" i="8"/>
  <c r="T334" i="8" s="1"/>
  <c r="H335" i="8" s="1"/>
  <c r="M244" i="7"/>
  <c r="L245" i="8"/>
  <c r="K245" i="8"/>
  <c r="R333" i="7" l="1"/>
  <c r="O334" i="7"/>
  <c r="M335" i="8"/>
  <c r="J335" i="8" s="1"/>
  <c r="I335" i="8" s="1"/>
  <c r="L246" i="1"/>
  <c r="K246" i="1"/>
  <c r="R156" i="1"/>
  <c r="O157" i="1"/>
  <c r="K67" i="1"/>
  <c r="L67" i="1"/>
  <c r="M155" i="7"/>
  <c r="R67" i="8"/>
  <c r="O68" i="8"/>
  <c r="K157" i="8"/>
  <c r="L157" i="8"/>
  <c r="P157" i="8" s="1"/>
  <c r="AI245" i="8"/>
  <c r="N246" i="8"/>
  <c r="AI332" i="1"/>
  <c r="N333" i="1"/>
  <c r="P332" i="1"/>
  <c r="K244" i="7"/>
  <c r="L244" i="7"/>
  <c r="P245" i="8"/>
  <c r="K68" i="7"/>
  <c r="L68" i="7"/>
  <c r="S333" i="7" l="1"/>
  <c r="T333" i="7" s="1"/>
  <c r="H334" i="7" s="1"/>
  <c r="R157" i="8"/>
  <c r="O158" i="8"/>
  <c r="R332" i="1"/>
  <c r="O333" i="1"/>
  <c r="S67" i="8"/>
  <c r="T67" i="8" s="1"/>
  <c r="H68" i="8" s="1"/>
  <c r="AI67" i="1"/>
  <c r="N68" i="1"/>
  <c r="P67" i="1"/>
  <c r="AI68" i="7"/>
  <c r="N69" i="7"/>
  <c r="P68" i="7"/>
  <c r="K155" i="7"/>
  <c r="L155" i="7"/>
  <c r="S156" i="1"/>
  <c r="T156" i="1" s="1"/>
  <c r="H157" i="1" s="1"/>
  <c r="AI246" i="1"/>
  <c r="N247" i="1"/>
  <c r="P246" i="1"/>
  <c r="AI244" i="7"/>
  <c r="N245" i="7"/>
  <c r="P244" i="7"/>
  <c r="N158" i="8"/>
  <c r="AI157" i="8"/>
  <c r="R245" i="8"/>
  <c r="O246" i="8"/>
  <c r="L335" i="8"/>
  <c r="K335" i="8"/>
  <c r="P335" i="8" s="1"/>
  <c r="M334" i="7" l="1"/>
  <c r="M68" i="8"/>
  <c r="J68" i="8" s="1"/>
  <c r="I68" i="8" s="1"/>
  <c r="R335" i="8"/>
  <c r="O336" i="8"/>
  <c r="R246" i="1"/>
  <c r="O247" i="1"/>
  <c r="N156" i="7"/>
  <c r="AI155" i="7"/>
  <c r="P155" i="7"/>
  <c r="AI335" i="8"/>
  <c r="N336" i="8"/>
  <c r="R68" i="7"/>
  <c r="O69" i="7"/>
  <c r="M157" i="1"/>
  <c r="J157" i="1" s="1"/>
  <c r="I157" i="1" s="1"/>
  <c r="S332" i="1"/>
  <c r="T332" i="1" s="1"/>
  <c r="H333" i="1" s="1"/>
  <c r="R244" i="7"/>
  <c r="O245" i="7"/>
  <c r="S245" i="8"/>
  <c r="T245" i="8" s="1"/>
  <c r="H246" i="8" s="1"/>
  <c r="R67" i="1"/>
  <c r="O68" i="1"/>
  <c r="S157" i="8"/>
  <c r="T157" i="8" s="1"/>
  <c r="H158" i="8" s="1"/>
  <c r="K334" i="7" l="1"/>
  <c r="L334" i="7"/>
  <c r="M246" i="8"/>
  <c r="J246" i="8" s="1"/>
  <c r="I246" i="8" s="1"/>
  <c r="M158" i="8"/>
  <c r="J158" i="8" s="1"/>
  <c r="I158" i="8" s="1"/>
  <c r="S244" i="7"/>
  <c r="T244" i="7" s="1"/>
  <c r="H245" i="7" s="1"/>
  <c r="L157" i="1"/>
  <c r="K157" i="1"/>
  <c r="S246" i="1"/>
  <c r="T246" i="1" s="1"/>
  <c r="H247" i="1" s="1"/>
  <c r="S67" i="1"/>
  <c r="T67" i="1" s="1"/>
  <c r="H68" i="1" s="1"/>
  <c r="S335" i="8"/>
  <c r="T335" i="8" s="1"/>
  <c r="H336" i="8" s="1"/>
  <c r="M333" i="1"/>
  <c r="J333" i="1" s="1"/>
  <c r="I333" i="1" s="1"/>
  <c r="S68" i="7"/>
  <c r="T68" i="7" s="1"/>
  <c r="H69" i="7" s="1"/>
  <c r="L68" i="8"/>
  <c r="K68" i="8"/>
  <c r="R155" i="7"/>
  <c r="O156" i="7"/>
  <c r="AI334" i="7" l="1"/>
  <c r="N335" i="7"/>
  <c r="P334" i="7"/>
  <c r="M69" i="7"/>
  <c r="M245" i="7"/>
  <c r="M247" i="1"/>
  <c r="J247" i="1" s="1"/>
  <c r="I247" i="1" s="1"/>
  <c r="M336" i="8"/>
  <c r="J336" i="8" s="1"/>
  <c r="I336" i="8" s="1"/>
  <c r="N158" i="1"/>
  <c r="AI157" i="1"/>
  <c r="P157" i="1"/>
  <c r="N69" i="8"/>
  <c r="AI68" i="8"/>
  <c r="P68" i="8"/>
  <c r="K158" i="8"/>
  <c r="L158" i="8"/>
  <c r="L246" i="8"/>
  <c r="K246" i="8"/>
  <c r="M68" i="1"/>
  <c r="S155" i="7"/>
  <c r="T155" i="7" s="1"/>
  <c r="H156" i="7" s="1"/>
  <c r="L333" i="1"/>
  <c r="K333" i="1"/>
  <c r="R334" i="7" l="1"/>
  <c r="O335" i="7"/>
  <c r="P158" i="8"/>
  <c r="O159" i="8" s="1"/>
  <c r="L336" i="8"/>
  <c r="K336" i="8"/>
  <c r="M156" i="7"/>
  <c r="L247" i="1"/>
  <c r="K247" i="1"/>
  <c r="L68" i="1"/>
  <c r="K68" i="1"/>
  <c r="R157" i="1"/>
  <c r="O158" i="1"/>
  <c r="AI333" i="1"/>
  <c r="N334" i="1"/>
  <c r="P333" i="1"/>
  <c r="N247" i="8"/>
  <c r="AI246" i="8"/>
  <c r="AI158" i="8"/>
  <c r="N159" i="8"/>
  <c r="K245" i="7"/>
  <c r="L245" i="7"/>
  <c r="P246" i="8"/>
  <c r="R68" i="8"/>
  <c r="O69" i="8"/>
  <c r="K69" i="7"/>
  <c r="L69" i="7"/>
  <c r="R158" i="8" l="1"/>
  <c r="S334" i="7"/>
  <c r="T334" i="7"/>
  <c r="H335" i="7" s="1"/>
  <c r="N70" i="7"/>
  <c r="AI69" i="7"/>
  <c r="P69" i="7"/>
  <c r="AI245" i="7"/>
  <c r="N246" i="7"/>
  <c r="P245" i="7"/>
  <c r="N337" i="8"/>
  <c r="AI336" i="8"/>
  <c r="S157" i="1"/>
  <c r="T157" i="1"/>
  <c r="H158" i="1" s="1"/>
  <c r="K156" i="7"/>
  <c r="L156" i="7"/>
  <c r="AI68" i="1"/>
  <c r="N69" i="1"/>
  <c r="P68" i="1"/>
  <c r="AI247" i="1"/>
  <c r="N248" i="1"/>
  <c r="P247" i="1"/>
  <c r="S68" i="8"/>
  <c r="T68" i="8" s="1"/>
  <c r="H69" i="8" s="1"/>
  <c r="R333" i="1"/>
  <c r="O334" i="1"/>
  <c r="S158" i="8"/>
  <c r="T158" i="8" s="1"/>
  <c r="H159" i="8" s="1"/>
  <c r="R246" i="8"/>
  <c r="O247" i="8"/>
  <c r="P336" i="8"/>
  <c r="M335" i="7" l="1"/>
  <c r="M69" i="8"/>
  <c r="J69" i="8" s="1"/>
  <c r="I69" i="8" s="1"/>
  <c r="R247" i="1"/>
  <c r="O248" i="1"/>
  <c r="M159" i="8"/>
  <c r="S246" i="8"/>
  <c r="T246" i="8" s="1"/>
  <c r="H247" i="8" s="1"/>
  <c r="AI156" i="7"/>
  <c r="N157" i="7"/>
  <c r="P156" i="7"/>
  <c r="R245" i="7"/>
  <c r="O246" i="7"/>
  <c r="M158" i="1"/>
  <c r="J158" i="1" s="1"/>
  <c r="I158" i="1" s="1"/>
  <c r="S333" i="1"/>
  <c r="T333" i="1" s="1"/>
  <c r="H334" i="1" s="1"/>
  <c r="R336" i="8"/>
  <c r="O337" i="8"/>
  <c r="R69" i="7"/>
  <c r="O70" i="7"/>
  <c r="R68" i="1"/>
  <c r="O69" i="1"/>
  <c r="L335" i="7" l="1"/>
  <c r="K335" i="7"/>
  <c r="K159" i="8"/>
  <c r="L159" i="8"/>
  <c r="M247" i="8"/>
  <c r="J247" i="8"/>
  <c r="I247" i="8" s="1"/>
  <c r="L158" i="1"/>
  <c r="K158" i="1"/>
  <c r="M334" i="1"/>
  <c r="J334" i="1" s="1"/>
  <c r="I334" i="1" s="1"/>
  <c r="S69" i="7"/>
  <c r="T69" i="7" s="1"/>
  <c r="H70" i="7" s="1"/>
  <c r="S247" i="1"/>
  <c r="T247" i="1" s="1"/>
  <c r="H248" i="1" s="1"/>
  <c r="S68" i="1"/>
  <c r="T68" i="1" s="1"/>
  <c r="H69" i="1" s="1"/>
  <c r="R156" i="7"/>
  <c r="O157" i="7"/>
  <c r="S336" i="8"/>
  <c r="T336" i="8" s="1"/>
  <c r="H337" i="8" s="1"/>
  <c r="S245" i="7"/>
  <c r="T245" i="7" s="1"/>
  <c r="H246" i="7" s="1"/>
  <c r="J159" i="8"/>
  <c r="I159" i="8" s="1"/>
  <c r="L69" i="8"/>
  <c r="K69" i="8"/>
  <c r="N336" i="7" l="1"/>
  <c r="AI335" i="7"/>
  <c r="P335" i="7"/>
  <c r="M70" i="7"/>
  <c r="M246" i="7"/>
  <c r="M69" i="1"/>
  <c r="M248" i="1"/>
  <c r="J248" i="1" s="1"/>
  <c r="I248" i="1" s="1"/>
  <c r="AI69" i="8"/>
  <c r="N70" i="8"/>
  <c r="P69" i="8"/>
  <c r="K247" i="8"/>
  <c r="L247" i="8"/>
  <c r="P159" i="8"/>
  <c r="K334" i="1"/>
  <c r="L334" i="1"/>
  <c r="S156" i="7"/>
  <c r="T156" i="7" s="1"/>
  <c r="H157" i="7" s="1"/>
  <c r="M337" i="8"/>
  <c r="J337" i="8" s="1"/>
  <c r="I337" i="8" s="1"/>
  <c r="N159" i="1"/>
  <c r="AI158" i="1"/>
  <c r="P158" i="1"/>
  <c r="N160" i="8"/>
  <c r="AI159" i="8"/>
  <c r="P334" i="1" l="1"/>
  <c r="O335" i="1" s="1"/>
  <c r="R335" i="7"/>
  <c r="O336" i="7"/>
  <c r="R334" i="1"/>
  <c r="M157" i="7"/>
  <c r="N248" i="8"/>
  <c r="AI247" i="8"/>
  <c r="R69" i="8"/>
  <c r="O70" i="8"/>
  <c r="AI334" i="1"/>
  <c r="N335" i="1"/>
  <c r="P247" i="8"/>
  <c r="R159" i="8"/>
  <c r="O160" i="8"/>
  <c r="L248" i="1"/>
  <c r="K248" i="1"/>
  <c r="L246" i="7"/>
  <c r="K246" i="7"/>
  <c r="K337" i="8"/>
  <c r="L337" i="8"/>
  <c r="R158" i="1"/>
  <c r="O159" i="1"/>
  <c r="K69" i="1"/>
  <c r="L69" i="1"/>
  <c r="K70" i="7"/>
  <c r="L70" i="7"/>
  <c r="P337" i="8" l="1"/>
  <c r="S335" i="7"/>
  <c r="T335" i="7" s="1"/>
  <c r="H336" i="7" s="1"/>
  <c r="AI69" i="1"/>
  <c r="N70" i="1"/>
  <c r="P69" i="1"/>
  <c r="N247" i="7"/>
  <c r="AI246" i="7"/>
  <c r="P246" i="7"/>
  <c r="S69" i="8"/>
  <c r="T69" i="8" s="1"/>
  <c r="H70" i="8" s="1"/>
  <c r="S159" i="8"/>
  <c r="T159" i="8" s="1"/>
  <c r="H160" i="8" s="1"/>
  <c r="R247" i="8"/>
  <c r="O248" i="8"/>
  <c r="S158" i="1"/>
  <c r="T158" i="1" s="1"/>
  <c r="H159" i="1" s="1"/>
  <c r="L157" i="7"/>
  <c r="K157" i="7"/>
  <c r="N249" i="1"/>
  <c r="AI248" i="1"/>
  <c r="P248" i="1"/>
  <c r="R337" i="8"/>
  <c r="O338" i="8"/>
  <c r="N338" i="8"/>
  <c r="AI337" i="8"/>
  <c r="AI70" i="7"/>
  <c r="N71" i="7"/>
  <c r="P70" i="7"/>
  <c r="S334" i="1"/>
  <c r="T334" i="1" s="1"/>
  <c r="H335" i="1" s="1"/>
  <c r="M336" i="7" l="1"/>
  <c r="M159" i="1"/>
  <c r="J159" i="1" s="1"/>
  <c r="I159" i="1" s="1"/>
  <c r="M160" i="8"/>
  <c r="J160" i="8" s="1"/>
  <c r="I160" i="8" s="1"/>
  <c r="M70" i="8"/>
  <c r="J70" i="8" s="1"/>
  <c r="I70" i="8" s="1"/>
  <c r="R248" i="1"/>
  <c r="O249" i="1"/>
  <c r="R246" i="7"/>
  <c r="O247" i="7"/>
  <c r="AI157" i="7"/>
  <c r="N158" i="7"/>
  <c r="P157" i="7"/>
  <c r="S247" i="8"/>
  <c r="T247" i="8" s="1"/>
  <c r="H248" i="8" s="1"/>
  <c r="R69" i="1"/>
  <c r="O70" i="1"/>
  <c r="M335" i="1"/>
  <c r="R70" i="7"/>
  <c r="O71" i="7"/>
  <c r="S337" i="8"/>
  <c r="T337" i="8" s="1"/>
  <c r="H338" i="8" s="1"/>
  <c r="L336" i="7" l="1"/>
  <c r="K336" i="7"/>
  <c r="M338" i="8"/>
  <c r="J338" i="8" s="1"/>
  <c r="I338" i="8" s="1"/>
  <c r="M248" i="8"/>
  <c r="J248" i="8" s="1"/>
  <c r="I248" i="8" s="1"/>
  <c r="S248" i="1"/>
  <c r="T248" i="1" s="1"/>
  <c r="H249" i="1" s="1"/>
  <c r="K335" i="1"/>
  <c r="L335" i="1"/>
  <c r="L70" i="8"/>
  <c r="K70" i="8"/>
  <c r="S246" i="7"/>
  <c r="T246" i="7"/>
  <c r="H247" i="7" s="1"/>
  <c r="R157" i="7"/>
  <c r="O158" i="7"/>
  <c r="L160" i="8"/>
  <c r="K160" i="8"/>
  <c r="S70" i="7"/>
  <c r="T70" i="7" s="1"/>
  <c r="H71" i="7" s="1"/>
  <c r="S69" i="1"/>
  <c r="T69" i="1" s="1"/>
  <c r="H70" i="1" s="1"/>
  <c r="J335" i="1"/>
  <c r="I335" i="1" s="1"/>
  <c r="K159" i="1"/>
  <c r="L159" i="1"/>
  <c r="AI336" i="7" l="1"/>
  <c r="N337" i="7"/>
  <c r="P336" i="7"/>
  <c r="J249" i="1"/>
  <c r="I249" i="1" s="1"/>
  <c r="P160" i="8"/>
  <c r="M71" i="7"/>
  <c r="R160" i="8"/>
  <c r="O161" i="8"/>
  <c r="M249" i="1"/>
  <c r="N71" i="8"/>
  <c r="AI70" i="8"/>
  <c r="P70" i="8"/>
  <c r="P335" i="1"/>
  <c r="S157" i="7"/>
  <c r="T157" i="7" s="1"/>
  <c r="H158" i="7" s="1"/>
  <c r="L248" i="8"/>
  <c r="K248" i="8"/>
  <c r="P248" i="8" s="1"/>
  <c r="M70" i="1"/>
  <c r="M247" i="7"/>
  <c r="L338" i="8"/>
  <c r="K338" i="8"/>
  <c r="AI159" i="1"/>
  <c r="N160" i="1"/>
  <c r="P159" i="1"/>
  <c r="N161" i="8"/>
  <c r="AI160" i="8"/>
  <c r="N336" i="1"/>
  <c r="AI335" i="1"/>
  <c r="R336" i="7" l="1"/>
  <c r="O337" i="7"/>
  <c r="M158" i="7"/>
  <c r="L247" i="7"/>
  <c r="K247" i="7"/>
  <c r="R159" i="1"/>
  <c r="O160" i="1"/>
  <c r="R335" i="1"/>
  <c r="O336" i="1"/>
  <c r="R248" i="8"/>
  <c r="O249" i="8"/>
  <c r="K249" i="1"/>
  <c r="L249" i="1"/>
  <c r="N339" i="8"/>
  <c r="AI338" i="8"/>
  <c r="L70" i="1"/>
  <c r="K70" i="1"/>
  <c r="AI248" i="8"/>
  <c r="N249" i="8"/>
  <c r="S160" i="8"/>
  <c r="T160" i="8" s="1"/>
  <c r="H161" i="8" s="1"/>
  <c r="R70" i="8"/>
  <c r="O71" i="8"/>
  <c r="L71" i="7"/>
  <c r="K71" i="7"/>
  <c r="P338" i="8"/>
  <c r="S336" i="7" l="1"/>
  <c r="T336" i="7" s="1"/>
  <c r="H337" i="7" s="1"/>
  <c r="S248" i="8"/>
  <c r="T248" i="8" s="1"/>
  <c r="H249" i="8" s="1"/>
  <c r="AI70" i="1"/>
  <c r="N71" i="1"/>
  <c r="P70" i="1"/>
  <c r="S70" i="8"/>
  <c r="T70" i="8" s="1"/>
  <c r="H71" i="8" s="1"/>
  <c r="N248" i="7"/>
  <c r="AI247" i="7"/>
  <c r="P247" i="7"/>
  <c r="M161" i="8"/>
  <c r="J161" i="8" s="1"/>
  <c r="I161" i="8" s="1"/>
  <c r="S335" i="1"/>
  <c r="T335" i="1"/>
  <c r="H336" i="1" s="1"/>
  <c r="R338" i="8"/>
  <c r="O339" i="8"/>
  <c r="AI71" i="7"/>
  <c r="N72" i="7"/>
  <c r="P71" i="7"/>
  <c r="AI249" i="1"/>
  <c r="N250" i="1"/>
  <c r="P249" i="1"/>
  <c r="S159" i="1"/>
  <c r="T159" i="1" s="1"/>
  <c r="H160" i="1" s="1"/>
  <c r="K158" i="7"/>
  <c r="L158" i="7"/>
  <c r="M337" i="7" l="1"/>
  <c r="M160" i="1"/>
  <c r="J160" i="1" s="1"/>
  <c r="I160" i="1" s="1"/>
  <c r="M71" i="8"/>
  <c r="J71" i="8" s="1"/>
  <c r="I71" i="8" s="1"/>
  <c r="R249" i="1"/>
  <c r="O250" i="1"/>
  <c r="R70" i="1"/>
  <c r="O71" i="1"/>
  <c r="K161" i="8"/>
  <c r="L161" i="8"/>
  <c r="S338" i="8"/>
  <c r="T338" i="8" s="1"/>
  <c r="H339" i="8" s="1"/>
  <c r="R247" i="7"/>
  <c r="O248" i="7"/>
  <c r="M336" i="1"/>
  <c r="M249" i="8"/>
  <c r="J249" i="8" s="1"/>
  <c r="I249" i="8" s="1"/>
  <c r="AI158" i="7"/>
  <c r="N159" i="7"/>
  <c r="P158" i="7"/>
  <c r="R71" i="7"/>
  <c r="O72" i="7"/>
  <c r="L337" i="7" l="1"/>
  <c r="K337" i="7"/>
  <c r="M339" i="8"/>
  <c r="J339" i="8" s="1"/>
  <c r="I339" i="8" s="1"/>
  <c r="S249" i="1"/>
  <c r="T249" i="1" s="1"/>
  <c r="H250" i="1" s="1"/>
  <c r="R158" i="7"/>
  <c r="O159" i="7"/>
  <c r="N162" i="8"/>
  <c r="AI161" i="8"/>
  <c r="L71" i="8"/>
  <c r="K71" i="8"/>
  <c r="S247" i="7"/>
  <c r="T247" i="7" s="1"/>
  <c r="H248" i="7" s="1"/>
  <c r="P161" i="8"/>
  <c r="S71" i="7"/>
  <c r="T71" i="7" s="1"/>
  <c r="H72" i="7" s="1"/>
  <c r="S70" i="1"/>
  <c r="T70" i="1" s="1"/>
  <c r="H71" i="1" s="1"/>
  <c r="L336" i="1"/>
  <c r="K336" i="1"/>
  <c r="K249" i="8"/>
  <c r="L249" i="8"/>
  <c r="J336" i="1"/>
  <c r="I336" i="1" s="1"/>
  <c r="K160" i="1"/>
  <c r="L160" i="1"/>
  <c r="N338" i="7" l="1"/>
  <c r="AI337" i="7"/>
  <c r="P337" i="7"/>
  <c r="M72" i="7"/>
  <c r="M71" i="1"/>
  <c r="M248" i="7"/>
  <c r="P336" i="1"/>
  <c r="S158" i="7"/>
  <c r="T158" i="7" s="1"/>
  <c r="H159" i="7" s="1"/>
  <c r="M250" i="1"/>
  <c r="J250" i="1" s="1"/>
  <c r="I250" i="1" s="1"/>
  <c r="AI249" i="8"/>
  <c r="N250" i="8"/>
  <c r="P249" i="8"/>
  <c r="N72" i="8"/>
  <c r="AI71" i="8"/>
  <c r="P71" i="8"/>
  <c r="AI336" i="1"/>
  <c r="N337" i="1"/>
  <c r="R161" i="8"/>
  <c r="O162" i="8"/>
  <c r="AI160" i="1"/>
  <c r="N161" i="1"/>
  <c r="P160" i="1"/>
  <c r="K339" i="8"/>
  <c r="L339" i="8"/>
  <c r="R337" i="7" l="1"/>
  <c r="O338" i="7"/>
  <c r="M159" i="7"/>
  <c r="R71" i="8"/>
  <c r="O72" i="8"/>
  <c r="L248" i="7"/>
  <c r="K248" i="7"/>
  <c r="K250" i="1"/>
  <c r="L250" i="1"/>
  <c r="R336" i="1"/>
  <c r="O337" i="1"/>
  <c r="S161" i="8"/>
  <c r="T161" i="8" s="1"/>
  <c r="H162" i="8" s="1"/>
  <c r="R249" i="8"/>
  <c r="O250" i="8"/>
  <c r="K71" i="1"/>
  <c r="L71" i="1"/>
  <c r="AI339" i="8"/>
  <c r="N340" i="8"/>
  <c r="P339" i="8"/>
  <c r="L72" i="7"/>
  <c r="K72" i="7"/>
  <c r="R160" i="1"/>
  <c r="O161" i="1"/>
  <c r="S337" i="7" l="1"/>
  <c r="T337" i="7"/>
  <c r="H338" i="7" s="1"/>
  <c r="R339" i="8"/>
  <c r="O340" i="8"/>
  <c r="N249" i="7"/>
  <c r="AI248" i="7"/>
  <c r="P248" i="7"/>
  <c r="S160" i="1"/>
  <c r="T160" i="1" s="1"/>
  <c r="H161" i="1" s="1"/>
  <c r="N73" i="7"/>
  <c r="AI72" i="7"/>
  <c r="P72" i="7"/>
  <c r="S336" i="1"/>
  <c r="T336" i="1" s="1"/>
  <c r="H337" i="1" s="1"/>
  <c r="M162" i="8"/>
  <c r="J162" i="8"/>
  <c r="I162" i="8" s="1"/>
  <c r="S71" i="8"/>
  <c r="T71" i="8" s="1"/>
  <c r="H72" i="8" s="1"/>
  <c r="N72" i="1"/>
  <c r="AI71" i="1"/>
  <c r="P71" i="1"/>
  <c r="S249" i="8"/>
  <c r="T249" i="8" s="1"/>
  <c r="H250" i="8" s="1"/>
  <c r="K159" i="7"/>
  <c r="L159" i="7"/>
  <c r="AI250" i="1"/>
  <c r="N251" i="1"/>
  <c r="P250" i="1"/>
  <c r="M338" i="7" l="1"/>
  <c r="M161" i="1"/>
  <c r="J161" i="1" s="1"/>
  <c r="I161" i="1" s="1"/>
  <c r="M72" i="8"/>
  <c r="J72" i="8" s="1"/>
  <c r="I72" i="8" s="1"/>
  <c r="M337" i="1"/>
  <c r="J337" i="1" s="1"/>
  <c r="I337" i="1" s="1"/>
  <c r="M250" i="8"/>
  <c r="N160" i="7"/>
  <c r="AI159" i="7"/>
  <c r="P159" i="7"/>
  <c r="R72" i="7"/>
  <c r="O73" i="7"/>
  <c r="R248" i="7"/>
  <c r="O249" i="7"/>
  <c r="R71" i="1"/>
  <c r="O72" i="1"/>
  <c r="R250" i="1"/>
  <c r="O251" i="1"/>
  <c r="K162" i="8"/>
  <c r="L162" i="8"/>
  <c r="S339" i="8"/>
  <c r="T339" i="8" s="1"/>
  <c r="H340" i="8" s="1"/>
  <c r="K338" i="7" l="1"/>
  <c r="L338" i="7"/>
  <c r="P162" i="8"/>
  <c r="O163" i="8" s="1"/>
  <c r="M340" i="8"/>
  <c r="J340" i="8" s="1"/>
  <c r="I340" i="8" s="1"/>
  <c r="S248" i="7"/>
  <c r="T248" i="7" s="1"/>
  <c r="H249" i="7" s="1"/>
  <c r="L250" i="8"/>
  <c r="K250" i="8"/>
  <c r="S250" i="1"/>
  <c r="T250" i="1" s="1"/>
  <c r="H251" i="1" s="1"/>
  <c r="S72" i="7"/>
  <c r="T72" i="7" s="1"/>
  <c r="H73" i="7" s="1"/>
  <c r="R159" i="7"/>
  <c r="O160" i="7"/>
  <c r="K337" i="1"/>
  <c r="L337" i="1"/>
  <c r="AI162" i="8"/>
  <c r="N163" i="8"/>
  <c r="K72" i="8"/>
  <c r="L72" i="8"/>
  <c r="S71" i="1"/>
  <c r="T71" i="1" s="1"/>
  <c r="H72" i="1" s="1"/>
  <c r="J250" i="8"/>
  <c r="I250" i="8" s="1"/>
  <c r="K161" i="1"/>
  <c r="L161" i="1"/>
  <c r="R162" i="8" l="1"/>
  <c r="N339" i="7"/>
  <c r="AI338" i="7"/>
  <c r="P338" i="7"/>
  <c r="P337" i="1"/>
  <c r="R337" i="1" s="1"/>
  <c r="M251" i="1"/>
  <c r="J251" i="1" s="1"/>
  <c r="I251" i="1" s="1"/>
  <c r="M249" i="7"/>
  <c r="M72" i="1"/>
  <c r="M73" i="7"/>
  <c r="N73" i="8"/>
  <c r="AI72" i="8"/>
  <c r="P72" i="8"/>
  <c r="N338" i="1"/>
  <c r="AI337" i="1"/>
  <c r="N251" i="8"/>
  <c r="AI250" i="8"/>
  <c r="L340" i="8"/>
  <c r="K340" i="8"/>
  <c r="S159" i="7"/>
  <c r="T159" i="7" s="1"/>
  <c r="H160" i="7" s="1"/>
  <c r="AI161" i="1"/>
  <c r="N162" i="1"/>
  <c r="P161" i="1"/>
  <c r="P250" i="8"/>
  <c r="S162" i="8"/>
  <c r="T162" i="8" s="1"/>
  <c r="H163" i="8" s="1"/>
  <c r="R338" i="7" l="1"/>
  <c r="O339" i="7"/>
  <c r="O338" i="1"/>
  <c r="M160" i="7"/>
  <c r="N341" i="8"/>
  <c r="AI340" i="8"/>
  <c r="P340" i="8"/>
  <c r="R250" i="8"/>
  <c r="O251" i="8"/>
  <c r="L73" i="7"/>
  <c r="K73" i="7"/>
  <c r="R161" i="1"/>
  <c r="O162" i="1"/>
  <c r="M163" i="8"/>
  <c r="L249" i="7"/>
  <c r="K249" i="7"/>
  <c r="S337" i="1"/>
  <c r="T337" i="1" s="1"/>
  <c r="H338" i="1" s="1"/>
  <c r="R72" i="8"/>
  <c r="O73" i="8"/>
  <c r="L72" i="1"/>
  <c r="K72" i="1"/>
  <c r="L251" i="1"/>
  <c r="K251" i="1"/>
  <c r="S338" i="7" l="1"/>
  <c r="T338" i="7" s="1"/>
  <c r="H339" i="7" s="1"/>
  <c r="M338" i="1"/>
  <c r="J338" i="1" s="1"/>
  <c r="I338" i="1" s="1"/>
  <c r="AI249" i="7"/>
  <c r="N250" i="7"/>
  <c r="P249" i="7"/>
  <c r="L163" i="8"/>
  <c r="K163" i="8"/>
  <c r="R340" i="8"/>
  <c r="O341" i="8"/>
  <c r="S161" i="1"/>
  <c r="T161" i="1" s="1"/>
  <c r="H162" i="1" s="1"/>
  <c r="S250" i="8"/>
  <c r="T250" i="8" s="1"/>
  <c r="H251" i="8" s="1"/>
  <c r="N74" i="7"/>
  <c r="AI73" i="7"/>
  <c r="P73" i="7"/>
  <c r="S72" i="8"/>
  <c r="T72" i="8" s="1"/>
  <c r="H73" i="8" s="1"/>
  <c r="J163" i="8"/>
  <c r="I163" i="8" s="1"/>
  <c r="N73" i="1"/>
  <c r="AI72" i="1"/>
  <c r="P72" i="1"/>
  <c r="N252" i="1"/>
  <c r="AI251" i="1"/>
  <c r="P251" i="1"/>
  <c r="K160" i="7"/>
  <c r="L160" i="7"/>
  <c r="M339" i="7" l="1"/>
  <c r="M73" i="8"/>
  <c r="J73" i="8" s="1"/>
  <c r="I73" i="8" s="1"/>
  <c r="AI160" i="7"/>
  <c r="N161" i="7"/>
  <c r="P160" i="7"/>
  <c r="R251" i="1"/>
  <c r="O252" i="1"/>
  <c r="R249" i="7"/>
  <c r="O250" i="7"/>
  <c r="M162" i="1"/>
  <c r="J162" i="1" s="1"/>
  <c r="I162" i="1" s="1"/>
  <c r="P163" i="8"/>
  <c r="R72" i="1"/>
  <c r="O73" i="1"/>
  <c r="R73" i="7"/>
  <c r="O74" i="7"/>
  <c r="M251" i="8"/>
  <c r="J251" i="8" s="1"/>
  <c r="I251" i="8" s="1"/>
  <c r="S340" i="8"/>
  <c r="T340" i="8" s="1"/>
  <c r="H341" i="8" s="1"/>
  <c r="L338" i="1"/>
  <c r="K338" i="1"/>
  <c r="N164" i="8"/>
  <c r="AI163" i="8"/>
  <c r="P338" i="1" l="1"/>
  <c r="K339" i="7"/>
  <c r="L339" i="7"/>
  <c r="R338" i="1"/>
  <c r="O339" i="1"/>
  <c r="M341" i="8"/>
  <c r="J341" i="8" s="1"/>
  <c r="I341" i="8" s="1"/>
  <c r="S73" i="7"/>
  <c r="T73" i="7" s="1"/>
  <c r="H74" i="7" s="1"/>
  <c r="R160" i="7"/>
  <c r="O161" i="7"/>
  <c r="S72" i="1"/>
  <c r="T72" i="1" s="1"/>
  <c r="H73" i="1" s="1"/>
  <c r="R163" i="8"/>
  <c r="O164" i="8"/>
  <c r="L162" i="1"/>
  <c r="K162" i="1"/>
  <c r="L251" i="8"/>
  <c r="K251" i="8"/>
  <c r="S249" i="7"/>
  <c r="T249" i="7" s="1"/>
  <c r="H250" i="7" s="1"/>
  <c r="AI338" i="1"/>
  <c r="N339" i="1"/>
  <c r="S251" i="1"/>
  <c r="T251" i="1" s="1"/>
  <c r="H252" i="1" s="1"/>
  <c r="K73" i="8"/>
  <c r="L73" i="8"/>
  <c r="AI339" i="7" l="1"/>
  <c r="N340" i="7"/>
  <c r="P339" i="7"/>
  <c r="M73" i="1"/>
  <c r="M74" i="7"/>
  <c r="M252" i="1"/>
  <c r="J252" i="1" s="1"/>
  <c r="I252" i="1" s="1"/>
  <c r="S160" i="7"/>
  <c r="T160" i="7" s="1"/>
  <c r="H161" i="7" s="1"/>
  <c r="AI251" i="8"/>
  <c r="N252" i="8"/>
  <c r="P251" i="8"/>
  <c r="AI162" i="1"/>
  <c r="N163" i="1"/>
  <c r="P162" i="1"/>
  <c r="L341" i="8"/>
  <c r="K341" i="8"/>
  <c r="M250" i="7"/>
  <c r="N74" i="8"/>
  <c r="AI73" i="8"/>
  <c r="P73" i="8"/>
  <c r="S163" i="8"/>
  <c r="T163" i="8" s="1"/>
  <c r="H164" i="8" s="1"/>
  <c r="S338" i="1"/>
  <c r="T338" i="1" s="1"/>
  <c r="H339" i="1" s="1"/>
  <c r="R339" i="7" l="1"/>
  <c r="O340" i="7"/>
  <c r="M339" i="1"/>
  <c r="J339" i="1" s="1"/>
  <c r="I339" i="1" s="1"/>
  <c r="M164" i="8"/>
  <c r="J164" i="8" s="1"/>
  <c r="I164" i="8" s="1"/>
  <c r="R251" i="8"/>
  <c r="O252" i="8"/>
  <c r="L250" i="7"/>
  <c r="K250" i="7"/>
  <c r="K252" i="1"/>
  <c r="L252" i="1"/>
  <c r="AI341" i="8"/>
  <c r="N342" i="8"/>
  <c r="M161" i="7"/>
  <c r="L74" i="7"/>
  <c r="K74" i="7"/>
  <c r="R162" i="1"/>
  <c r="O163" i="1"/>
  <c r="R73" i="8"/>
  <c r="O74" i="8"/>
  <c r="P341" i="8"/>
  <c r="K73" i="1"/>
  <c r="L73" i="1"/>
  <c r="S339" i="7" l="1"/>
  <c r="T339" i="7" s="1"/>
  <c r="H340" i="7" s="1"/>
  <c r="S162" i="1"/>
  <c r="T162" i="1" s="1"/>
  <c r="H163" i="1" s="1"/>
  <c r="AI252" i="1"/>
  <c r="N253" i="1"/>
  <c r="P252" i="1"/>
  <c r="N74" i="1"/>
  <c r="AI73" i="1"/>
  <c r="P73" i="1"/>
  <c r="AI74" i="7"/>
  <c r="N75" i="7"/>
  <c r="P74" i="7"/>
  <c r="N251" i="7"/>
  <c r="AI250" i="7"/>
  <c r="P250" i="7"/>
  <c r="R341" i="8"/>
  <c r="O342" i="8"/>
  <c r="L164" i="8"/>
  <c r="K164" i="8"/>
  <c r="L161" i="7"/>
  <c r="K161" i="7"/>
  <c r="K339" i="1"/>
  <c r="L339" i="1"/>
  <c r="S73" i="8"/>
  <c r="T73" i="8" s="1"/>
  <c r="H74" i="8" s="1"/>
  <c r="S251" i="8"/>
  <c r="T251" i="8" s="1"/>
  <c r="H252" i="8" s="1"/>
  <c r="M340" i="7" l="1"/>
  <c r="M163" i="1"/>
  <c r="J163" i="1" s="1"/>
  <c r="I163" i="1" s="1"/>
  <c r="R74" i="7"/>
  <c r="O75" i="7"/>
  <c r="AI164" i="8"/>
  <c r="N165" i="8"/>
  <c r="N162" i="7"/>
  <c r="AI161" i="7"/>
  <c r="P161" i="7"/>
  <c r="M252" i="8"/>
  <c r="J252" i="8" s="1"/>
  <c r="I252" i="8" s="1"/>
  <c r="R73" i="1"/>
  <c r="O74" i="1"/>
  <c r="AI339" i="1"/>
  <c r="N340" i="1"/>
  <c r="S341" i="8"/>
  <c r="T341" i="8" s="1"/>
  <c r="H342" i="8" s="1"/>
  <c r="P164" i="8"/>
  <c r="M74" i="8"/>
  <c r="J74" i="8" s="1"/>
  <c r="I74" i="8" s="1"/>
  <c r="R250" i="7"/>
  <c r="O251" i="7"/>
  <c r="P339" i="1"/>
  <c r="R252" i="1"/>
  <c r="O253" i="1"/>
  <c r="K340" i="7" l="1"/>
  <c r="L340" i="7"/>
  <c r="M342" i="8"/>
  <c r="J342" i="8" s="1"/>
  <c r="I342" i="8" s="1"/>
  <c r="K252" i="8"/>
  <c r="L252" i="8"/>
  <c r="R164" i="8"/>
  <c r="O165" i="8"/>
  <c r="R161" i="7"/>
  <c r="O162" i="7"/>
  <c r="S250" i="7"/>
  <c r="T250" i="7" s="1"/>
  <c r="H251" i="7" s="1"/>
  <c r="S74" i="7"/>
  <c r="T74" i="7" s="1"/>
  <c r="H75" i="7" s="1"/>
  <c r="S252" i="1"/>
  <c r="T252" i="1" s="1"/>
  <c r="H253" i="1" s="1"/>
  <c r="S73" i="1"/>
  <c r="T73" i="1" s="1"/>
  <c r="H74" i="1" s="1"/>
  <c r="R339" i="1"/>
  <c r="O340" i="1"/>
  <c r="L74" i="8"/>
  <c r="K74" i="8"/>
  <c r="L163" i="1"/>
  <c r="K163" i="1"/>
  <c r="AI340" i="7" l="1"/>
  <c r="N341" i="7"/>
  <c r="P340" i="7"/>
  <c r="M253" i="1"/>
  <c r="J253" i="1" s="1"/>
  <c r="I253" i="1" s="1"/>
  <c r="M75" i="7"/>
  <c r="S339" i="1"/>
  <c r="T339" i="1" s="1"/>
  <c r="H340" i="1" s="1"/>
  <c r="N253" i="8"/>
  <c r="AI252" i="8"/>
  <c r="M74" i="1"/>
  <c r="S161" i="7"/>
  <c r="T161" i="7" s="1"/>
  <c r="H162" i="7" s="1"/>
  <c r="AI163" i="1"/>
  <c r="N164" i="1"/>
  <c r="P163" i="1"/>
  <c r="P252" i="8"/>
  <c r="AI74" i="8"/>
  <c r="N75" i="8"/>
  <c r="P74" i="8"/>
  <c r="M251" i="7"/>
  <c r="S164" i="8"/>
  <c r="T164" i="8" s="1"/>
  <c r="H165" i="8" s="1"/>
  <c r="K342" i="8"/>
  <c r="L342" i="8"/>
  <c r="R340" i="7" l="1"/>
  <c r="O341" i="7"/>
  <c r="M162" i="7"/>
  <c r="M165" i="8"/>
  <c r="J165" i="8" s="1"/>
  <c r="I165" i="8" s="1"/>
  <c r="M340" i="1"/>
  <c r="J340" i="1" s="1"/>
  <c r="I340" i="1" s="1"/>
  <c r="N343" i="8"/>
  <c r="AI342" i="8"/>
  <c r="R74" i="8"/>
  <c r="O75" i="8"/>
  <c r="K74" i="1"/>
  <c r="L74" i="1"/>
  <c r="L75" i="7"/>
  <c r="K75" i="7"/>
  <c r="P342" i="8"/>
  <c r="R252" i="8"/>
  <c r="O253" i="8"/>
  <c r="L251" i="7"/>
  <c r="K251" i="7"/>
  <c r="R163" i="1"/>
  <c r="O164" i="1"/>
  <c r="K253" i="1"/>
  <c r="L253" i="1"/>
  <c r="S340" i="7" l="1"/>
  <c r="T340" i="7" s="1"/>
  <c r="H341" i="7" s="1"/>
  <c r="AI251" i="7"/>
  <c r="N252" i="7"/>
  <c r="P251" i="7"/>
  <c r="R342" i="8"/>
  <c r="O343" i="8"/>
  <c r="L340" i="1"/>
  <c r="P340" i="1" s="1"/>
  <c r="K340" i="1"/>
  <c r="S252" i="8"/>
  <c r="T252" i="8" s="1"/>
  <c r="H253" i="8" s="1"/>
  <c r="AI253" i="1"/>
  <c r="N254" i="1"/>
  <c r="P253" i="1"/>
  <c r="N76" i="7"/>
  <c r="AI75" i="7"/>
  <c r="P75" i="7"/>
  <c r="N75" i="1"/>
  <c r="AI74" i="1"/>
  <c r="P74" i="1"/>
  <c r="S163" i="1"/>
  <c r="T163" i="1"/>
  <c r="H164" i="1" s="1"/>
  <c r="K165" i="8"/>
  <c r="L165" i="8"/>
  <c r="S74" i="8"/>
  <c r="T74" i="8" s="1"/>
  <c r="H75" i="8" s="1"/>
  <c r="K162" i="7"/>
  <c r="L162" i="7"/>
  <c r="M341" i="7" l="1"/>
  <c r="M75" i="8"/>
  <c r="J75" i="8" s="1"/>
  <c r="I75" i="8" s="1"/>
  <c r="N166" i="8"/>
  <c r="AI165" i="8"/>
  <c r="R251" i="7"/>
  <c r="O252" i="7"/>
  <c r="M253" i="8"/>
  <c r="J253" i="8" s="1"/>
  <c r="I253" i="8" s="1"/>
  <c r="M164" i="1"/>
  <c r="J164" i="1" s="1"/>
  <c r="I164" i="1" s="1"/>
  <c r="R75" i="7"/>
  <c r="O76" i="7"/>
  <c r="AI340" i="1"/>
  <c r="N341" i="1"/>
  <c r="R340" i="1"/>
  <c r="O341" i="1"/>
  <c r="N163" i="7"/>
  <c r="AI162" i="7"/>
  <c r="P162" i="7"/>
  <c r="R74" i="1"/>
  <c r="O75" i="1"/>
  <c r="P165" i="8"/>
  <c r="R253" i="1"/>
  <c r="O254" i="1"/>
  <c r="S342" i="8"/>
  <c r="T342" i="8" s="1"/>
  <c r="H343" i="8" s="1"/>
  <c r="L341" i="7" l="1"/>
  <c r="K341" i="7"/>
  <c r="M343" i="8"/>
  <c r="J343" i="8" s="1"/>
  <c r="I343" i="8" s="1"/>
  <c r="S251" i="7"/>
  <c r="T251" i="7" s="1"/>
  <c r="H252" i="7" s="1"/>
  <c r="S75" i="7"/>
  <c r="T75" i="7" s="1"/>
  <c r="H76" i="7" s="1"/>
  <c r="K164" i="1"/>
  <c r="L164" i="1"/>
  <c r="R162" i="7"/>
  <c r="O163" i="7"/>
  <c r="S340" i="1"/>
  <c r="T340" i="1" s="1"/>
  <c r="H341" i="1" s="1"/>
  <c r="R165" i="8"/>
  <c r="O166" i="8"/>
  <c r="S253" i="1"/>
  <c r="T253" i="1" s="1"/>
  <c r="H254" i="1" s="1"/>
  <c r="S74" i="1"/>
  <c r="T74" i="1"/>
  <c r="H75" i="1" s="1"/>
  <c r="L253" i="8"/>
  <c r="K253" i="8"/>
  <c r="L75" i="8"/>
  <c r="K75" i="8"/>
  <c r="N342" i="7" l="1"/>
  <c r="AI341" i="7"/>
  <c r="P341" i="7"/>
  <c r="M254" i="1"/>
  <c r="J254" i="1" s="1"/>
  <c r="I254" i="1" s="1"/>
  <c r="M252" i="7"/>
  <c r="M341" i="1"/>
  <c r="J341" i="1" s="1"/>
  <c r="I341" i="1" s="1"/>
  <c r="M75" i="1"/>
  <c r="S162" i="7"/>
  <c r="T162" i="7" s="1"/>
  <c r="H163" i="7" s="1"/>
  <c r="S165" i="8"/>
  <c r="T165" i="8" s="1"/>
  <c r="H166" i="8" s="1"/>
  <c r="AI75" i="8"/>
  <c r="N76" i="8"/>
  <c r="P75" i="8"/>
  <c r="AI253" i="8"/>
  <c r="N254" i="8"/>
  <c r="P253" i="8"/>
  <c r="N165" i="1"/>
  <c r="AI164" i="1"/>
  <c r="P164" i="1"/>
  <c r="M76" i="7"/>
  <c r="K343" i="8"/>
  <c r="L343" i="8"/>
  <c r="R341" i="7" l="1"/>
  <c r="O342" i="7"/>
  <c r="M163" i="7"/>
  <c r="M166" i="8"/>
  <c r="J166" i="8" s="1"/>
  <c r="I166" i="8" s="1"/>
  <c r="R253" i="8"/>
  <c r="O254" i="8"/>
  <c r="K341" i="1"/>
  <c r="L341" i="1"/>
  <c r="P341" i="1" s="1"/>
  <c r="N344" i="8"/>
  <c r="AI343" i="8"/>
  <c r="R75" i="8"/>
  <c r="O76" i="8"/>
  <c r="K252" i="7"/>
  <c r="L252" i="7"/>
  <c r="L76" i="7"/>
  <c r="K76" i="7"/>
  <c r="L75" i="1"/>
  <c r="K75" i="1"/>
  <c r="P343" i="8"/>
  <c r="R164" i="1"/>
  <c r="O165" i="1"/>
  <c r="K254" i="1"/>
  <c r="L254" i="1"/>
  <c r="S341" i="7" l="1"/>
  <c r="T341" i="7" s="1"/>
  <c r="H342" i="7" s="1"/>
  <c r="R341" i="1"/>
  <c r="O342" i="1"/>
  <c r="AI341" i="1"/>
  <c r="N342" i="1"/>
  <c r="S164" i="1"/>
  <c r="T164" i="1" s="1"/>
  <c r="H165" i="1" s="1"/>
  <c r="N255" i="1"/>
  <c r="AI254" i="1"/>
  <c r="P254" i="1"/>
  <c r="AI252" i="7"/>
  <c r="N253" i="7"/>
  <c r="P252" i="7"/>
  <c r="S75" i="8"/>
  <c r="T75" i="8"/>
  <c r="H76" i="8" s="1"/>
  <c r="S253" i="8"/>
  <c r="T253" i="8" s="1"/>
  <c r="H254" i="8" s="1"/>
  <c r="L166" i="8"/>
  <c r="K166" i="8"/>
  <c r="N76" i="1"/>
  <c r="AI75" i="1"/>
  <c r="P75" i="1"/>
  <c r="N77" i="7"/>
  <c r="AI76" i="7"/>
  <c r="P76" i="7"/>
  <c r="R343" i="8"/>
  <c r="O344" i="8"/>
  <c r="K163" i="7"/>
  <c r="L163" i="7"/>
  <c r="P166" i="8" l="1"/>
  <c r="M342" i="7"/>
  <c r="J165" i="1"/>
  <c r="I165" i="1" s="1"/>
  <c r="M254" i="8"/>
  <c r="J254" i="8"/>
  <c r="I254" i="8" s="1"/>
  <c r="R166" i="8"/>
  <c r="O167" i="8"/>
  <c r="M165" i="1"/>
  <c r="S343" i="8"/>
  <c r="T343" i="8" s="1"/>
  <c r="H344" i="8" s="1"/>
  <c r="R76" i="7"/>
  <c r="O77" i="7"/>
  <c r="N167" i="8"/>
  <c r="AI166" i="8"/>
  <c r="M76" i="8"/>
  <c r="J76" i="8" s="1"/>
  <c r="I76" i="8" s="1"/>
  <c r="R75" i="1"/>
  <c r="O76" i="1"/>
  <c r="R252" i="7"/>
  <c r="O253" i="7"/>
  <c r="R254" i="1"/>
  <c r="O255" i="1"/>
  <c r="AI163" i="7"/>
  <c r="N164" i="7"/>
  <c r="P163" i="7"/>
  <c r="S341" i="1"/>
  <c r="T341" i="1" s="1"/>
  <c r="H342" i="1" s="1"/>
  <c r="K342" i="7" l="1"/>
  <c r="L342" i="7"/>
  <c r="M344" i="8"/>
  <c r="J344" i="8" s="1"/>
  <c r="I344" i="8" s="1"/>
  <c r="M342" i="1"/>
  <c r="J342" i="1" s="1"/>
  <c r="I342" i="1" s="1"/>
  <c r="S75" i="1"/>
  <c r="T75" i="1" s="1"/>
  <c r="H76" i="1" s="1"/>
  <c r="K165" i="1"/>
  <c r="L165" i="1"/>
  <c r="S252" i="7"/>
  <c r="T252" i="7" s="1"/>
  <c r="H253" i="7" s="1"/>
  <c r="S76" i="7"/>
  <c r="T76" i="7" s="1"/>
  <c r="H77" i="7" s="1"/>
  <c r="S166" i="8"/>
  <c r="T166" i="8" s="1"/>
  <c r="H167" i="8" s="1"/>
  <c r="R163" i="7"/>
  <c r="O164" i="7"/>
  <c r="K76" i="8"/>
  <c r="L76" i="8"/>
  <c r="S254" i="1"/>
  <c r="T254" i="1" s="1"/>
  <c r="H255" i="1" s="1"/>
  <c r="K254" i="8"/>
  <c r="L254" i="8"/>
  <c r="N343" i="7" l="1"/>
  <c r="AI342" i="7"/>
  <c r="P342" i="7"/>
  <c r="M76" i="1"/>
  <c r="M167" i="8"/>
  <c r="J167" i="8" s="1"/>
  <c r="I167" i="8" s="1"/>
  <c r="M255" i="1"/>
  <c r="J255" i="1" s="1"/>
  <c r="I255" i="1" s="1"/>
  <c r="M253" i="7"/>
  <c r="AI165" i="1"/>
  <c r="N166" i="1"/>
  <c r="P165" i="1"/>
  <c r="M77" i="7"/>
  <c r="L342" i="1"/>
  <c r="K342" i="1"/>
  <c r="N255" i="8"/>
  <c r="AI254" i="8"/>
  <c r="N77" i="8"/>
  <c r="AI76" i="8"/>
  <c r="P76" i="8"/>
  <c r="S163" i="7"/>
  <c r="T163" i="7" s="1"/>
  <c r="H164" i="7" s="1"/>
  <c r="K344" i="8"/>
  <c r="L344" i="8"/>
  <c r="P254" i="8"/>
  <c r="R342" i="7" l="1"/>
  <c r="O343" i="7"/>
  <c r="R165" i="1"/>
  <c r="O166" i="1"/>
  <c r="N343" i="1"/>
  <c r="AI342" i="1"/>
  <c r="L255" i="1"/>
  <c r="K255" i="1"/>
  <c r="M164" i="7"/>
  <c r="R254" i="8"/>
  <c r="O255" i="8"/>
  <c r="L77" i="7"/>
  <c r="K77" i="7"/>
  <c r="R76" i="8"/>
  <c r="O77" i="8"/>
  <c r="L253" i="7"/>
  <c r="K253" i="7"/>
  <c r="K167" i="8"/>
  <c r="L167" i="8"/>
  <c r="AI344" i="8"/>
  <c r="N345" i="8"/>
  <c r="P342" i="1"/>
  <c r="P344" i="8"/>
  <c r="L76" i="1"/>
  <c r="K76" i="1"/>
  <c r="S342" i="7" l="1"/>
  <c r="T342" i="7"/>
  <c r="H343" i="7" s="1"/>
  <c r="N254" i="7"/>
  <c r="AI253" i="7"/>
  <c r="P253" i="7"/>
  <c r="L164" i="7"/>
  <c r="K164" i="7"/>
  <c r="S165" i="1"/>
  <c r="T165" i="1" s="1"/>
  <c r="H166" i="1" s="1"/>
  <c r="N168" i="8"/>
  <c r="AI167" i="8"/>
  <c r="R344" i="8"/>
  <c r="O345" i="8"/>
  <c r="AI255" i="1"/>
  <c r="N256" i="1"/>
  <c r="P255" i="1"/>
  <c r="R342" i="1"/>
  <c r="O343" i="1"/>
  <c r="S76" i="8"/>
  <c r="T76" i="8" s="1"/>
  <c r="H77" i="8" s="1"/>
  <c r="S254" i="8"/>
  <c r="T254" i="8" s="1"/>
  <c r="H255" i="8" s="1"/>
  <c r="N78" i="7"/>
  <c r="AI77" i="7"/>
  <c r="P77" i="7"/>
  <c r="P167" i="8"/>
  <c r="N77" i="1"/>
  <c r="AI76" i="1"/>
  <c r="P76" i="1"/>
  <c r="M343" i="7" l="1"/>
  <c r="M255" i="8"/>
  <c r="J255" i="8" s="1"/>
  <c r="I255" i="8" s="1"/>
  <c r="M77" i="8"/>
  <c r="J77" i="8" s="1"/>
  <c r="I77" i="8" s="1"/>
  <c r="AI164" i="7"/>
  <c r="N165" i="7"/>
  <c r="P164" i="7"/>
  <c r="R76" i="1"/>
  <c r="O77" i="1"/>
  <c r="R167" i="8"/>
  <c r="O168" i="8"/>
  <c r="R77" i="7"/>
  <c r="O78" i="7"/>
  <c r="S344" i="8"/>
  <c r="T344" i="8" s="1"/>
  <c r="H345" i="8" s="1"/>
  <c r="R253" i="7"/>
  <c r="O254" i="7"/>
  <c r="S342" i="1"/>
  <c r="T342" i="1" s="1"/>
  <c r="H343" i="1" s="1"/>
  <c r="M166" i="1"/>
  <c r="J166" i="1" s="1"/>
  <c r="I166" i="1" s="1"/>
  <c r="R255" i="1"/>
  <c r="O256" i="1"/>
  <c r="K343" i="7" l="1"/>
  <c r="L343" i="7"/>
  <c r="M345" i="8"/>
  <c r="J345" i="8" s="1"/>
  <c r="I345" i="8" s="1"/>
  <c r="M343" i="1"/>
  <c r="J343" i="1" s="1"/>
  <c r="I343" i="1" s="1"/>
  <c r="S253" i="7"/>
  <c r="T253" i="7" s="1"/>
  <c r="H254" i="7" s="1"/>
  <c r="S77" i="7"/>
  <c r="T77" i="7"/>
  <c r="H78" i="7" s="1"/>
  <c r="S167" i="8"/>
  <c r="T167" i="8" s="1"/>
  <c r="H168" i="8" s="1"/>
  <c r="K77" i="8"/>
  <c r="L77" i="8"/>
  <c r="S76" i="1"/>
  <c r="T76" i="1"/>
  <c r="H77" i="1" s="1"/>
  <c r="L166" i="1"/>
  <c r="K166" i="1"/>
  <c r="R164" i="7"/>
  <c r="O165" i="7"/>
  <c r="S255" i="1"/>
  <c r="T255" i="1" s="1"/>
  <c r="H256" i="1" s="1"/>
  <c r="K255" i="8"/>
  <c r="L255" i="8"/>
  <c r="N344" i="7" l="1"/>
  <c r="AI343" i="7"/>
  <c r="P343" i="7"/>
  <c r="J256" i="1"/>
  <c r="I256" i="1" s="1"/>
  <c r="P255" i="8"/>
  <c r="M168" i="8"/>
  <c r="J168" i="8" s="1"/>
  <c r="I168" i="8" s="1"/>
  <c r="R255" i="8"/>
  <c r="O256" i="8"/>
  <c r="M256" i="1"/>
  <c r="AI77" i="8"/>
  <c r="N78" i="8"/>
  <c r="P77" i="8"/>
  <c r="M254" i="7"/>
  <c r="S164" i="7"/>
  <c r="T164" i="7" s="1"/>
  <c r="H165" i="7" s="1"/>
  <c r="N167" i="1"/>
  <c r="AI166" i="1"/>
  <c r="P166" i="1"/>
  <c r="L343" i="1"/>
  <c r="K343" i="1"/>
  <c r="M78" i="7"/>
  <c r="M77" i="1"/>
  <c r="K345" i="8"/>
  <c r="L345" i="8"/>
  <c r="N256" i="8"/>
  <c r="AI255" i="8"/>
  <c r="R343" i="7" l="1"/>
  <c r="O344" i="7"/>
  <c r="P343" i="1"/>
  <c r="R166" i="1"/>
  <c r="O167" i="1"/>
  <c r="N346" i="8"/>
  <c r="AI345" i="8"/>
  <c r="R343" i="1"/>
  <c r="O344" i="1"/>
  <c r="M165" i="7"/>
  <c r="P345" i="8"/>
  <c r="K77" i="1"/>
  <c r="L77" i="1"/>
  <c r="S255" i="8"/>
  <c r="T255" i="8" s="1"/>
  <c r="H256" i="8" s="1"/>
  <c r="K254" i="7"/>
  <c r="L254" i="7"/>
  <c r="AI343" i="1"/>
  <c r="N344" i="1"/>
  <c r="K168" i="8"/>
  <c r="L168" i="8"/>
  <c r="K78" i="7"/>
  <c r="L78" i="7"/>
  <c r="R77" i="8"/>
  <c r="O78" i="8"/>
  <c r="L256" i="1"/>
  <c r="K256" i="1"/>
  <c r="P168" i="8" l="1"/>
  <c r="S343" i="7"/>
  <c r="T343" i="7" s="1"/>
  <c r="H344" i="7" s="1"/>
  <c r="R168" i="8"/>
  <c r="O169" i="8"/>
  <c r="M256" i="8"/>
  <c r="J256" i="8" s="1"/>
  <c r="I256" i="8" s="1"/>
  <c r="K165" i="7"/>
  <c r="L165" i="7"/>
  <c r="R345" i="8"/>
  <c r="O346" i="8"/>
  <c r="N255" i="7"/>
  <c r="AI254" i="7"/>
  <c r="P254" i="7"/>
  <c r="S77" i="8"/>
  <c r="T77" i="8" s="1"/>
  <c r="H78" i="8" s="1"/>
  <c r="S166" i="1"/>
  <c r="T166" i="1" s="1"/>
  <c r="H167" i="1" s="1"/>
  <c r="N79" i="7"/>
  <c r="AI78" i="7"/>
  <c r="P78" i="7"/>
  <c r="N257" i="1"/>
  <c r="AI256" i="1"/>
  <c r="P256" i="1"/>
  <c r="S343" i="1"/>
  <c r="T343" i="1" s="1"/>
  <c r="H344" i="1" s="1"/>
  <c r="N169" i="8"/>
  <c r="AI168" i="8"/>
  <c r="N78" i="1"/>
  <c r="AI77" i="1"/>
  <c r="P77" i="1"/>
  <c r="M344" i="7" l="1"/>
  <c r="M167" i="1"/>
  <c r="J167" i="1" s="1"/>
  <c r="I167" i="1" s="1"/>
  <c r="M78" i="8"/>
  <c r="J78" i="8" s="1"/>
  <c r="I78" i="8" s="1"/>
  <c r="M344" i="1"/>
  <c r="J344" i="1" s="1"/>
  <c r="I344" i="1" s="1"/>
  <c r="N166" i="7"/>
  <c r="AI165" i="7"/>
  <c r="P165" i="7"/>
  <c r="R78" i="7"/>
  <c r="O79" i="7"/>
  <c r="R254" i="7"/>
  <c r="O255" i="7"/>
  <c r="L256" i="8"/>
  <c r="K256" i="8"/>
  <c r="S345" i="8"/>
  <c r="T345" i="8" s="1"/>
  <c r="H346" i="8" s="1"/>
  <c r="R77" i="1"/>
  <c r="O78" i="1"/>
  <c r="R256" i="1"/>
  <c r="O257" i="1"/>
  <c r="S168" i="8"/>
  <c r="T168" i="8" s="1"/>
  <c r="H169" i="8" s="1"/>
  <c r="J79" i="8" l="1"/>
  <c r="I79" i="8"/>
  <c r="L344" i="7"/>
  <c r="K344" i="7"/>
  <c r="M169" i="8"/>
  <c r="J169" i="8" s="1"/>
  <c r="I169" i="8" s="1"/>
  <c r="S78" i="7"/>
  <c r="T78" i="7" s="1"/>
  <c r="H79" i="7" s="1"/>
  <c r="AI256" i="8"/>
  <c r="N257" i="8"/>
  <c r="L344" i="1"/>
  <c r="K344" i="1"/>
  <c r="P344" i="1" s="1"/>
  <c r="M346" i="8"/>
  <c r="J346" i="8" s="1"/>
  <c r="I346" i="8" s="1"/>
  <c r="S256" i="1"/>
  <c r="T256" i="1" s="1"/>
  <c r="H257" i="1" s="1"/>
  <c r="P256" i="8"/>
  <c r="K78" i="8"/>
  <c r="L78" i="8"/>
  <c r="K167" i="1"/>
  <c r="L167" i="1"/>
  <c r="S77" i="1"/>
  <c r="T77" i="1"/>
  <c r="H78" i="1" s="1"/>
  <c r="R165" i="7"/>
  <c r="O166" i="7"/>
  <c r="S254" i="7"/>
  <c r="T254" i="7"/>
  <c r="H255" i="7" s="1"/>
  <c r="AI344" i="7" l="1"/>
  <c r="N345" i="7"/>
  <c r="P344" i="7"/>
  <c r="J257" i="1"/>
  <c r="I257" i="1" s="1"/>
  <c r="J80" i="8"/>
  <c r="I80" i="8"/>
  <c r="R344" i="1"/>
  <c r="O345" i="1"/>
  <c r="M257" i="1"/>
  <c r="M79" i="7"/>
  <c r="R256" i="8"/>
  <c r="O257" i="8"/>
  <c r="S165" i="7"/>
  <c r="T165" i="7" s="1"/>
  <c r="H166" i="7" s="1"/>
  <c r="AI78" i="8"/>
  <c r="N79" i="8"/>
  <c r="P78" i="8"/>
  <c r="M78" i="1"/>
  <c r="M255" i="7"/>
  <c r="AI167" i="1"/>
  <c r="N168" i="1"/>
  <c r="P167" i="1"/>
  <c r="K346" i="8"/>
  <c r="L346" i="8"/>
  <c r="AI344" i="1"/>
  <c r="N345" i="1"/>
  <c r="L169" i="8"/>
  <c r="K169" i="8"/>
  <c r="P346" i="8" l="1"/>
  <c r="J81" i="8"/>
  <c r="I81" i="8"/>
  <c r="R344" i="7"/>
  <c r="O345" i="7"/>
  <c r="P169" i="8"/>
  <c r="R169" i="8" s="1"/>
  <c r="M166" i="7"/>
  <c r="L78" i="1"/>
  <c r="K78" i="1"/>
  <c r="R78" i="8"/>
  <c r="O79" i="8"/>
  <c r="L255" i="7"/>
  <c r="K255" i="7"/>
  <c r="N347" i="8"/>
  <c r="AI346" i="8"/>
  <c r="L79" i="7"/>
  <c r="K79" i="7"/>
  <c r="R346" i="8"/>
  <c r="O347" i="8"/>
  <c r="R167" i="1"/>
  <c r="O168" i="1"/>
  <c r="K257" i="1"/>
  <c r="L257" i="1"/>
  <c r="N170" i="8"/>
  <c r="AI169" i="8"/>
  <c r="S256" i="8"/>
  <c r="T256" i="8" s="1"/>
  <c r="H257" i="8" s="1"/>
  <c r="S344" i="1"/>
  <c r="T344" i="1" s="1"/>
  <c r="H345" i="1" s="1"/>
  <c r="S344" i="7" l="1"/>
  <c r="T344" i="7"/>
  <c r="H345" i="7" s="1"/>
  <c r="O170" i="8"/>
  <c r="J82" i="8"/>
  <c r="I82" i="8"/>
  <c r="M345" i="1"/>
  <c r="J345" i="1" s="1"/>
  <c r="I345" i="1" s="1"/>
  <c r="M257" i="8"/>
  <c r="J257" i="8" s="1"/>
  <c r="I257" i="8" s="1"/>
  <c r="AI255" i="7"/>
  <c r="N256" i="7"/>
  <c r="P255" i="7"/>
  <c r="S167" i="1"/>
  <c r="T167" i="1" s="1"/>
  <c r="H168" i="1" s="1"/>
  <c r="S346" i="8"/>
  <c r="T346" i="8" s="1"/>
  <c r="H347" i="8" s="1"/>
  <c r="AI79" i="7"/>
  <c r="N80" i="7"/>
  <c r="P79" i="7"/>
  <c r="S169" i="8"/>
  <c r="T169" i="8" s="1"/>
  <c r="H170" i="8" s="1"/>
  <c r="S78" i="8"/>
  <c r="T78" i="8" s="1"/>
  <c r="H79" i="8" s="1"/>
  <c r="N79" i="1"/>
  <c r="AI78" i="1"/>
  <c r="P78" i="1"/>
  <c r="AI257" i="1"/>
  <c r="N258" i="1"/>
  <c r="P257" i="1"/>
  <c r="K166" i="7"/>
  <c r="L166" i="7"/>
  <c r="J83" i="8" l="1"/>
  <c r="I83" i="8"/>
  <c r="M345" i="7"/>
  <c r="M170" i="8"/>
  <c r="M168" i="1"/>
  <c r="J168" i="1" s="1"/>
  <c r="I168" i="1" s="1"/>
  <c r="M347" i="8"/>
  <c r="J347" i="8" s="1"/>
  <c r="I347" i="8" s="1"/>
  <c r="R257" i="1"/>
  <c r="O258" i="1"/>
  <c r="M79" i="8"/>
  <c r="R78" i="1"/>
  <c r="O79" i="1"/>
  <c r="L257" i="8"/>
  <c r="K257" i="8"/>
  <c r="P257" i="8" s="1"/>
  <c r="N167" i="7"/>
  <c r="AI166" i="7"/>
  <c r="P166" i="7"/>
  <c r="R79" i="7"/>
  <c r="O80" i="7"/>
  <c r="R255" i="7"/>
  <c r="O256" i="7"/>
  <c r="K345" i="1"/>
  <c r="L345" i="1"/>
  <c r="L345" i="7" l="1"/>
  <c r="K345" i="7"/>
  <c r="I84" i="8"/>
  <c r="J84" i="8"/>
  <c r="P345" i="1"/>
  <c r="O346" i="1" s="1"/>
  <c r="R257" i="8"/>
  <c r="O258" i="8"/>
  <c r="K170" i="8"/>
  <c r="L170" i="8"/>
  <c r="S79" i="7"/>
  <c r="T79" i="7" s="1"/>
  <c r="H80" i="7" s="1"/>
  <c r="S78" i="1"/>
  <c r="T78" i="1" s="1"/>
  <c r="H79" i="1" s="1"/>
  <c r="S257" i="1"/>
  <c r="T257" i="1"/>
  <c r="H258" i="1" s="1"/>
  <c r="K347" i="8"/>
  <c r="L347" i="8"/>
  <c r="AI345" i="1"/>
  <c r="N346" i="1"/>
  <c r="R166" i="7"/>
  <c r="O167" i="7"/>
  <c r="L79" i="8"/>
  <c r="K79" i="8"/>
  <c r="S255" i="7"/>
  <c r="T255" i="7" s="1"/>
  <c r="H256" i="7" s="1"/>
  <c r="L168" i="1"/>
  <c r="K168" i="1"/>
  <c r="J170" i="8"/>
  <c r="I170" i="8" s="1"/>
  <c r="AI257" i="8"/>
  <c r="N258" i="8"/>
  <c r="R345" i="1" l="1"/>
  <c r="AI345" i="7"/>
  <c r="N346" i="7"/>
  <c r="P345" i="7"/>
  <c r="M80" i="7"/>
  <c r="M256" i="7"/>
  <c r="S166" i="7"/>
  <c r="T166" i="7" s="1"/>
  <c r="H167" i="7" s="1"/>
  <c r="S257" i="8"/>
  <c r="T257" i="8" s="1"/>
  <c r="H258" i="8" s="1"/>
  <c r="AI170" i="8"/>
  <c r="N171" i="8"/>
  <c r="M79" i="1"/>
  <c r="S345" i="1"/>
  <c r="T345" i="1"/>
  <c r="H346" i="1" s="1"/>
  <c r="N169" i="1"/>
  <c r="AI168" i="1"/>
  <c r="P168" i="1"/>
  <c r="AI79" i="8"/>
  <c r="N80" i="8"/>
  <c r="P79" i="8"/>
  <c r="AI347" i="8"/>
  <c r="N348" i="8"/>
  <c r="P347" i="8"/>
  <c r="M258" i="1"/>
  <c r="J258" i="1" s="1"/>
  <c r="I258" i="1" s="1"/>
  <c r="P170" i="8"/>
  <c r="R345" i="7" l="1"/>
  <c r="O346" i="7"/>
  <c r="M258" i="8"/>
  <c r="J258" i="8" s="1"/>
  <c r="I258" i="8" s="1"/>
  <c r="L79" i="1"/>
  <c r="K79" i="1"/>
  <c r="K258" i="1"/>
  <c r="L258" i="1"/>
  <c r="R347" i="8"/>
  <c r="O348" i="8"/>
  <c r="M167" i="7"/>
  <c r="R168" i="1"/>
  <c r="O169" i="1"/>
  <c r="K256" i="7"/>
  <c r="L256" i="7"/>
  <c r="M346" i="1"/>
  <c r="J346" i="1" s="1"/>
  <c r="I346" i="1" s="1"/>
  <c r="L80" i="7"/>
  <c r="K80" i="7"/>
  <c r="R170" i="8"/>
  <c r="O171" i="8"/>
  <c r="R79" i="8"/>
  <c r="O80" i="8"/>
  <c r="S345" i="7" l="1"/>
  <c r="T345" i="7"/>
  <c r="H346" i="7" s="1"/>
  <c r="L346" i="1"/>
  <c r="K346" i="1"/>
  <c r="P346" i="1" s="1"/>
  <c r="N257" i="7"/>
  <c r="AI256" i="7"/>
  <c r="P256" i="7"/>
  <c r="AI258" i="1"/>
  <c r="N259" i="1"/>
  <c r="P258" i="1"/>
  <c r="S79" i="8"/>
  <c r="T79" i="8" s="1"/>
  <c r="H80" i="8" s="1"/>
  <c r="N80" i="1"/>
  <c r="AI79" i="1"/>
  <c r="P79" i="1"/>
  <c r="S347" i="8"/>
  <c r="T347" i="8" s="1"/>
  <c r="H348" i="8" s="1"/>
  <c r="S170" i="8"/>
  <c r="T170" i="8" s="1"/>
  <c r="H171" i="8" s="1"/>
  <c r="N81" i="7"/>
  <c r="AI80" i="7"/>
  <c r="P80" i="7"/>
  <c r="L167" i="7"/>
  <c r="K167" i="7"/>
  <c r="L258" i="8"/>
  <c r="K258" i="8"/>
  <c r="S168" i="1"/>
  <c r="T168" i="1" s="1"/>
  <c r="H169" i="1" s="1"/>
  <c r="M346" i="7" l="1"/>
  <c r="M169" i="1"/>
  <c r="J169" i="1" s="1"/>
  <c r="I169" i="1" s="1"/>
  <c r="M171" i="8"/>
  <c r="J171" i="8" s="1"/>
  <c r="I171" i="8" s="1"/>
  <c r="M80" i="8"/>
  <c r="N259" i="8"/>
  <c r="AI258" i="8"/>
  <c r="R346" i="1"/>
  <c r="O347" i="1"/>
  <c r="M348" i="8"/>
  <c r="J348" i="8" s="1"/>
  <c r="I348" i="8" s="1"/>
  <c r="R258" i="1"/>
  <c r="O259" i="1"/>
  <c r="AI167" i="7"/>
  <c r="N168" i="7"/>
  <c r="P167" i="7"/>
  <c r="R79" i="1"/>
  <c r="O80" i="1"/>
  <c r="R256" i="7"/>
  <c r="O257" i="7"/>
  <c r="N347" i="1"/>
  <c r="AI346" i="1"/>
  <c r="P258" i="8"/>
  <c r="R80" i="7"/>
  <c r="O81" i="7"/>
  <c r="K346" i="7" l="1"/>
  <c r="L346" i="7"/>
  <c r="S256" i="7"/>
  <c r="T256" i="7" s="1"/>
  <c r="H257" i="7" s="1"/>
  <c r="S80" i="7"/>
  <c r="T80" i="7" s="1"/>
  <c r="H81" i="7" s="1"/>
  <c r="S258" i="1"/>
  <c r="T258" i="1" s="1"/>
  <c r="H259" i="1" s="1"/>
  <c r="K80" i="8"/>
  <c r="L80" i="8"/>
  <c r="R258" i="8"/>
  <c r="O259" i="8"/>
  <c r="S79" i="1"/>
  <c r="T79" i="1" s="1"/>
  <c r="H80" i="1" s="1"/>
  <c r="L348" i="8"/>
  <c r="K348" i="8"/>
  <c r="AI348" i="8" s="1"/>
  <c r="R167" i="7"/>
  <c r="O168" i="7"/>
  <c r="K171" i="8"/>
  <c r="L171" i="8"/>
  <c r="S346" i="1"/>
  <c r="T346" i="1" s="1"/>
  <c r="H347" i="1" s="1"/>
  <c r="L169" i="1"/>
  <c r="K169" i="1"/>
  <c r="AI346" i="7" l="1"/>
  <c r="N347" i="7"/>
  <c r="P346" i="7"/>
  <c r="M80" i="1"/>
  <c r="M347" i="1"/>
  <c r="J347" i="1"/>
  <c r="I347" i="1" s="1"/>
  <c r="M259" i="1"/>
  <c r="J259" i="1" s="1"/>
  <c r="I259" i="1" s="1"/>
  <c r="M81" i="7"/>
  <c r="M257" i="7"/>
  <c r="AJ350" i="8"/>
  <c r="D38" i="4" s="1"/>
  <c r="AJ348" i="8"/>
  <c r="AJ349" i="8" s="1"/>
  <c r="AI169" i="1"/>
  <c r="N170" i="1"/>
  <c r="P169" i="1"/>
  <c r="N81" i="8"/>
  <c r="AI80" i="8"/>
  <c r="P80" i="8"/>
  <c r="AI171" i="8"/>
  <c r="N172" i="8"/>
  <c r="P171" i="8"/>
  <c r="S167" i="7"/>
  <c r="T167" i="7" s="1"/>
  <c r="H168" i="7" s="1"/>
  <c r="S258" i="8"/>
  <c r="T258" i="8" s="1"/>
  <c r="H259" i="8" s="1"/>
  <c r="P348" i="8"/>
  <c r="R348" i="8" s="1"/>
  <c r="R346" i="7" l="1"/>
  <c r="O347" i="7"/>
  <c r="M168" i="7"/>
  <c r="R169" i="1"/>
  <c r="O170" i="1"/>
  <c r="S348" i="8"/>
  <c r="T348" i="8" s="1"/>
  <c r="L259" i="1"/>
  <c r="K259" i="1"/>
  <c r="R171" i="8"/>
  <c r="O172" i="8"/>
  <c r="R80" i="8"/>
  <c r="O81" i="8"/>
  <c r="K257" i="7"/>
  <c r="L257" i="7"/>
  <c r="K347" i="1"/>
  <c r="L347" i="1"/>
  <c r="M259" i="8"/>
  <c r="J259" i="8" s="1"/>
  <c r="I259" i="8" s="1"/>
  <c r="K80" i="1"/>
  <c r="L80" i="1"/>
  <c r="L81" i="7"/>
  <c r="K81" i="7"/>
  <c r="S346" i="7" l="1"/>
  <c r="T346" i="7" s="1"/>
  <c r="H347" i="7" s="1"/>
  <c r="AI81" i="7"/>
  <c r="N82" i="7"/>
  <c r="P81" i="7"/>
  <c r="N348" i="1"/>
  <c r="AI347" i="1"/>
  <c r="S171" i="8"/>
  <c r="T171" i="8" s="1"/>
  <c r="H172" i="8" s="1"/>
  <c r="S169" i="1"/>
  <c r="T169" i="1" s="1"/>
  <c r="H170" i="1" s="1"/>
  <c r="AI259" i="1"/>
  <c r="N260" i="1"/>
  <c r="P259" i="1"/>
  <c r="N258" i="7"/>
  <c r="AI257" i="7"/>
  <c r="P257" i="7"/>
  <c r="AI80" i="1"/>
  <c r="N81" i="1"/>
  <c r="P80" i="1"/>
  <c r="L168" i="7"/>
  <c r="K168" i="7"/>
  <c r="S80" i="8"/>
  <c r="T80" i="8" s="1"/>
  <c r="H81" i="8" s="1"/>
  <c r="L259" i="8"/>
  <c r="K259" i="8"/>
  <c r="P347" i="1"/>
  <c r="M347" i="7" l="1"/>
  <c r="M170" i="1"/>
  <c r="J170" i="1" s="1"/>
  <c r="I170" i="1" s="1"/>
  <c r="AI168" i="7"/>
  <c r="N169" i="7"/>
  <c r="P168" i="7"/>
  <c r="R347" i="1"/>
  <c r="O348" i="1"/>
  <c r="R259" i="1"/>
  <c r="O260" i="1"/>
  <c r="M81" i="8"/>
  <c r="N260" i="8"/>
  <c r="AI259" i="8"/>
  <c r="P259" i="8"/>
  <c r="M172" i="8"/>
  <c r="J172" i="8" s="1"/>
  <c r="I172" i="8" s="1"/>
  <c r="R80" i="1"/>
  <c r="O81" i="1"/>
  <c r="R81" i="7"/>
  <c r="O82" i="7"/>
  <c r="R257" i="7"/>
  <c r="O258" i="7"/>
  <c r="L347" i="7" l="1"/>
  <c r="K347" i="7"/>
  <c r="K172" i="8"/>
  <c r="L172" i="8"/>
  <c r="L81" i="8"/>
  <c r="K81" i="8"/>
  <c r="S80" i="1"/>
  <c r="T80" i="1" s="1"/>
  <c r="H81" i="1" s="1"/>
  <c r="R168" i="7"/>
  <c r="O169" i="7"/>
  <c r="S347" i="1"/>
  <c r="T347" i="1" s="1"/>
  <c r="H348" i="1" s="1"/>
  <c r="S257" i="7"/>
  <c r="T257" i="7" s="1"/>
  <c r="H258" i="7" s="1"/>
  <c r="S81" i="7"/>
  <c r="T81" i="7"/>
  <c r="H82" i="7" s="1"/>
  <c r="R259" i="8"/>
  <c r="O260" i="8"/>
  <c r="S259" i="1"/>
  <c r="T259" i="1" s="1"/>
  <c r="H260" i="1" s="1"/>
  <c r="L170" i="1"/>
  <c r="K170" i="1"/>
  <c r="P172" i="8" l="1"/>
  <c r="R172" i="8" s="1"/>
  <c r="S172" i="8" s="1"/>
  <c r="T172" i="8" s="1"/>
  <c r="N348" i="7"/>
  <c r="AI347" i="7"/>
  <c r="P347" i="7"/>
  <c r="M81" i="1"/>
  <c r="M258" i="7"/>
  <c r="M348" i="1"/>
  <c r="J348" i="1" s="1"/>
  <c r="I348" i="1" s="1"/>
  <c r="S168" i="7"/>
  <c r="T168" i="7" s="1"/>
  <c r="H169" i="7" s="1"/>
  <c r="S259" i="8"/>
  <c r="T259" i="8" s="1"/>
  <c r="H260" i="8" s="1"/>
  <c r="N82" i="8"/>
  <c r="AI81" i="8"/>
  <c r="P81" i="8"/>
  <c r="M82" i="7"/>
  <c r="M260" i="1"/>
  <c r="J260" i="1" s="1"/>
  <c r="I260" i="1" s="1"/>
  <c r="AI170" i="1"/>
  <c r="N171" i="1"/>
  <c r="P170" i="1"/>
  <c r="AI172" i="8"/>
  <c r="R347" i="7" l="1"/>
  <c r="O348" i="7"/>
  <c r="R170" i="1"/>
  <c r="O171" i="1"/>
  <c r="AJ174" i="8"/>
  <c r="D36" i="4" s="1"/>
  <c r="AJ172" i="8"/>
  <c r="AJ173" i="8" s="1"/>
  <c r="M260" i="8"/>
  <c r="J260" i="8" s="1"/>
  <c r="I260" i="8" s="1"/>
  <c r="L348" i="1"/>
  <c r="K348" i="1"/>
  <c r="M169" i="7"/>
  <c r="L258" i="7"/>
  <c r="K258" i="7"/>
  <c r="K82" i="7"/>
  <c r="L82" i="7"/>
  <c r="L81" i="1"/>
  <c r="K81" i="1"/>
  <c r="R81" i="8"/>
  <c r="O82" i="8"/>
  <c r="K260" i="1"/>
  <c r="L260" i="1"/>
  <c r="S347" i="7" l="1"/>
  <c r="T347" i="7" s="1"/>
  <c r="H348" i="7" s="1"/>
  <c r="K169" i="7"/>
  <c r="L169" i="7"/>
  <c r="S81" i="8"/>
  <c r="T81" i="8" s="1"/>
  <c r="H82" i="8" s="1"/>
  <c r="N82" i="1"/>
  <c r="AI81" i="1"/>
  <c r="P81" i="1"/>
  <c r="AI348" i="1"/>
  <c r="AI82" i="7"/>
  <c r="N83" i="7"/>
  <c r="P82" i="7"/>
  <c r="N259" i="7"/>
  <c r="AI258" i="7"/>
  <c r="P258" i="7"/>
  <c r="L260" i="8"/>
  <c r="K260" i="8"/>
  <c r="S170" i="1"/>
  <c r="T170" i="1" s="1"/>
  <c r="H171" i="1" s="1"/>
  <c r="AI260" i="1"/>
  <c r="P260" i="1"/>
  <c r="R260" i="1" s="1"/>
  <c r="P348" i="1"/>
  <c r="R348" i="1" s="1"/>
  <c r="M348" i="7" l="1"/>
  <c r="AI260" i="8"/>
  <c r="AJ262" i="8" s="1"/>
  <c r="D37" i="4" s="1"/>
  <c r="M82" i="8"/>
  <c r="AJ260" i="1"/>
  <c r="AJ261" i="1" s="1"/>
  <c r="S348" i="1"/>
  <c r="T348" i="1" s="1"/>
  <c r="AJ260" i="8"/>
  <c r="AJ261" i="8" s="1"/>
  <c r="S260" i="1"/>
  <c r="T260" i="1" s="1"/>
  <c r="R82" i="7"/>
  <c r="O83" i="7"/>
  <c r="AJ350" i="1"/>
  <c r="B38" i="4" s="1"/>
  <c r="AJ348" i="1"/>
  <c r="AJ349" i="1" s="1"/>
  <c r="N170" i="7"/>
  <c r="AI169" i="7"/>
  <c r="P169" i="7"/>
  <c r="M171" i="1"/>
  <c r="J171" i="1" s="1"/>
  <c r="I171" i="1" s="1"/>
  <c r="R258" i="7"/>
  <c r="O259" i="7"/>
  <c r="R81" i="1"/>
  <c r="O82" i="1"/>
  <c r="P260" i="8"/>
  <c r="R260" i="8" s="1"/>
  <c r="AJ262" i="1"/>
  <c r="L348" i="7" l="1"/>
  <c r="K348" i="7"/>
  <c r="B37" i="4"/>
  <c r="S82" i="7"/>
  <c r="T82" i="7" s="1"/>
  <c r="H83" i="7" s="1"/>
  <c r="R169" i="7"/>
  <c r="O170" i="7"/>
  <c r="S260" i="8"/>
  <c r="T260" i="8" s="1"/>
  <c r="K171" i="1"/>
  <c r="L171" i="1"/>
  <c r="S81" i="1"/>
  <c r="T81" i="1" s="1"/>
  <c r="H82" i="1" s="1"/>
  <c r="S258" i="7"/>
  <c r="T258" i="7" s="1"/>
  <c r="H259" i="7" s="1"/>
  <c r="K82" i="8"/>
  <c r="L82" i="8"/>
  <c r="AI348" i="7" l="1"/>
  <c r="P348" i="7"/>
  <c r="R348" i="7" s="1"/>
  <c r="M82" i="1"/>
  <c r="M83" i="7"/>
  <c r="M259" i="7"/>
  <c r="S169" i="7"/>
  <c r="T169" i="7" s="1"/>
  <c r="H170" i="7" s="1"/>
  <c r="AI82" i="8"/>
  <c r="N83" i="8"/>
  <c r="P82" i="8"/>
  <c r="AI171" i="1"/>
  <c r="N172" i="1"/>
  <c r="P171" i="1"/>
  <c r="S348" i="7" l="1"/>
  <c r="T348" i="7" s="1"/>
  <c r="AJ348" i="7"/>
  <c r="AJ349" i="7" s="1"/>
  <c r="M170" i="7"/>
  <c r="R171" i="1"/>
  <c r="O172" i="1"/>
  <c r="K259" i="7"/>
  <c r="L259" i="7"/>
  <c r="R82" i="8"/>
  <c r="O83" i="8"/>
  <c r="L83" i="7"/>
  <c r="K83" i="7"/>
  <c r="K82" i="1"/>
  <c r="L82" i="1"/>
  <c r="AJ350" i="7"/>
  <c r="C38" i="4" l="1"/>
  <c r="N83" i="1"/>
  <c r="AI82" i="1"/>
  <c r="P82" i="1"/>
  <c r="S82" i="8"/>
  <c r="T82" i="8" s="1"/>
  <c r="H83" i="8" s="1"/>
  <c r="N260" i="7"/>
  <c r="AI259" i="7"/>
  <c r="P259" i="7"/>
  <c r="S171" i="1"/>
  <c r="T171" i="1"/>
  <c r="H172" i="1" s="1"/>
  <c r="AI83" i="7"/>
  <c r="N84" i="7"/>
  <c r="P83" i="7"/>
  <c r="K170" i="7"/>
  <c r="L170" i="7"/>
  <c r="R259" i="7" l="1"/>
  <c r="O260" i="7"/>
  <c r="N171" i="7"/>
  <c r="AI170" i="7"/>
  <c r="P170" i="7"/>
  <c r="R83" i="7"/>
  <c r="O84" i="7"/>
  <c r="M83" i="8"/>
  <c r="R82" i="1"/>
  <c r="O83" i="1"/>
  <c r="M172" i="1"/>
  <c r="J172" i="1" s="1"/>
  <c r="I172" i="1" s="1"/>
  <c r="L172" i="1" l="1"/>
  <c r="K172" i="1"/>
  <c r="R170" i="7"/>
  <c r="O171" i="7"/>
  <c r="S82" i="1"/>
  <c r="T82" i="1" s="1"/>
  <c r="H83" i="1" s="1"/>
  <c r="S83" i="7"/>
  <c r="T83" i="7" s="1"/>
  <c r="H84" i="7" s="1"/>
  <c r="L83" i="8"/>
  <c r="K83" i="8"/>
  <c r="S259" i="7"/>
  <c r="T259" i="7" s="1"/>
  <c r="H260" i="7" s="1"/>
  <c r="M83" i="1" l="1"/>
  <c r="M84" i="7"/>
  <c r="M260" i="7"/>
  <c r="AI83" i="8"/>
  <c r="N84" i="8"/>
  <c r="P83" i="8"/>
  <c r="S170" i="7"/>
  <c r="T170" i="7" s="1"/>
  <c r="H171" i="7" s="1"/>
  <c r="AI172" i="1"/>
  <c r="P172" i="1"/>
  <c r="R172" i="1" s="1"/>
  <c r="S172" i="1" l="1"/>
  <c r="T172" i="1" s="1"/>
  <c r="L84" i="7"/>
  <c r="K84" i="7"/>
  <c r="AJ172" i="1"/>
  <c r="AJ173" i="1" s="1"/>
  <c r="L260" i="7"/>
  <c r="K260" i="7"/>
  <c r="R83" i="8"/>
  <c r="O84" i="8"/>
  <c r="L83" i="1"/>
  <c r="K83" i="1"/>
  <c r="M171" i="7"/>
  <c r="AJ174" i="1"/>
  <c r="B36" i="4" l="1"/>
  <c r="S83" i="8"/>
  <c r="T83" i="8" s="1"/>
  <c r="H84" i="8" s="1"/>
  <c r="AI260" i="7"/>
  <c r="P260" i="7"/>
  <c r="R260" i="7" s="1"/>
  <c r="AI84" i="7"/>
  <c r="P84" i="7"/>
  <c r="R84" i="7" s="1"/>
  <c r="N84" i="1"/>
  <c r="AI83" i="1"/>
  <c r="P83" i="1"/>
  <c r="L171" i="7"/>
  <c r="K171" i="7"/>
  <c r="M84" i="8" l="1"/>
  <c r="S84" i="7"/>
  <c r="T84" i="7" s="1"/>
  <c r="AJ84" i="7"/>
  <c r="AJ85" i="7" s="1"/>
  <c r="AJ260" i="7"/>
  <c r="AJ261" i="7" s="1"/>
  <c r="S260" i="7"/>
  <c r="T260" i="7" s="1"/>
  <c r="R83" i="1"/>
  <c r="O84" i="1"/>
  <c r="AI171" i="7"/>
  <c r="N172" i="7"/>
  <c r="P171" i="7"/>
  <c r="AJ262" i="7"/>
  <c r="AJ86" i="7"/>
  <c r="C35" i="4" l="1"/>
  <c r="C37" i="4"/>
  <c r="R171" i="7"/>
  <c r="O172" i="7"/>
  <c r="S83" i="1"/>
  <c r="T83" i="1" s="1"/>
  <c r="H84" i="1" s="1"/>
  <c r="L84" i="8"/>
  <c r="K84" i="8"/>
  <c r="S171" i="7" l="1"/>
  <c r="T171" i="7"/>
  <c r="H172" i="7" s="1"/>
  <c r="M84" i="1"/>
  <c r="AI84" i="8"/>
  <c r="P84" i="8"/>
  <c r="R84" i="8" s="1"/>
  <c r="S84" i="8" l="1"/>
  <c r="T84" i="8"/>
  <c r="K84" i="1"/>
  <c r="L84" i="1"/>
  <c r="M172" i="7"/>
  <c r="AJ84" i="8"/>
  <c r="AJ85" i="8" s="1"/>
  <c r="AJ86" i="8"/>
  <c r="D35" i="4" l="1"/>
  <c r="L172" i="7"/>
  <c r="K172" i="7"/>
  <c r="AI84" i="1"/>
  <c r="P84" i="1"/>
  <c r="R84" i="1" s="1"/>
  <c r="S84" i="1" l="1"/>
  <c r="T84" i="1" s="1"/>
  <c r="AI172" i="7"/>
  <c r="P172" i="7"/>
  <c r="R172" i="7" s="1"/>
  <c r="AJ84" i="1"/>
  <c r="AJ85" i="1" s="1"/>
  <c r="AJ86" i="1"/>
  <c r="B35" i="4" l="1"/>
  <c r="AJ172" i="7"/>
  <c r="AJ173" i="7" s="1"/>
  <c r="S172" i="7"/>
  <c r="T172" i="7" s="1"/>
  <c r="AJ174" i="7"/>
  <c r="C36" i="4" l="1"/>
</calcChain>
</file>

<file path=xl/comments1.xml><?xml version="1.0" encoding="utf-8"?>
<comments xmlns="http://schemas.openxmlformats.org/spreadsheetml/2006/main">
  <authors>
    <author>John Robertson</author>
  </authors>
  <commentList>
    <comment ref="F8" authorId="0" shapeId="0">
      <text>
        <r>
          <rPr>
            <b/>
            <sz val="9"/>
            <color indexed="81"/>
            <rFont val="Tahoma"/>
            <family val="2"/>
          </rPr>
          <t>John Robertson:</t>
        </r>
        <r>
          <rPr>
            <sz val="9"/>
            <color indexed="81"/>
            <rFont val="Tahoma"/>
            <family val="2"/>
          </rPr>
          <t xml:space="preserve">
For the sake of this example, that's $70,000/yr pre-tax</t>
        </r>
      </text>
    </comment>
    <comment ref="A11" authorId="0" shapeId="0">
      <text>
        <r>
          <rPr>
            <b/>
            <sz val="9"/>
            <color indexed="81"/>
            <rFont val="Tahoma"/>
            <family val="2"/>
          </rPr>
          <t>John Robertson:</t>
        </r>
        <r>
          <rPr>
            <sz val="9"/>
            <color indexed="81"/>
            <rFont val="Tahoma"/>
            <family val="2"/>
          </rPr>
          <t xml:space="preserve">
Please note: this feature has not been fully tested. Be sure to enter current income, spending, and savings rates for the appropriate number of people.</t>
        </r>
      </text>
    </comment>
    <comment ref="B12" authorId="0" shapeId="0">
      <text>
        <r>
          <rPr>
            <b/>
            <sz val="9"/>
            <color indexed="81"/>
            <rFont val="Tahoma"/>
            <family val="2"/>
          </rPr>
          <t>John Robertson:</t>
        </r>
        <r>
          <rPr>
            <sz val="9"/>
            <color indexed="81"/>
            <rFont val="Tahoma"/>
            <family val="2"/>
          </rPr>
          <t xml:space="preserve">
For Elrond example: $45,000/yr is ideal spending amount, $34,000 is minimum</t>
        </r>
      </text>
    </comment>
  </commentList>
</comments>
</file>

<file path=xl/sharedStrings.xml><?xml version="1.0" encoding="utf-8"?>
<sst xmlns="http://schemas.openxmlformats.org/spreadsheetml/2006/main" count="695" uniqueCount="131">
  <si>
    <t>Annual Amounts</t>
  </si>
  <si>
    <t>(real terms vs CPI)</t>
  </si>
  <si>
    <t>Income Sources</t>
  </si>
  <si>
    <t>Non-registered</t>
  </si>
  <si>
    <t>Tax payable</t>
  </si>
  <si>
    <t>Age</t>
  </si>
  <si>
    <t>Spending Budget</t>
  </si>
  <si>
    <t>Pension</t>
  </si>
  <si>
    <t>CPP</t>
  </si>
  <si>
    <t>OAS</t>
  </si>
  <si>
    <t>Spending Needs (paid from fixed income)</t>
  </si>
  <si>
    <t>Fixed Income</t>
  </si>
  <si>
    <t>Equity Investments</t>
  </si>
  <si>
    <t>RSP/RRIF</t>
  </si>
  <si>
    <t>RRIF withdrawals</t>
  </si>
  <si>
    <t>TFSA</t>
  </si>
  <si>
    <t>Taxable income</t>
  </si>
  <si>
    <t>(added to spending needs the following year)</t>
  </si>
  <si>
    <t>Notes:</t>
  </si>
  <si>
    <t>RRIF withdrawal table</t>
  </si>
  <si>
    <t>Assumes RRSP withdrawals are according to RRIF schedule (column Z) and are final sources of funds. Once RRIF account hits negatives, that is the "die broke" moment.</t>
  </si>
  <si>
    <t>Fixed Income Nominal Return</t>
  </si>
  <si>
    <t>Equity Nominal Return</t>
  </si>
  <si>
    <t>Inputs:</t>
  </si>
  <si>
    <t>OAS Income (annual)</t>
  </si>
  <si>
    <t>Check for when the money runs out</t>
  </si>
  <si>
    <t>Outputs:</t>
  </si>
  <si>
    <t>Registered</t>
  </si>
  <si>
    <t>Rates:</t>
  </si>
  <si>
    <t>Potato's Automagical Financial Planning Ballparkinator</t>
  </si>
  <si>
    <t>Planned Retirement Age</t>
  </si>
  <si>
    <t>Current Age</t>
  </si>
  <si>
    <t>CPP Income (annual)</t>
  </si>
  <si>
    <t>Starting at:</t>
  </si>
  <si>
    <t>Retirement Annual Spending Needs</t>
  </si>
  <si>
    <t>Inflation Rate</t>
  </si>
  <si>
    <t>Inputs for one person or couple?</t>
  </si>
  <si>
    <t>Current Investments:</t>
  </si>
  <si>
    <t xml:space="preserve">   RRSP</t>
  </si>
  <si>
    <t xml:space="preserve">   TFSA</t>
  </si>
  <si>
    <t>Base Case</t>
  </si>
  <si>
    <t>Worst Case</t>
  </si>
  <si>
    <t>Best Case</t>
  </si>
  <si>
    <t>Current Spending</t>
  </si>
  <si>
    <t>Current Income (after tax)</t>
  </si>
  <si>
    <t>Ultra-conservative</t>
  </si>
  <si>
    <t>Balanced</t>
  </si>
  <si>
    <t>Risk Tolerance &amp; Fixed Income Allocation</t>
  </si>
  <si>
    <t>Highly Tolerant</t>
  </si>
  <si>
    <t>Starting Age-10</t>
  </si>
  <si>
    <t>Investment Fees Paid (MER)</t>
  </si>
  <si>
    <t>Using your savings rate, here's how long your money will last under the best, worst, and best case scenarios, for each asset allocation/risk tolerance profile</t>
  </si>
  <si>
    <t>Risk tolerance</t>
  </si>
  <si>
    <t>Accumulation Years</t>
  </si>
  <si>
    <t>Retirement Years</t>
  </si>
  <si>
    <t>Planned Die-Broke Age</t>
  </si>
  <si>
    <t>Current Saving Rate</t>
  </si>
  <si>
    <t>Annual Pension Income, early starting at age:</t>
  </si>
  <si>
    <t>After age:</t>
  </si>
  <si>
    <t>Retired?</t>
  </si>
  <si>
    <t>OAS Clawback</t>
  </si>
  <si>
    <t>OAS Clawback threshold</t>
  </si>
  <si>
    <t>Scenario 1: Base Case, UC</t>
  </si>
  <si>
    <t>Inflation</t>
  </si>
  <si>
    <t>Federal Tax Bracket 1</t>
  </si>
  <si>
    <t>Federal Tax Bracket 2</t>
  </si>
  <si>
    <t>Federal Tax Bracket 3</t>
  </si>
  <si>
    <t>Federal Tax Bracket 4</t>
  </si>
  <si>
    <t>Provincial Tax Bracket 1</t>
  </si>
  <si>
    <t>Provincial Tax Bracket 2</t>
  </si>
  <si>
    <t>Provincial Tax Bracket 3</t>
  </si>
  <si>
    <t>% in Fixed Income for Accumulation Years</t>
  </si>
  <si>
    <t>% in Fixed Income for Retirement Years</t>
  </si>
  <si>
    <t>MER</t>
  </si>
  <si>
    <t>Registered accounts blended real return rate (accumulation years)</t>
  </si>
  <si>
    <t>Registered accounts blended real return rate (retirement) years)</t>
  </si>
  <si>
    <t>ΔTFSA</t>
  </si>
  <si>
    <t>Savings</t>
  </si>
  <si>
    <t>RRSP Room (assuming 15% room generation – provides some under-filling with non-registered savings and/or minor pension adjustment)</t>
  </si>
  <si>
    <t>Non-reg drawdown</t>
  </si>
  <si>
    <t>Scenario 1: Base Case, Bal</t>
  </si>
  <si>
    <t>Non-reg rebalance</t>
  </si>
  <si>
    <t>Scenario 1: Base Case, Age-10</t>
  </si>
  <si>
    <t>Scenario 1: Base Case, HT</t>
  </si>
  <si>
    <t>Scenario 2: Worst Case, UC</t>
  </si>
  <si>
    <t>Scenario 2: Worst Case, HT</t>
  </si>
  <si>
    <t>Scenario 2: Worst Case, Age-10</t>
  </si>
  <si>
    <t>Scenario 2: Worst Case, Bal</t>
  </si>
  <si>
    <t>Scenario 3: Best Case, UC</t>
  </si>
  <si>
    <t>Scenario 3: Best Case, Age-10</t>
  </si>
  <si>
    <t>Scenario 3: Best Case, Bal</t>
  </si>
  <si>
    <t>Scenario 3: Best Case, HT</t>
  </si>
  <si>
    <t>Created by Potato of www.holypotato.net</t>
  </si>
  <si>
    <t>See http://www.holypotato.net/?p=1243 for details and updates to the sheet.</t>
  </si>
  <si>
    <t xml:space="preserve">http://www.holypotato.net/?p=1243 </t>
  </si>
  <si>
    <t>For help estimating your CPP income, see http://www.holypotato.net/?p=1694</t>
  </si>
  <si>
    <t>This will attempt to estimate how much per year to save (in real dollars – you will need to increase those amounts with inflation) based on "4% rule" type sustainable withdrawal rates.</t>
  </si>
  <si>
    <t>Methodology:</t>
  </si>
  <si>
    <t>1. Use previous sheets to find cash flow needs.</t>
  </si>
  <si>
    <t>1 a. First, look from retirement to start of pension/CPP to identify gaps to fund. Add this linearly.</t>
  </si>
  <si>
    <t xml:space="preserve">1 b. Next, look at cashflow need for remainder of retirement. Apply different levels of "4% rule" to find portfolio sizes, work backwards from there. </t>
  </si>
  <si>
    <t>Retirement age:</t>
  </si>
  <si>
    <t>Current age:</t>
  </si>
  <si>
    <t>Pension/CPP age:</t>
  </si>
  <si>
    <t>Years to save:</t>
  </si>
  <si>
    <t>Checking:</t>
  </si>
  <si>
    <t xml:space="preserve">Gap years to fund: </t>
  </si>
  <si>
    <t>Gap list:</t>
  </si>
  <si>
    <t>Gap total:</t>
  </si>
  <si>
    <t>Portfolio size for three different sustainable withdrawal rates:</t>
  </si>
  <si>
    <t>Remaining cashflow gap:</t>
  </si>
  <si>
    <t xml:space="preserve">Now to find how much to save per year to get that portfolio size based on different rates of return in accumulation years. </t>
  </si>
  <si>
    <t>Real fixed income returns:</t>
  </si>
  <si>
    <t>Real equity returns:</t>
  </si>
  <si>
    <t>Weighted real returns:</t>
  </si>
  <si>
    <t>Fixed income allocation:</t>
  </si>
  <si>
    <t>Base</t>
  </si>
  <si>
    <t>Worst</t>
  </si>
  <si>
    <t>Best</t>
  </si>
  <si>
    <t xml:space="preserve">Savings start: </t>
  </si>
  <si>
    <t>For the</t>
  </si>
  <si>
    <t>portfolio:</t>
  </si>
  <si>
    <t>to be accumulated</t>
  </si>
  <si>
    <t>Note: this is more optimistic than the usual 4% "rule" as it projects constant growth, though it also factors in the taxation of RRSPs. Sequence of returns risk, etc., will make real-world portfolio durations less than this in some cases.</t>
  </si>
  <si>
    <t>Backwards Method:</t>
  </si>
  <si>
    <t>Sustainable withdrawal rate</t>
  </si>
  <si>
    <t>This method uses a flat percentage of a portfolio to fund spending in retirement, then using the range of rates of return during accumulation years, finds how much per year to save. Note that this method does not distinguish between pre-tax and post-tax amounts (TFSA and RRSP balances treated the same)</t>
  </si>
  <si>
    <t>For a sustainable withdrawal rate of:</t>
  </si>
  <si>
    <t>You need to save this much per year:</t>
  </si>
  <si>
    <t>(Negative numbers mean that by this simplistic calculation, the amount you already have saved will grow to meet your needs by the time you retire at the given rate of return)</t>
  </si>
  <si>
    <t>Gap to fund separate from SWR: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</si>
</sst>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Red]\-&quot;$&quot;#,##0"/>
    <numFmt numFmtId="8" formatCode="&quot;$&quot;#,##0.00;[Red]\-&quot;$&quot;#,##0.00"/>
    <numFmt numFmtId="44" formatCode="_-&quot;$&quot;* #,##0.00_-;\-&quot;$&quot;* #,##0.00_-;_-&quot;$&quot;* &quot;-&quot;??_-;_-@_-"/>
    <numFmt numFmtId="43" formatCode="_-* #,##0.00_-;\-* #,##0.00_-;_-* &quot;-&quot;??_-;_-@_-"/>
    <numFmt numFmtId="164" formatCode="&quot;$&quot;#,##0"/>
    <numFmt numFmtId="165" formatCode="_-* #,##0_-;\-* #,##0_-;_-* &quot;-&quot;??_-;_-@_-"/>
    <numFmt numFmtId="166" formatCode="0.000%"/>
    <numFmt numFmtId="167" formatCode="_-&quot;$&quot;* #,##0_-;\-&quot;$&quot;* #,##0_-;_-&quot;$&quot;* &quot;-&quot;??_-;_-@_-"/>
    <numFmt numFmtId="168" formatCode="0.0000%"/>
  </numFmts>
  <fonts count="18" x14ac:knownFonts="1">
    <font>
      <sz val="10"/>
      <name val="Arial"/>
    </font>
    <font>
      <sz val="10"/>
      <name val="Arial"/>
      <family val="2"/>
    </font>
    <font>
      <i/>
      <sz val="10"/>
      <name val="Arial"/>
      <family val="2"/>
    </font>
    <font>
      <b/>
      <sz val="10"/>
      <name val="Arial"/>
      <family val="2"/>
    </font>
    <font>
      <sz val="10"/>
      <name val="Arial"/>
      <family val="2"/>
    </font>
    <font>
      <sz val="14"/>
      <name val="Century Gothic"/>
      <family val="2"/>
    </font>
    <font>
      <b/>
      <sz val="14"/>
      <name val="Century Gothic"/>
      <family val="2"/>
    </font>
    <font>
      <u/>
      <sz val="14"/>
      <name val="Century Gothic"/>
      <family val="2"/>
    </font>
    <font>
      <sz val="8"/>
      <name val="Arial"/>
      <family val="2"/>
    </font>
    <font>
      <sz val="11"/>
      <color indexed="10"/>
      <name val="Corbel"/>
      <family val="2"/>
    </font>
    <font>
      <u/>
      <sz val="10"/>
      <name val="Arial"/>
      <family val="2"/>
    </font>
    <font>
      <u/>
      <sz val="12"/>
      <name val="Century Gothic"/>
      <family val="2"/>
    </font>
    <font>
      <sz val="12"/>
      <name val="Century Gothic"/>
      <family val="2"/>
    </font>
    <font>
      <sz val="9"/>
      <color indexed="81"/>
      <name val="Tahoma"/>
      <family val="2"/>
    </font>
    <font>
      <b/>
      <sz val="9"/>
      <color indexed="81"/>
      <name val="Tahoma"/>
      <family val="2"/>
    </font>
    <font>
      <u/>
      <sz val="10"/>
      <color indexed="12"/>
      <name val="Arial"/>
      <family val="2"/>
    </font>
    <font>
      <i/>
      <sz val="14"/>
      <name val="Century Gothic"/>
      <family val="2"/>
    </font>
    <font>
      <sz val="10"/>
      <name val="Century Gothic"/>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theme="8" tint="0.59999389629810485"/>
        <bgColor indexed="64"/>
      </patternFill>
    </fill>
    <fill>
      <patternFill patternType="solid">
        <fgColor rgb="FFFCE4D6"/>
        <bgColor rgb="FF000000"/>
      </patternFill>
    </fill>
    <fill>
      <patternFill patternType="solid">
        <fgColor theme="4" tint="0.79998168889431442"/>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15"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44" fontId="1" fillId="0" borderId="0" applyFont="0" applyFill="0" applyBorder="0" applyAlignment="0" applyProtection="0"/>
  </cellStyleXfs>
  <cellXfs count="77">
    <xf numFmtId="0" fontId="0" fillId="0" borderId="0" xfId="0"/>
    <xf numFmtId="0" fontId="2" fillId="0" borderId="0" xfId="0" applyFont="1"/>
    <xf numFmtId="0" fontId="3" fillId="0" borderId="0" xfId="0" applyFont="1"/>
    <xf numFmtId="164" fontId="0" fillId="0" borderId="0" xfId="0" applyNumberFormat="1"/>
    <xf numFmtId="10" fontId="0" fillId="0" borderId="0" xfId="0" applyNumberFormat="1"/>
    <xf numFmtId="0" fontId="5" fillId="0" borderId="0" xfId="0" applyFont="1"/>
    <xf numFmtId="0" fontId="6" fillId="0" borderId="0" xfId="0" applyFont="1"/>
    <xf numFmtId="164" fontId="5" fillId="2" borderId="1" xfId="0" applyNumberFormat="1" applyFont="1" applyFill="1" applyBorder="1"/>
    <xf numFmtId="164" fontId="5" fillId="2" borderId="2" xfId="0" applyNumberFormat="1" applyFont="1" applyFill="1" applyBorder="1"/>
    <xf numFmtId="10" fontId="5" fillId="2" borderId="1" xfId="0" applyNumberFormat="1" applyFont="1" applyFill="1" applyBorder="1"/>
    <xf numFmtId="10" fontId="5" fillId="2" borderId="3" xfId="0" applyNumberFormat="1" applyFont="1" applyFill="1" applyBorder="1"/>
    <xf numFmtId="0" fontId="7" fillId="0" borderId="0" xfId="0" applyFont="1"/>
    <xf numFmtId="164" fontId="5" fillId="0" borderId="0" xfId="0" applyNumberFormat="1" applyFont="1"/>
    <xf numFmtId="0" fontId="5" fillId="2" borderId="1" xfId="0" applyNumberFormat="1" applyFont="1" applyFill="1" applyBorder="1"/>
    <xf numFmtId="0" fontId="5" fillId="2" borderId="3" xfId="0" applyNumberFormat="1" applyFont="1" applyFill="1" applyBorder="1"/>
    <xf numFmtId="165" fontId="5" fillId="2" borderId="1" xfId="1" applyNumberFormat="1" applyFont="1" applyFill="1" applyBorder="1"/>
    <xf numFmtId="165" fontId="5" fillId="2" borderId="2" xfId="1" applyNumberFormat="1" applyFont="1" applyFill="1" applyBorder="1"/>
    <xf numFmtId="164" fontId="5" fillId="2" borderId="4" xfId="0" applyNumberFormat="1" applyFont="1" applyFill="1" applyBorder="1"/>
    <xf numFmtId="10" fontId="5" fillId="2" borderId="2" xfId="0" applyNumberFormat="1" applyFont="1" applyFill="1" applyBorder="1"/>
    <xf numFmtId="6" fontId="5" fillId="2" borderId="4" xfId="0" applyNumberFormat="1" applyFont="1" applyFill="1" applyBorder="1"/>
    <xf numFmtId="9" fontId="0" fillId="0" borderId="0" xfId="4" applyFont="1"/>
    <xf numFmtId="10" fontId="0" fillId="0" borderId="0" xfId="4" applyNumberFormat="1" applyFont="1"/>
    <xf numFmtId="166" fontId="5" fillId="2" borderId="4" xfId="4" applyNumberFormat="1" applyFont="1" applyFill="1" applyBorder="1"/>
    <xf numFmtId="8" fontId="0" fillId="0" borderId="0" xfId="0" applyNumberFormat="1"/>
    <xf numFmtId="0" fontId="5" fillId="0" borderId="0" xfId="0" applyFont="1" applyAlignment="1">
      <alignment horizontal="right"/>
    </xf>
    <xf numFmtId="0" fontId="11" fillId="0" borderId="0" xfId="0" applyFont="1"/>
    <xf numFmtId="0" fontId="12" fillId="0" borderId="0" xfId="0" applyFont="1"/>
    <xf numFmtId="9" fontId="12" fillId="0" borderId="0" xfId="4" applyFont="1"/>
    <xf numFmtId="0" fontId="12" fillId="0" borderId="0" xfId="0" applyFont="1" applyAlignment="1">
      <alignment horizontal="right"/>
    </xf>
    <xf numFmtId="167" fontId="0" fillId="0" borderId="0" xfId="2" applyNumberFormat="1" applyFont="1"/>
    <xf numFmtId="0" fontId="5" fillId="3" borderId="5" xfId="0" applyFont="1" applyFill="1" applyBorder="1"/>
    <xf numFmtId="0" fontId="5" fillId="3" borderId="6" xfId="0" applyFont="1" applyFill="1" applyBorder="1"/>
    <xf numFmtId="0" fontId="5" fillId="3" borderId="7" xfId="0" applyFont="1" applyFill="1" applyBorder="1"/>
    <xf numFmtId="0" fontId="5" fillId="4" borderId="3" xfId="0" applyNumberFormat="1" applyFont="1" applyFill="1" applyBorder="1"/>
    <xf numFmtId="168" fontId="0" fillId="0" borderId="0" xfId="4" applyNumberFormat="1" applyFont="1"/>
    <xf numFmtId="164" fontId="0" fillId="0" borderId="0" xfId="0" applyNumberFormat="1" applyFill="1"/>
    <xf numFmtId="9" fontId="4" fillId="0" borderId="0" xfId="4" applyFont="1"/>
    <xf numFmtId="9" fontId="1" fillId="0" borderId="0" xfId="4"/>
    <xf numFmtId="168" fontId="1" fillId="0" borderId="0" xfId="4" applyNumberFormat="1"/>
    <xf numFmtId="10" fontId="1" fillId="0" borderId="0" xfId="4" applyNumberFormat="1"/>
    <xf numFmtId="167" fontId="1" fillId="0" borderId="0" xfId="2" applyNumberFormat="1"/>
    <xf numFmtId="0" fontId="5" fillId="3" borderId="1" xfId="0" applyFont="1" applyFill="1" applyBorder="1"/>
    <xf numFmtId="0" fontId="5" fillId="3" borderId="3" xfId="0" applyFont="1" applyFill="1" applyBorder="1"/>
    <xf numFmtId="0" fontId="5" fillId="3" borderId="2" xfId="0" applyFont="1" applyFill="1" applyBorder="1"/>
    <xf numFmtId="0" fontId="15" fillId="0" borderId="0" xfId="3" applyAlignment="1" applyProtection="1"/>
    <xf numFmtId="0" fontId="5" fillId="5" borderId="6" xfId="0" applyFont="1" applyFill="1" applyBorder="1"/>
    <xf numFmtId="0" fontId="5" fillId="5" borderId="3" xfId="0" applyFont="1" applyFill="1" applyBorder="1"/>
    <xf numFmtId="0" fontId="5" fillId="0" borderId="0" xfId="0" applyFont="1" applyAlignment="1">
      <alignment horizontal="left" wrapText="1"/>
    </xf>
    <xf numFmtId="0" fontId="9" fillId="0" borderId="0" xfId="0" applyFont="1" applyAlignment="1">
      <alignment horizontal="left" wrapText="1"/>
    </xf>
    <xf numFmtId="0" fontId="9" fillId="0" borderId="8" xfId="0" applyFont="1" applyBorder="1" applyAlignment="1">
      <alignment horizontal="left" wrapText="1"/>
    </xf>
    <xf numFmtId="0" fontId="5" fillId="0" borderId="0" xfId="0" applyFont="1" applyAlignment="1">
      <alignment horizontal="left" wrapText="1"/>
    </xf>
    <xf numFmtId="0" fontId="16" fillId="0" borderId="0" xfId="0" applyFont="1" applyFill="1" applyBorder="1" applyAlignment="1">
      <alignment horizontal="left" wrapText="1"/>
    </xf>
    <xf numFmtId="0" fontId="10" fillId="0" borderId="0" xfId="0" applyFont="1" applyAlignment="1">
      <alignment horizontal="center"/>
    </xf>
    <xf numFmtId="0" fontId="1" fillId="0" borderId="0" xfId="5" applyFont="1" applyFill="1" applyBorder="1"/>
    <xf numFmtId="44" fontId="1" fillId="0" borderId="0" xfId="5" applyNumberFormat="1" applyFont="1" applyFill="1" applyBorder="1"/>
    <xf numFmtId="44" fontId="1" fillId="0" borderId="0" xfId="6" applyFont="1" applyFill="1" applyBorder="1"/>
    <xf numFmtId="10" fontId="1" fillId="0" borderId="0" xfId="5" applyNumberFormat="1" applyFont="1" applyFill="1" applyBorder="1"/>
    <xf numFmtId="0" fontId="1" fillId="6" borderId="0" xfId="5" applyFont="1" applyFill="1" applyBorder="1"/>
    <xf numFmtId="8" fontId="1" fillId="0" borderId="0" xfId="5" applyNumberFormat="1" applyFont="1" applyFill="1" applyBorder="1"/>
    <xf numFmtId="9" fontId="1" fillId="0" borderId="0" xfId="5" applyNumberFormat="1" applyFont="1" applyFill="1" applyBorder="1"/>
    <xf numFmtId="0" fontId="5" fillId="0" borderId="0" xfId="0" applyFont="1" applyAlignment="1">
      <alignment wrapText="1"/>
    </xf>
    <xf numFmtId="10" fontId="5" fillId="2" borderId="4" xfId="4" applyNumberFormat="1" applyFont="1" applyFill="1" applyBorder="1"/>
    <xf numFmtId="8" fontId="5" fillId="3" borderId="5" xfId="0" applyNumberFormat="1" applyFont="1" applyFill="1" applyBorder="1"/>
    <xf numFmtId="8" fontId="5" fillId="3" borderId="1" xfId="0" applyNumberFormat="1" applyFont="1" applyFill="1" applyBorder="1"/>
    <xf numFmtId="8" fontId="5" fillId="3" borderId="9" xfId="0" applyNumberFormat="1" applyFont="1" applyFill="1" applyBorder="1"/>
    <xf numFmtId="0" fontId="17" fillId="0" borderId="0" xfId="0" applyFont="1" applyBorder="1" applyAlignment="1">
      <alignment horizontal="left" wrapText="1"/>
    </xf>
    <xf numFmtId="0" fontId="17" fillId="0" borderId="0" xfId="0" applyFont="1" applyAlignment="1">
      <alignment horizontal="left" wrapText="1"/>
    </xf>
    <xf numFmtId="8" fontId="5" fillId="3" borderId="6" xfId="0" applyNumberFormat="1" applyFont="1" applyFill="1" applyBorder="1"/>
    <xf numFmtId="8" fontId="5" fillId="3" borderId="3" xfId="0" applyNumberFormat="1" applyFont="1" applyFill="1" applyBorder="1"/>
    <xf numFmtId="8" fontId="5" fillId="3" borderId="10" xfId="0" applyNumberFormat="1" applyFont="1" applyFill="1" applyBorder="1"/>
    <xf numFmtId="8" fontId="5" fillId="3" borderId="7" xfId="0" applyNumberFormat="1" applyFont="1" applyFill="1" applyBorder="1"/>
    <xf numFmtId="8" fontId="5" fillId="3" borderId="2" xfId="0" applyNumberFormat="1" applyFont="1" applyFill="1" applyBorder="1"/>
    <xf numFmtId="8" fontId="5" fillId="3" borderId="11" xfId="0" applyNumberFormat="1" applyFont="1" applyFill="1" applyBorder="1"/>
    <xf numFmtId="8" fontId="5" fillId="7" borderId="6" xfId="0" applyNumberFormat="1" applyFont="1" applyFill="1" applyBorder="1"/>
    <xf numFmtId="8" fontId="5" fillId="7" borderId="3" xfId="0" applyNumberFormat="1" applyFont="1" applyFill="1" applyBorder="1"/>
    <xf numFmtId="8" fontId="5" fillId="7" borderId="10" xfId="0" applyNumberFormat="1" applyFont="1" applyFill="1" applyBorder="1"/>
    <xf numFmtId="44" fontId="0" fillId="0" borderId="0" xfId="2" applyFont="1"/>
  </cellXfs>
  <cellStyles count="7">
    <cellStyle name="Comma" xfId="1" builtinId="3"/>
    <cellStyle name="Currency" xfId="2" builtinId="4"/>
    <cellStyle name="Currency 2" xfId="6"/>
    <cellStyle name="Hyperlink" xfId="3" builtinId="8"/>
    <cellStyle name="Normal" xfId="0" builtinId="0"/>
    <cellStyle name="Normal 2" xfId="5"/>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otato_Automagical_Planning_Ballparkinato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Here"/>
      <sheetName val="SC1"/>
      <sheetName val="SC2"/>
      <sheetName val="SC3"/>
      <sheetName val="Backcalc"/>
    </sheetNames>
    <sheetDataSet>
      <sheetData sheetId="0">
        <row r="11">
          <cell r="B11">
            <v>1</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holypotato.net/?p=1243"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69"/>
  <sheetViews>
    <sheetView tabSelected="1" workbookViewId="0">
      <selection activeCell="B8" sqref="B8"/>
    </sheetView>
  </sheetViews>
  <sheetFormatPr defaultRowHeight="12.75" x14ac:dyDescent="0.2"/>
  <cols>
    <col min="1" max="1" width="61.140625" customWidth="1"/>
    <col min="2" max="4" width="15.7109375" customWidth="1"/>
    <col min="5" max="5" width="21.42578125" customWidth="1"/>
    <col min="6" max="6" width="16.42578125" customWidth="1"/>
  </cols>
  <sheetData>
    <row r="1" spans="1:8" ht="18" x14ac:dyDescent="0.25">
      <c r="A1" s="6" t="s">
        <v>29</v>
      </c>
    </row>
    <row r="3" spans="1:8" x14ac:dyDescent="0.2">
      <c r="A3" t="s">
        <v>92</v>
      </c>
    </row>
    <row r="4" spans="1:8" x14ac:dyDescent="0.2">
      <c r="A4" t="s">
        <v>93</v>
      </c>
      <c r="C4" s="44" t="s">
        <v>94</v>
      </c>
    </row>
    <row r="6" spans="1:8" ht="18" x14ac:dyDescent="0.25">
      <c r="A6" s="6" t="s">
        <v>23</v>
      </c>
      <c r="B6" s="5"/>
      <c r="C6" s="5"/>
    </row>
    <row r="8" spans="1:8" ht="18" x14ac:dyDescent="0.25">
      <c r="A8" s="5" t="s">
        <v>31</v>
      </c>
      <c r="B8" s="13">
        <v>40</v>
      </c>
      <c r="C8" s="48" t="str">
        <f>IF(B9-B8&lt;10, "Warning: You are close to retirement &amp; may need to be more accurate than this est!", "")</f>
        <v/>
      </c>
      <c r="D8" s="5" t="s">
        <v>44</v>
      </c>
      <c r="F8" s="19">
        <v>55800</v>
      </c>
    </row>
    <row r="9" spans="1:8" ht="18" x14ac:dyDescent="0.25">
      <c r="A9" s="5" t="s">
        <v>30</v>
      </c>
      <c r="B9" s="13">
        <v>65</v>
      </c>
      <c r="C9" s="48"/>
      <c r="D9" s="5" t="s">
        <v>43</v>
      </c>
      <c r="F9" s="19">
        <f>F8-F10</f>
        <v>48800</v>
      </c>
      <c r="H9" s="23"/>
    </row>
    <row r="10" spans="1:8" ht="18" x14ac:dyDescent="0.25">
      <c r="A10" s="5" t="s">
        <v>55</v>
      </c>
      <c r="B10" s="14">
        <v>95</v>
      </c>
      <c r="C10" s="48"/>
      <c r="D10" s="5" t="s">
        <v>56</v>
      </c>
      <c r="F10" s="19">
        <v>7000</v>
      </c>
    </row>
    <row r="11" spans="1:8" ht="18" x14ac:dyDescent="0.25">
      <c r="A11" s="5" t="s">
        <v>36</v>
      </c>
      <c r="B11" s="33">
        <v>1</v>
      </c>
      <c r="C11" s="48"/>
    </row>
    <row r="12" spans="1:8" ht="18" x14ac:dyDescent="0.25">
      <c r="A12" s="5" t="s">
        <v>34</v>
      </c>
      <c r="B12" s="8">
        <v>45000</v>
      </c>
      <c r="C12" s="49"/>
    </row>
    <row r="13" spans="1:8" ht="18" x14ac:dyDescent="0.25">
      <c r="A13" s="5" t="s">
        <v>57</v>
      </c>
      <c r="B13" s="5">
        <v>60</v>
      </c>
      <c r="C13" s="7">
        <v>0</v>
      </c>
    </row>
    <row r="14" spans="1:8" ht="18" x14ac:dyDescent="0.25">
      <c r="A14" s="24" t="s">
        <v>58</v>
      </c>
      <c r="B14" s="5">
        <v>65</v>
      </c>
      <c r="C14" s="8">
        <v>15000</v>
      </c>
    </row>
    <row r="15" spans="1:8" ht="18" x14ac:dyDescent="0.25">
      <c r="A15" s="5" t="s">
        <v>32</v>
      </c>
      <c r="B15" s="7">
        <v>8000</v>
      </c>
      <c r="C15" s="5" t="s">
        <v>33</v>
      </c>
      <c r="D15" s="15">
        <v>65</v>
      </c>
      <c r="F15" t="s">
        <v>95</v>
      </c>
    </row>
    <row r="16" spans="1:8" ht="18" x14ac:dyDescent="0.25">
      <c r="A16" s="5" t="s">
        <v>24</v>
      </c>
      <c r="B16" s="8">
        <f>583.74*12*B11</f>
        <v>7004.88</v>
      </c>
      <c r="C16" s="5" t="s">
        <v>33</v>
      </c>
      <c r="D16" s="16">
        <v>67</v>
      </c>
    </row>
    <row r="17" spans="1:7" ht="18" x14ac:dyDescent="0.25">
      <c r="A17" s="5"/>
      <c r="B17" s="5"/>
      <c r="C17" s="5"/>
      <c r="D17" s="5"/>
    </row>
    <row r="18" spans="1:7" ht="18" x14ac:dyDescent="0.25">
      <c r="A18" s="11" t="s">
        <v>28</v>
      </c>
      <c r="B18" s="11" t="s">
        <v>40</v>
      </c>
      <c r="C18" s="11" t="s">
        <v>41</v>
      </c>
      <c r="D18" s="11" t="s">
        <v>42</v>
      </c>
    </row>
    <row r="19" spans="1:7" ht="18" x14ac:dyDescent="0.25">
      <c r="A19" s="5" t="s">
        <v>35</v>
      </c>
      <c r="B19" s="9">
        <v>0.02</v>
      </c>
      <c r="C19" s="9">
        <v>0.03</v>
      </c>
      <c r="D19" s="9">
        <v>0.02</v>
      </c>
    </row>
    <row r="20" spans="1:7" ht="18" x14ac:dyDescent="0.25">
      <c r="A20" s="5" t="s">
        <v>21</v>
      </c>
      <c r="B20" s="10">
        <v>0.03</v>
      </c>
      <c r="C20" s="10">
        <v>0.03</v>
      </c>
      <c r="D20" s="10">
        <v>0.04</v>
      </c>
    </row>
    <row r="21" spans="1:7" ht="18" x14ac:dyDescent="0.25">
      <c r="A21" s="5" t="s">
        <v>22</v>
      </c>
      <c r="B21" s="18">
        <v>0.08</v>
      </c>
      <c r="C21" s="18">
        <v>0.05</v>
      </c>
      <c r="D21" s="18">
        <v>0.1</v>
      </c>
    </row>
    <row r="22" spans="1:7" ht="18" x14ac:dyDescent="0.25">
      <c r="A22" s="5"/>
      <c r="B22" s="5"/>
      <c r="C22" s="5"/>
    </row>
    <row r="23" spans="1:7" ht="18.75" x14ac:dyDescent="0.3">
      <c r="A23" s="11" t="s">
        <v>37</v>
      </c>
      <c r="B23" s="5"/>
      <c r="C23" s="5"/>
      <c r="E23" s="25" t="s">
        <v>47</v>
      </c>
      <c r="F23" s="26"/>
      <c r="G23" s="26"/>
    </row>
    <row r="24" spans="1:7" ht="18.75" x14ac:dyDescent="0.3">
      <c r="A24" s="5" t="s">
        <v>3</v>
      </c>
      <c r="B24" s="17">
        <v>20000</v>
      </c>
      <c r="C24" s="5"/>
      <c r="E24" s="26"/>
      <c r="F24" s="28" t="s">
        <v>53</v>
      </c>
      <c r="G24" s="26" t="s">
        <v>54</v>
      </c>
    </row>
    <row r="25" spans="1:7" ht="18.75" x14ac:dyDescent="0.3">
      <c r="A25" s="11" t="s">
        <v>27</v>
      </c>
      <c r="B25" s="12"/>
      <c r="C25" s="5"/>
      <c r="E25" s="26" t="s">
        <v>45</v>
      </c>
      <c r="F25" s="27">
        <v>1</v>
      </c>
      <c r="G25" s="27">
        <v>1</v>
      </c>
    </row>
    <row r="26" spans="1:7" ht="18.75" x14ac:dyDescent="0.3">
      <c r="A26" s="5" t="s">
        <v>38</v>
      </c>
      <c r="B26" s="7">
        <v>20000</v>
      </c>
      <c r="C26" s="5"/>
      <c r="E26" s="26" t="s">
        <v>46</v>
      </c>
      <c r="F26" s="27">
        <v>0.5</v>
      </c>
      <c r="G26" s="27">
        <v>0.7</v>
      </c>
    </row>
    <row r="27" spans="1:7" ht="18.75" x14ac:dyDescent="0.3">
      <c r="A27" s="5" t="s">
        <v>39</v>
      </c>
      <c r="B27" s="8">
        <v>60000</v>
      </c>
      <c r="C27" s="5"/>
      <c r="E27" s="26" t="s">
        <v>49</v>
      </c>
      <c r="F27" s="27">
        <f>((B8-10))/100</f>
        <v>0.3</v>
      </c>
      <c r="G27" s="27">
        <f>((B10-B9)/2 + (B9-10))/100</f>
        <v>0.7</v>
      </c>
    </row>
    <row r="28" spans="1:7" ht="18.75" x14ac:dyDescent="0.3">
      <c r="A28" s="5" t="s">
        <v>50</v>
      </c>
      <c r="B28" s="22">
        <v>4.2199999999999998E-3</v>
      </c>
      <c r="C28" s="5"/>
      <c r="E28" s="26" t="s">
        <v>48</v>
      </c>
      <c r="F28" s="27">
        <v>0</v>
      </c>
      <c r="G28" s="27">
        <v>0.2</v>
      </c>
    </row>
    <row r="30" spans="1:7" ht="18" x14ac:dyDescent="0.25">
      <c r="A30" s="6" t="s">
        <v>26</v>
      </c>
    </row>
    <row r="32" spans="1:7" ht="18" x14ac:dyDescent="0.25">
      <c r="A32" s="50" t="s">
        <v>51</v>
      </c>
      <c r="B32" s="50"/>
      <c r="C32" s="50"/>
      <c r="D32" s="50"/>
      <c r="E32" s="50"/>
      <c r="F32" s="5"/>
    </row>
    <row r="33" spans="1:6" ht="18" x14ac:dyDescent="0.25">
      <c r="A33" s="50"/>
      <c r="B33" s="50"/>
      <c r="C33" s="50"/>
      <c r="D33" s="50"/>
      <c r="E33" s="50"/>
      <c r="F33" s="5"/>
    </row>
    <row r="34" spans="1:6" ht="18" x14ac:dyDescent="0.25">
      <c r="A34" s="11" t="s">
        <v>52</v>
      </c>
      <c r="B34" s="11" t="s">
        <v>40</v>
      </c>
      <c r="C34" s="11" t="s">
        <v>41</v>
      </c>
      <c r="D34" s="11" t="s">
        <v>42</v>
      </c>
      <c r="E34" s="5"/>
      <c r="F34" s="5"/>
    </row>
    <row r="35" spans="1:6" ht="18" x14ac:dyDescent="0.25">
      <c r="A35" s="5" t="s">
        <v>45</v>
      </c>
      <c r="B35" s="30">
        <f ca="1">'SC1'!$AJ86</f>
        <v>77</v>
      </c>
      <c r="C35" s="41">
        <f ca="1">'SC2'!$AJ86</f>
        <v>74</v>
      </c>
      <c r="D35" s="41">
        <f ca="1">'SC3'!$AJ86</f>
        <v>82</v>
      </c>
      <c r="E35" s="5"/>
      <c r="F35" s="5"/>
    </row>
    <row r="36" spans="1:6" ht="18" x14ac:dyDescent="0.25">
      <c r="A36" s="5" t="s">
        <v>46</v>
      </c>
      <c r="B36" s="45">
        <f ca="1">'SC1'!$AJ174</f>
        <v>91</v>
      </c>
      <c r="C36" s="46">
        <f ca="1">'SC2'!$AJ174</f>
        <v>77</v>
      </c>
      <c r="D36" s="46" t="str">
        <f ca="1">'SC3'!$AJ174</f>
        <v>past 120</v>
      </c>
      <c r="E36" s="5"/>
      <c r="F36" s="5"/>
    </row>
    <row r="37" spans="1:6" ht="18" x14ac:dyDescent="0.25">
      <c r="A37" s="5" t="s">
        <v>49</v>
      </c>
      <c r="B37" s="31">
        <f ca="1">'SC1'!$AJ262</f>
        <v>99</v>
      </c>
      <c r="C37" s="42">
        <f ca="1">'SC2'!$AJ262</f>
        <v>78</v>
      </c>
      <c r="D37" s="42" t="str">
        <f ca="1">'SC3'!$AJ262</f>
        <v>past 120</v>
      </c>
      <c r="E37" s="5"/>
      <c r="F37" s="5"/>
    </row>
    <row r="38" spans="1:6" ht="18" x14ac:dyDescent="0.25">
      <c r="A38" s="5" t="s">
        <v>48</v>
      </c>
      <c r="B38" s="32" t="str">
        <f ca="1">'SC1'!$AJ350</f>
        <v>past 120</v>
      </c>
      <c r="C38" s="43">
        <f ca="1">'SC2'!$AJ350</f>
        <v>79</v>
      </c>
      <c r="D38" s="43" t="str">
        <f ca="1">'SC3'!$AJ350</f>
        <v>past 120</v>
      </c>
      <c r="E38" s="5"/>
      <c r="F38" s="5"/>
    </row>
    <row r="39" spans="1:6" ht="18" x14ac:dyDescent="0.25">
      <c r="A39" s="5"/>
      <c r="B39" s="5"/>
      <c r="C39" s="5"/>
      <c r="D39" s="5"/>
      <c r="E39" s="5"/>
      <c r="F39" s="5"/>
    </row>
    <row r="40" spans="1:6" ht="17.25" customHeight="1" x14ac:dyDescent="0.2">
      <c r="A40" s="51" t="s">
        <v>123</v>
      </c>
      <c r="B40" s="51"/>
      <c r="C40" s="51"/>
      <c r="D40" s="51"/>
      <c r="E40" s="51"/>
    </row>
    <row r="41" spans="1:6" ht="18" customHeight="1" x14ac:dyDescent="0.2">
      <c r="A41" s="51"/>
      <c r="B41" s="51"/>
      <c r="C41" s="51"/>
      <c r="D41" s="51"/>
      <c r="E41" s="51"/>
    </row>
    <row r="42" spans="1:6" ht="18" customHeight="1" x14ac:dyDescent="0.2">
      <c r="A42" s="51"/>
      <c r="B42" s="51"/>
      <c r="C42" s="51"/>
      <c r="D42" s="51"/>
      <c r="E42" s="51"/>
    </row>
    <row r="44" spans="1:6" ht="18" x14ac:dyDescent="0.25">
      <c r="A44" s="11" t="s">
        <v>124</v>
      </c>
      <c r="B44" t="s">
        <v>125</v>
      </c>
    </row>
    <row r="45" spans="1:6" ht="18" x14ac:dyDescent="0.25">
      <c r="A45" s="50" t="s">
        <v>126</v>
      </c>
      <c r="B45" s="50"/>
      <c r="C45" s="50"/>
      <c r="D45" s="50"/>
      <c r="E45" s="60"/>
    </row>
    <row r="46" spans="1:6" ht="18" x14ac:dyDescent="0.25">
      <c r="A46" s="50"/>
      <c r="B46" s="50"/>
      <c r="C46" s="50"/>
      <c r="D46" s="50"/>
      <c r="E46" s="60"/>
    </row>
    <row r="47" spans="1:6" ht="18" x14ac:dyDescent="0.25">
      <c r="A47" s="50"/>
      <c r="B47" s="50"/>
      <c r="C47" s="50"/>
      <c r="D47" s="50"/>
      <c r="E47" s="47"/>
    </row>
    <row r="48" spans="1:6" ht="18" customHeight="1" x14ac:dyDescent="0.25">
      <c r="A48" s="50"/>
      <c r="B48" s="50"/>
      <c r="C48" s="50"/>
      <c r="D48" s="50"/>
      <c r="E48" s="47"/>
    </row>
    <row r="50" spans="1:6" ht="18" x14ac:dyDescent="0.25">
      <c r="A50" s="5" t="s">
        <v>127</v>
      </c>
      <c r="B50" s="61">
        <v>3.9E-2</v>
      </c>
      <c r="F50" s="11"/>
    </row>
    <row r="51" spans="1:6" ht="18" x14ac:dyDescent="0.25">
      <c r="A51" s="5" t="s">
        <v>128</v>
      </c>
      <c r="B51" s="11" t="s">
        <v>40</v>
      </c>
      <c r="C51" s="11" t="s">
        <v>41</v>
      </c>
      <c r="D51" s="11" t="s">
        <v>42</v>
      </c>
    </row>
    <row r="52" spans="1:6" ht="18" x14ac:dyDescent="0.25">
      <c r="A52" s="5" t="s">
        <v>45</v>
      </c>
      <c r="B52" s="62">
        <f>Backcalc!B51</f>
        <v>15339.388500628902</v>
      </c>
      <c r="C52" s="63">
        <f>Backcalc!C51</f>
        <v>18459.064366377064</v>
      </c>
      <c r="D52" s="64">
        <f>Backcalc!D51</f>
        <v>12407.50205733001</v>
      </c>
      <c r="E52" s="65" t="s">
        <v>129</v>
      </c>
      <c r="F52" s="66"/>
    </row>
    <row r="53" spans="1:6" ht="18" x14ac:dyDescent="0.25">
      <c r="A53" s="5" t="s">
        <v>46</v>
      </c>
      <c r="B53" s="67">
        <f>Backcalc!B52</f>
        <v>8347.9668049275606</v>
      </c>
      <c r="C53" s="68">
        <f>Backcalc!C52</f>
        <v>15339.388500628898</v>
      </c>
      <c r="D53" s="69">
        <f>Backcalc!D52</f>
        <v>4669.0689480061646</v>
      </c>
      <c r="E53" s="65"/>
      <c r="F53" s="66"/>
    </row>
    <row r="54" spans="1:6" ht="18" x14ac:dyDescent="0.25">
      <c r="A54" s="5" t="s">
        <v>49</v>
      </c>
      <c r="B54" s="67">
        <f>Backcalc!B53</f>
        <v>5855.0865721300324</v>
      </c>
      <c r="C54" s="68">
        <f>Backcalc!C53</f>
        <v>14144.395863759295</v>
      </c>
      <c r="D54" s="69">
        <f>Backcalc!D53</f>
        <v>1977.1392424626713</v>
      </c>
      <c r="E54" s="65"/>
      <c r="F54" s="66"/>
    </row>
    <row r="55" spans="1:6" ht="18" x14ac:dyDescent="0.25">
      <c r="A55" s="5" t="s">
        <v>48</v>
      </c>
      <c r="B55" s="70">
        <f>Backcalc!B54</f>
        <v>2411.2041167045663</v>
      </c>
      <c r="C55" s="71">
        <f>Backcalc!C54</f>
        <v>12407.502057330008</v>
      </c>
      <c r="D55" s="72">
        <f>Backcalc!D54</f>
        <v>-1687.5634256567528</v>
      </c>
      <c r="E55" s="65"/>
      <c r="F55" s="66"/>
    </row>
    <row r="57" spans="1:6" ht="18" x14ac:dyDescent="0.25">
      <c r="A57" s="5" t="s">
        <v>127</v>
      </c>
      <c r="B57" s="61">
        <v>3.5999999999999997E-2</v>
      </c>
    </row>
    <row r="58" spans="1:6" ht="18" x14ac:dyDescent="0.25">
      <c r="A58" s="5" t="s">
        <v>128</v>
      </c>
      <c r="B58" s="11" t="s">
        <v>40</v>
      </c>
      <c r="C58" s="11" t="s">
        <v>41</v>
      </c>
      <c r="D58" s="11" t="s">
        <v>42</v>
      </c>
    </row>
    <row r="59" spans="1:6" ht="18" x14ac:dyDescent="0.25">
      <c r="A59" s="5" t="s">
        <v>45</v>
      </c>
      <c r="B59" s="62">
        <f>Backcalc!B59</f>
        <v>16978.815397917137</v>
      </c>
      <c r="C59" s="63">
        <f>Backcalc!C59</f>
        <v>20311.170803521189</v>
      </c>
      <c r="D59" s="64">
        <f>Backcalc!D59</f>
        <v>13853.09143141297</v>
      </c>
      <c r="E59" s="65" t="s">
        <v>129</v>
      </c>
      <c r="F59" s="66"/>
    </row>
    <row r="60" spans="1:6" ht="18" x14ac:dyDescent="0.25">
      <c r="A60" s="5" t="s">
        <v>46</v>
      </c>
      <c r="B60" s="73">
        <f>Backcalc!B60</f>
        <v>9536.7429612340693</v>
      </c>
      <c r="C60" s="74">
        <f>Backcalc!C60</f>
        <v>16978.815397917137</v>
      </c>
      <c r="D60" s="75">
        <f>Backcalc!D60</f>
        <v>5639.2234739534269</v>
      </c>
      <c r="E60" s="65"/>
      <c r="F60" s="66"/>
    </row>
    <row r="61" spans="1:6" ht="18" x14ac:dyDescent="0.25">
      <c r="A61" s="5" t="s">
        <v>49</v>
      </c>
      <c r="B61" s="67">
        <f>Backcalc!B61</f>
        <v>6894.0732789731201</v>
      </c>
      <c r="C61" s="68">
        <f>Backcalc!C61</f>
        <v>15704.056476527152</v>
      </c>
      <c r="D61" s="69">
        <f>Backcalc!D61</f>
        <v>2797.599690933459</v>
      </c>
      <c r="E61" s="65"/>
      <c r="F61" s="66"/>
    </row>
    <row r="62" spans="1:6" ht="18" x14ac:dyDescent="0.25">
      <c r="A62" s="5" t="s">
        <v>48</v>
      </c>
      <c r="B62" s="70">
        <f>Backcalc!B62</f>
        <v>3255.1496699286786</v>
      </c>
      <c r="C62" s="71">
        <f>Backcalc!C62</f>
        <v>13853.091431412968</v>
      </c>
      <c r="D62" s="72">
        <f>Backcalc!D62</f>
        <v>-1054.199557296196</v>
      </c>
      <c r="E62" s="65"/>
      <c r="F62" s="66"/>
    </row>
    <row r="63" spans="1:6" ht="18" x14ac:dyDescent="0.25">
      <c r="A63" s="5"/>
    </row>
    <row r="64" spans="1:6" ht="18" x14ac:dyDescent="0.25">
      <c r="A64" s="5" t="s">
        <v>127</v>
      </c>
      <c r="B64" s="61">
        <v>3.3000000000000002E-2</v>
      </c>
    </row>
    <row r="65" spans="1:6" ht="18" x14ac:dyDescent="0.25">
      <c r="A65" s="5" t="s">
        <v>128</v>
      </c>
      <c r="B65" s="11" t="s">
        <v>40</v>
      </c>
      <c r="C65" s="11" t="s">
        <v>41</v>
      </c>
      <c r="D65" s="11" t="s">
        <v>42</v>
      </c>
    </row>
    <row r="66" spans="1:6" ht="18" x14ac:dyDescent="0.25">
      <c r="A66" s="5" t="s">
        <v>45</v>
      </c>
      <c r="B66" s="62">
        <f>Backcalc!B67</f>
        <v>18916.319912894141</v>
      </c>
      <c r="C66" s="63">
        <f>Backcalc!C67</f>
        <v>22500.0238656006</v>
      </c>
      <c r="D66" s="64">
        <f>Backcalc!D67</f>
        <v>15561.515237147376</v>
      </c>
      <c r="E66" s="65" t="s">
        <v>129</v>
      </c>
      <c r="F66" s="66"/>
    </row>
    <row r="67" spans="1:6" ht="18" x14ac:dyDescent="0.25">
      <c r="A67" s="5" t="s">
        <v>46</v>
      </c>
      <c r="B67" s="67">
        <f>Backcalc!B68</f>
        <v>10941.660236869033</v>
      </c>
      <c r="C67" s="68">
        <f>Backcalc!C68</f>
        <v>18916.319912894138</v>
      </c>
      <c r="D67" s="69">
        <f>Backcalc!D68</f>
        <v>6785.7697318910978</v>
      </c>
      <c r="E67" s="65"/>
      <c r="F67" s="66"/>
    </row>
    <row r="68" spans="1:6" ht="18" x14ac:dyDescent="0.25">
      <c r="A68" s="5" t="s">
        <v>49</v>
      </c>
      <c r="B68" s="67">
        <f>Backcalc!B69</f>
        <v>8121.9666597876721</v>
      </c>
      <c r="C68" s="68">
        <f>Backcalc!C69</f>
        <v>17547.2917461619</v>
      </c>
      <c r="D68" s="69">
        <f>Backcalc!D69</f>
        <v>3767.2347663989381</v>
      </c>
      <c r="E68" s="65"/>
      <c r="F68" s="66"/>
    </row>
    <row r="69" spans="1:6" ht="18" x14ac:dyDescent="0.25">
      <c r="A69" s="5" t="s">
        <v>48</v>
      </c>
      <c r="B69" s="70">
        <f>Backcalc!B70</f>
        <v>4252.5398691935461</v>
      </c>
      <c r="C69" s="71">
        <f>Backcalc!C70</f>
        <v>15561.515237147374</v>
      </c>
      <c r="D69" s="72">
        <f>Backcalc!D70</f>
        <v>-305.67862196099014</v>
      </c>
      <c r="E69" s="65"/>
      <c r="F69" s="66"/>
    </row>
  </sheetData>
  <mergeCells count="7">
    <mergeCell ref="E52:F55"/>
    <mergeCell ref="E59:F62"/>
    <mergeCell ref="E66:F69"/>
    <mergeCell ref="C8:C12"/>
    <mergeCell ref="A32:E33"/>
    <mergeCell ref="A40:E42"/>
    <mergeCell ref="A45:D48"/>
  </mergeCells>
  <phoneticPr fontId="8" type="noConversion"/>
  <hyperlinks>
    <hyperlink ref="C4" r:id="rId1"/>
  </hyperlinks>
  <pageMargins left="0.75" right="0.75" top="1" bottom="1" header="0.5" footer="0.5"/>
  <pageSetup orientation="portrait" r:id="rId2"/>
  <headerFooter alignWithMargins="0"/>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0"/>
  <sheetViews>
    <sheetView topLeftCell="A256" workbookViewId="0">
      <selection activeCell="I308" sqref="I308"/>
    </sheetView>
  </sheetViews>
  <sheetFormatPr defaultRowHeight="12.75" x14ac:dyDescent="0.2"/>
  <cols>
    <col min="1" max="10" width="9.28515625" bestFit="1" customWidth="1"/>
    <col min="11" max="11" width="10.42578125" customWidth="1"/>
    <col min="12" max="12" width="10.140625" bestFit="1" customWidth="1"/>
    <col min="13" max="13" width="9.28515625" bestFit="1" customWidth="1"/>
    <col min="14" max="14" width="9.28515625" customWidth="1"/>
    <col min="15" max="20" width="9.28515625" bestFit="1" customWidth="1"/>
    <col min="22" max="22" width="12.42578125" bestFit="1" customWidth="1"/>
    <col min="23" max="23" width="9.28515625" bestFit="1" customWidth="1"/>
    <col min="24" max="24" width="12.5703125" customWidth="1"/>
    <col min="26" max="26" width="11.42578125" bestFit="1" customWidth="1"/>
    <col min="33" max="36" width="9.28515625" bestFit="1" customWidth="1"/>
  </cols>
  <sheetData>
    <row r="1" spans="1:35" x14ac:dyDescent="0.2">
      <c r="A1" s="52" t="s">
        <v>62</v>
      </c>
      <c r="B1" s="52"/>
      <c r="C1" s="52"/>
      <c r="D1" t="s">
        <v>0</v>
      </c>
    </row>
    <row r="2" spans="1:35" x14ac:dyDescent="0.2">
      <c r="A2" s="52"/>
      <c r="B2" s="52"/>
      <c r="C2" s="52"/>
      <c r="D2" s="1" t="s">
        <v>1</v>
      </c>
      <c r="E2" s="2" t="s">
        <v>2</v>
      </c>
      <c r="K2" t="s">
        <v>3</v>
      </c>
      <c r="L2" t="s">
        <v>3</v>
      </c>
      <c r="T2" t="s">
        <v>4</v>
      </c>
    </row>
    <row r="3" spans="1:35" x14ac:dyDescent="0.2">
      <c r="A3" s="2" t="s">
        <v>5</v>
      </c>
      <c r="B3" s="2" t="s">
        <v>59</v>
      </c>
      <c r="C3" s="2" t="s">
        <v>77</v>
      </c>
      <c r="D3" s="2" t="s">
        <v>6</v>
      </c>
      <c r="E3" t="s">
        <v>7</v>
      </c>
      <c r="F3" t="s">
        <v>8</v>
      </c>
      <c r="G3" t="s">
        <v>9</v>
      </c>
      <c r="H3" t="s">
        <v>10</v>
      </c>
      <c r="I3" t="s">
        <v>15</v>
      </c>
      <c r="J3" t="s">
        <v>76</v>
      </c>
      <c r="K3" t="s">
        <v>11</v>
      </c>
      <c r="L3" t="s">
        <v>12</v>
      </c>
      <c r="M3" t="s">
        <v>79</v>
      </c>
      <c r="N3" t="s">
        <v>81</v>
      </c>
      <c r="O3" t="s">
        <v>13</v>
      </c>
      <c r="P3" t="s">
        <v>14</v>
      </c>
      <c r="R3" t="s">
        <v>16</v>
      </c>
      <c r="S3" t="s">
        <v>60</v>
      </c>
      <c r="T3" t="s">
        <v>17</v>
      </c>
      <c r="W3" s="2" t="s">
        <v>18</v>
      </c>
      <c r="AG3" t="s">
        <v>19</v>
      </c>
      <c r="AI3" t="s">
        <v>25</v>
      </c>
    </row>
    <row r="4" spans="1:35" x14ac:dyDescent="0.2">
      <c r="A4">
        <f>LookHere!B$8</f>
        <v>40</v>
      </c>
      <c r="B4">
        <f>IF(A4&lt;LookHere!$B$9,1,2)</f>
        <v>1</v>
      </c>
      <c r="C4">
        <f>IF(B4&lt;2,LookHere!F$10,0)</f>
        <v>7000</v>
      </c>
      <c r="D4" s="3">
        <f>IF(B4=2,LookHere!$B$12,0)</f>
        <v>0</v>
      </c>
      <c r="E4" s="3">
        <f>IF(A4&lt;LookHere!B$13,0,IF(A4&lt;LookHere!B$14,LookHere!C$13,LookHere!C$14))</f>
        <v>0</v>
      </c>
      <c r="F4" s="3">
        <f>IF('SC1'!A4&lt;LookHere!D$15,0,LookHere!B$15)</f>
        <v>0</v>
      </c>
      <c r="G4" s="3">
        <f>IF('SC1'!A4&lt;LookHere!D$16,0,LookHere!B$16)</f>
        <v>0</v>
      </c>
      <c r="H4" s="3">
        <v>0</v>
      </c>
      <c r="I4" s="3">
        <f>LookHere!B27+J4</f>
        <v>65500</v>
      </c>
      <c r="J4" s="3">
        <f>IF(B4&lt;2,IF(C4&gt;5500*LookHere!B$11, 5500*LookHere!B$11, C4), IF(H4&gt;M4,-(H4-M4),0))</f>
        <v>5500</v>
      </c>
      <c r="K4" s="3">
        <f>LookHere!B$24*V7+IF($C4&gt;($J4+$V$12),$V$7*($C4-$J4-$V$12),0)</f>
        <v>20000</v>
      </c>
      <c r="L4" s="3">
        <f>LookHere!B$24*(1-V7)+IF($C4&gt;($J4+$V$12),(1-$V$7)*($C4-$J4-$V$12),0)</f>
        <v>0</v>
      </c>
      <c r="M4" s="3"/>
      <c r="N4" s="3"/>
      <c r="O4" s="3">
        <f>LookHere!B$26+IF((C4-J4)&gt;0,IF((C4-J4)&gt;V$12,V$12,C4-J4),0)</f>
        <v>21500</v>
      </c>
      <c r="P4">
        <v>0</v>
      </c>
      <c r="Q4">
        <f>IF(B4&lt;2,0,VLOOKUP(A4,AG$5:AH$90,2))</f>
        <v>0</v>
      </c>
      <c r="R4" s="3">
        <f>IF(B4&lt;2,K4*V$5+L4*0.4*V$6 - IF((C4-J4)&gt;0,IF((C4-J4)&gt;V$12,V$12,C4-J4)),P4+L4*($V$6)*0.4+K4*($V$5)+G4+F4+E4)/LookHere!B$11</f>
        <v>-984.40000000000009</v>
      </c>
      <c r="S4" s="3">
        <f>(IF(G4&gt;0,IF(R4&gt;V$15,IF(0.15*(R4-V$15)&lt;G4,0.15*(R4-V$15),G4),0),0))*LookHere!B$11</f>
        <v>0</v>
      </c>
      <c r="T4" s="3">
        <f>(IF(R4&lt;V$16,W$16*R4,IF(R4&lt;V$17,Z$16+W$17*(R4-V$16),IF(R4&lt;V$18,W$18*(R4-V$18)+Z$17,(R4-V$18)*W$19+Z$18)))+S4 + IF(R4&lt;V$20,R4*W$20,IF(R4&lt;V$21,(R4-V$20)*W$21+Z$20,(R4-V$21)*W$22+Z$21)))*LookHere!B$11</f>
        <v>-196.88</v>
      </c>
      <c r="V4" s="4">
        <f>LookHere!B$19</f>
        <v>0.02</v>
      </c>
      <c r="W4" t="s">
        <v>63</v>
      </c>
      <c r="AI4" s="3">
        <f>IF(((K4+L4+O4+I4)-H4)&lt;H4,1,0)</f>
        <v>0</v>
      </c>
    </row>
    <row r="5" spans="1:35" x14ac:dyDescent="0.2">
      <c r="A5">
        <f>A4+1</f>
        <v>41</v>
      </c>
      <c r="B5">
        <f>IF(A5&lt;LookHere!$B$9,1,2)</f>
        <v>1</v>
      </c>
      <c r="C5">
        <f>IF(B5&lt;2,LookHere!F$10 - T4,0)</f>
        <v>7196.88</v>
      </c>
      <c r="D5" s="3">
        <f>IF(B5=2,LookHere!$B$12,0)</f>
        <v>0</v>
      </c>
      <c r="E5" s="3">
        <f>IF(A5&lt;LookHere!B$13,0,IF(A5&lt;LookHere!B$14,LookHere!C$13,LookHere!C$14))</f>
        <v>0</v>
      </c>
      <c r="F5" s="3">
        <f>IF('SC1'!A5&lt;LookHere!D$15,0,LookHere!B$15)</f>
        <v>0</v>
      </c>
      <c r="G5" s="3">
        <f>IF('SC1'!A5&lt;LookHere!D$16,0,LookHere!B$16)</f>
        <v>0</v>
      </c>
      <c r="H5" s="3">
        <f>IF(B5&lt;2,0,D5-E5-F5-G5+T4)</f>
        <v>0</v>
      </c>
      <c r="I5" s="35">
        <f>IF(I4&gt;0,IF(B5&lt;2,I4*(1+V$10),I4*(1+V$11)) + J5,0)</f>
        <v>71378.59</v>
      </c>
      <c r="J5" s="3">
        <f>IF(I4&gt;0,IF(B5&lt;2,IF(C5&gt;5500*[1]LookHere!B$11, 5500*[1]LookHere!B$11, C5), IF(H5&gt;(M5+P4),-(H5-M5-P4),0)),0)</f>
        <v>5500</v>
      </c>
      <c r="K5" s="35">
        <f>IF(B5&lt;2,K4*(1+$V$5-$V$4)+IF(C5&gt;($J5+$V$12),$V$7*($C5-$J5-$V$12),0), K4*(1+$V$5-$V$4)-$M5*$V$8)+N5</f>
        <v>20115.599999999999</v>
      </c>
      <c r="L5" s="35">
        <f>IF(B5&lt;2,L4*(1+$V$6-$V$4)+IF(C5&gt;($J5+$V$12),(1-$V$7)*($C4-$J5-$V$12),0), L4*(1+$V$6-$V$4)-$M5*(1-$V$8))-N5</f>
        <v>0</v>
      </c>
      <c r="M5" s="35">
        <f>MIN(H5-P4,(K4+L4))</f>
        <v>0</v>
      </c>
      <c r="N5" s="35">
        <f>IF(B5&lt;2, IF(K4/(K4+L4)&lt;V$7, (V$7 - K4/(K4+L4))*(K4+L4),0),  IF(K4/(K4+L4)&lt;V$8, (V$8 - K4/(K4+L4))*(K4+L4),0))</f>
        <v>0</v>
      </c>
      <c r="O5" s="35">
        <f>IF(B5&lt;2,O4*(1+V$10) + IF((C5-J5)&gt;0,IF((C5-J5)&gt;V$12,V$12,C5-J5),0), O4*(1+V$11)-P4 )</f>
        <v>23321.149999999998</v>
      </c>
      <c r="P5" s="3">
        <f>IF(B5&lt;2, 0, IF(H5&gt;(I5+K5+L5),H5-I5-K5-L5,  O5*Q5))</f>
        <v>0</v>
      </c>
      <c r="Q5">
        <f t="shared" ref="Q5:Q68" si="0">IF(B5&lt;2,0,VLOOKUP(A5,AG$5:AH$90,2))</f>
        <v>0</v>
      </c>
      <c r="R5" s="3">
        <f>IF(B5&lt;2,K5*V$5+L5*0.4*V$6 - IF((C5-J5)&gt;0,IF((C5-J5)&gt;V$12,V$12,C5-J5)),P5+L5*($V$6)*0.4+K5*($V$5)+G5+F5+E5)/LookHere!B$11</f>
        <v>-1178.2998320000002</v>
      </c>
      <c r="S5" s="3">
        <f>(IF(G5&gt;0,IF(R5&gt;V$15,IF(0.15*(R5-V$15)&lt;G5,0.15*(R5-V$15),G5),0),0))*LookHere!B$11</f>
        <v>0</v>
      </c>
      <c r="T5" s="3">
        <f>(IF(R5&lt;V$16,W$16*R5,IF(R5&lt;V$17,Z$16+W$17*(R5-V$16),IF(R5&lt;V$18,W$18*(R5-V$18)+Z$17,(R5-V$18)*W$19+Z$18)))+S5 + IF(R5&lt;V$20,R5*W$20,IF(R5&lt;V$21,(R5-V$20)*W$21+Z$20,(R5-V$21)*W$22+Z$21)))*LookHere!B$11</f>
        <v>-235.65996640000003</v>
      </c>
      <c r="V5" s="4">
        <f>LookHere!B$20-V9</f>
        <v>2.5779999999999997E-2</v>
      </c>
      <c r="W5" t="s">
        <v>21</v>
      </c>
      <c r="AG5">
        <f>AG6-1</f>
        <v>20</v>
      </c>
      <c r="AH5" s="20">
        <v>0.02</v>
      </c>
      <c r="AI5" s="3">
        <f>IF(((K5+L5+O5+I5)-H5)&lt;H5,1,0)</f>
        <v>0</v>
      </c>
    </row>
    <row r="6" spans="1:35" x14ac:dyDescent="0.2">
      <c r="A6">
        <f t="shared" ref="A6:A69" si="1">A5+1</f>
        <v>42</v>
      </c>
      <c r="B6">
        <f>IF(A6&lt;LookHere!$B$9,1,2)</f>
        <v>1</v>
      </c>
      <c r="C6">
        <f>IF(B6&lt;2,LookHere!F$10 - T5,0)</f>
        <v>7235.6599664000005</v>
      </c>
      <c r="D6" s="3">
        <f>IF(B6=2,LookHere!$B$12,0)</f>
        <v>0</v>
      </c>
      <c r="E6" s="3">
        <f>IF(A6&lt;LookHere!B$13,0,IF(A6&lt;LookHere!B$14,LookHere!C$13,LookHere!C$14))</f>
        <v>0</v>
      </c>
      <c r="F6" s="3">
        <f>IF('SC1'!A6&lt;LookHere!D$15,0,LookHere!B$15)</f>
        <v>0</v>
      </c>
      <c r="G6" s="3">
        <f>IF('SC1'!A6&lt;LookHere!D$16,0,LookHere!B$16)</f>
        <v>0</v>
      </c>
      <c r="H6" s="3">
        <f t="shared" ref="H6:H69" si="2">IF(B6&lt;2,0,D6-E6-F6-G6+T5)</f>
        <v>0</v>
      </c>
      <c r="I6" s="35">
        <f t="shared" ref="I6:I69" si="3">IF(I5&gt;0,IF(B6&lt;2,I5*(1+V$10),I5*(1+V$11)) + J6,0)</f>
        <v>77291.158250199995</v>
      </c>
      <c r="J6" s="3">
        <f>IF(I5&gt;0,IF(B6&lt;2,IF(C6&gt;5500*[1]LookHere!B$11, 5500*[1]LookHere!B$11, C6), IF(H6&gt;(M6+P5),-(H6-M6-P5),0)),0)</f>
        <v>5500</v>
      </c>
      <c r="K6" s="35">
        <f t="shared" ref="K6:K69" si="4">IF(B6&lt;2,K5*(1+$V$5-$V$4)+IF(C6&gt;($J6+$V$12),$V$7*($C6-$J6-$V$12),0), K5*(1+$V$5-$V$4)-$M6*$V$8)+N6</f>
        <v>20231.868167999997</v>
      </c>
      <c r="L6" s="35">
        <f t="shared" ref="L6:L69" si="5">IF(B6&lt;2,L5*(1+$V$6-$V$4)+IF(C6&gt;($J6+$V$12),(1-$V$7)*($C5-$J6-$V$12),0), L5*(1+$V$6-$V$4)-$M6*(1-$V$8))-N6</f>
        <v>0</v>
      </c>
      <c r="M6" s="35">
        <f t="shared" ref="M6:M69" si="6">MIN(H6-P5,(K5+L5))</f>
        <v>0</v>
      </c>
      <c r="N6" s="35">
        <f t="shared" ref="N6:N69" si="7">IF(B6&lt;2, IF(K5/(K5+L5)&lt;V$7, (V$7 - K5/(K5+L5))*(K5+L5),0),  IF(K5/(K5+L5)&lt;V$8, (V$8 - K5/(K5+L5))*(K5+L5),0))</f>
        <v>0</v>
      </c>
      <c r="O6" s="35">
        <f>IF(B6&lt;2,O5*(1+V$10) + IF((C6-J6)&gt;0,IF((C6-J6)&gt;V$12,V$12,C6-J6),0), O5*(1+V$11)-P5 )</f>
        <v>25191.606213399995</v>
      </c>
      <c r="P6" s="3">
        <f t="shared" ref="P6:P69" si="8">IF(B6&lt;2, 0, IF(H6&gt;(I6+K6+L6),H6-I6-K6-L6,  O6*Q6))</f>
        <v>0</v>
      </c>
      <c r="Q6">
        <f t="shared" si="0"/>
        <v>0</v>
      </c>
      <c r="R6" s="3">
        <f>IF(B6&lt;2,K6*V$5+L6*0.4*V$6 - IF((C6-J6)&gt;0,IF((C6-J6)&gt;V$12,V$12,C6-J6)),P6+L6*($V$6)*0.4+K6*($V$5)+G6+F6+E6)/LookHere!B$11</f>
        <v>-1214.0824050289607</v>
      </c>
      <c r="S6" s="3">
        <f>(IF(G6&gt;0,IF(R6&gt;V$15,IF(0.15*(R6-V$15)&lt;G6,0.15*(R6-V$15),G6),0),0))*LookHere!B$11</f>
        <v>0</v>
      </c>
      <c r="T6" s="3">
        <f>(IF(R6&lt;V$16,W$16*R6,IF(R6&lt;V$17,Z$16+W$17*(R6-V$16),IF(R6&lt;V$18,W$18*(R6-V$18)+Z$17,(R6-V$18)*W$19+Z$18)))+S6 + IF(R6&lt;V$20,R6*W$20,IF(R6&lt;V$21,(R6-V$20)*W$21+Z$20,(R6-V$21)*W$22+Z$21)))*LookHere!B$11</f>
        <v>-242.81648100579216</v>
      </c>
      <c r="V6" s="4">
        <f>LookHere!B$21-V9</f>
        <v>7.578E-2</v>
      </c>
      <c r="W6" t="s">
        <v>22</v>
      </c>
      <c r="AG6">
        <f t="shared" ref="AG6:AG44" si="9">AG7-1</f>
        <v>21</v>
      </c>
      <c r="AH6" s="20">
        <v>0.02</v>
      </c>
      <c r="AI6" s="3">
        <f>IF(((K6+L6+O6+I6)-H6)&lt;H6,1,0)</f>
        <v>0</v>
      </c>
    </row>
    <row r="7" spans="1:35" x14ac:dyDescent="0.2">
      <c r="A7">
        <f t="shared" si="1"/>
        <v>43</v>
      </c>
      <c r="B7">
        <f>IF(A7&lt;LookHere!$B$9,1,2)</f>
        <v>1</v>
      </c>
      <c r="C7">
        <f>IF(B7&lt;2,LookHere!F$10 - T6,0)</f>
        <v>7242.8164810057924</v>
      </c>
      <c r="D7" s="3">
        <f>IF(B7=2,LookHere!$B$12,0)</f>
        <v>0</v>
      </c>
      <c r="E7" s="3">
        <f>IF(A7&lt;LookHere!B$13,0,IF(A7&lt;LookHere!B$14,LookHere!C$13,LookHere!C$14))</f>
        <v>0</v>
      </c>
      <c r="F7" s="3">
        <f>IF('SC1'!A7&lt;LookHere!D$15,0,LookHere!B$15)</f>
        <v>0</v>
      </c>
      <c r="G7" s="3">
        <f>IF('SC1'!A7&lt;LookHere!D$16,0,LookHere!B$16)</f>
        <v>0</v>
      </c>
      <c r="H7" s="3">
        <f t="shared" si="2"/>
        <v>0</v>
      </c>
      <c r="I7" s="35">
        <f t="shared" si="3"/>
        <v>83237.901144886142</v>
      </c>
      <c r="J7" s="3">
        <f>IF(I6&gt;0,IF(B7&lt;2,IF(C7&gt;5500*[1]LookHere!B$11, 5500*[1]LookHere!B$11, C7), IF(H7&gt;(M7+P6),-(H7-M7-P6),0)),0)</f>
        <v>5500</v>
      </c>
      <c r="K7" s="35">
        <f t="shared" si="4"/>
        <v>20348.808366011035</v>
      </c>
      <c r="L7" s="35">
        <f t="shared" si="5"/>
        <v>0</v>
      </c>
      <c r="M7" s="35">
        <f t="shared" si="6"/>
        <v>0</v>
      </c>
      <c r="N7" s="35">
        <f t="shared" si="7"/>
        <v>0</v>
      </c>
      <c r="O7" s="35">
        <f t="shared" ref="O7:O69" si="10">IF(B7&lt;2,O6*(1+V$10) + IF((C7-J7)&gt;0,IF((C7-J7)&gt;V$12,V$12,C7-J7),0), O6*(1+V$11)-P6 )</f>
        <v>27080.030178319237</v>
      </c>
      <c r="P7" s="3">
        <f t="shared" si="8"/>
        <v>0</v>
      </c>
      <c r="Q7">
        <f t="shared" si="0"/>
        <v>0</v>
      </c>
      <c r="R7" s="3">
        <f>IF(B7&lt;2,K7*V$5+L7*0.4*V$6 - IF((C7-J7)&gt;0,IF((C7-J7)&gt;V$12,V$12,C7-J7)),P7+L7*($V$6)*0.4+K7*($V$5)+G7+F7+E7)/LookHere!B$11</f>
        <v>-1218.2242013300279</v>
      </c>
      <c r="S7" s="3">
        <f>(IF(G7&gt;0,IF(R7&gt;V$15,IF(0.15*(R7-V$15)&lt;G7,0.15*(R7-V$15),G7),0),0))*LookHere!B$11</f>
        <v>0</v>
      </c>
      <c r="T7" s="3">
        <f>(IF(R7&lt;V$16,W$16*R7,IF(R7&lt;V$17,Z$16+W$17*(R7-V$16),IF(R7&lt;V$18,W$18*(R7-V$18)+Z$17,(R7-V$18)*W$19+Z$18)))+S7 + IF(R7&lt;V$20,R7*W$20,IF(R7&lt;V$21,(R7-V$20)*W$21+Z$20,(R7-V$21)*W$22+Z$21)))*LookHere!B$11</f>
        <v>-243.64484026600559</v>
      </c>
      <c r="V7" s="4">
        <f>LookHere!F$25</f>
        <v>1</v>
      </c>
      <c r="W7" t="s">
        <v>71</v>
      </c>
      <c r="AG7">
        <f t="shared" si="9"/>
        <v>22</v>
      </c>
      <c r="AH7" s="20">
        <v>0.02</v>
      </c>
      <c r="AI7" s="3">
        <f>IF(((K7+L7+O7+I7)-H7)&lt;H7,1,0)</f>
        <v>0</v>
      </c>
    </row>
    <row r="8" spans="1:35" x14ac:dyDescent="0.2">
      <c r="A8">
        <f t="shared" si="1"/>
        <v>44</v>
      </c>
      <c r="B8">
        <f>IF(A8&lt;LookHere!$B$9,1,2)</f>
        <v>1</v>
      </c>
      <c r="C8">
        <f>IF(B8&lt;2,LookHere!F$10 - T7,0)</f>
        <v>7243.6448402660053</v>
      </c>
      <c r="D8" s="3">
        <f>IF(B8=2,LookHere!$B$12,0)</f>
        <v>0</v>
      </c>
      <c r="E8" s="3">
        <f>IF(A8&lt;LookHere!B$13,0,IF(A8&lt;LookHere!B$14,LookHere!C$13,LookHere!C$14))</f>
        <v>0</v>
      </c>
      <c r="F8" s="3">
        <f>IF('SC1'!A8&lt;LookHere!D$15,0,LookHere!B$15)</f>
        <v>0</v>
      </c>
      <c r="G8" s="3">
        <f>IF('SC1'!A8&lt;LookHere!D$16,0,LookHere!B$16)</f>
        <v>0</v>
      </c>
      <c r="H8" s="3">
        <f t="shared" si="2"/>
        <v>0</v>
      </c>
      <c r="I8" s="35">
        <f t="shared" si="3"/>
        <v>89219.016213503579</v>
      </c>
      <c r="J8" s="3">
        <f>IF(I7&gt;0,IF(B8&lt;2,IF(C8&gt;5500*[1]LookHere!B$11, 5500*[1]LookHere!B$11, C8), IF(H8&gt;(M8+P7),-(H8-M8-P7),0)),0)</f>
        <v>5500</v>
      </c>
      <c r="K8" s="35">
        <f t="shared" si="4"/>
        <v>20466.424478366578</v>
      </c>
      <c r="L8" s="35">
        <f t="shared" si="5"/>
        <v>0</v>
      </c>
      <c r="M8" s="35">
        <f t="shared" si="6"/>
        <v>0</v>
      </c>
      <c r="N8" s="35">
        <f t="shared" si="7"/>
        <v>0</v>
      </c>
      <c r="O8" s="35">
        <f t="shared" si="10"/>
        <v>28980.197593015924</v>
      </c>
      <c r="P8" s="3">
        <f t="shared" si="8"/>
        <v>0</v>
      </c>
      <c r="Q8">
        <f t="shared" si="0"/>
        <v>0</v>
      </c>
      <c r="R8" s="3">
        <f>IF(B8&lt;2,K8*V$5+L8*0.4*V$6 - IF((C8-J8)&gt;0,IF((C8-J8)&gt;V$12,V$12,C8-J8)),P8+L8*($V$6)*0.4+K8*($V$5)+G8+F8+E8)/LookHere!B$11</f>
        <v>-1216.0204172137151</v>
      </c>
      <c r="S8" s="3">
        <f>(IF(G8&gt;0,IF(R8&gt;V$15,IF(0.15*(R8-V$15)&lt;G8,0.15*(R8-V$15),G8),0),0))*LookHere!B$11</f>
        <v>0</v>
      </c>
      <c r="T8" s="3">
        <f>(IF(R8&lt;V$16,W$16*R8,IF(R8&lt;V$17,Z$16+W$17*(R8-V$16),IF(R8&lt;V$18,W$18*(R8-V$18)+Z$17,(R8-V$18)*W$19+Z$18)))+S8 + IF(R8&lt;V$20,R8*W$20,IF(R8&lt;V$21,(R8-V$20)*W$21+Z$20,(R8-V$21)*W$22+Z$21)))*LookHere!B$11</f>
        <v>-243.20408344274301</v>
      </c>
      <c r="V8" s="4">
        <f>LookHere!G$25</f>
        <v>1</v>
      </c>
      <c r="W8" t="s">
        <v>72</v>
      </c>
      <c r="AG8">
        <f t="shared" si="9"/>
        <v>23</v>
      </c>
      <c r="AH8" s="20">
        <v>0.02</v>
      </c>
      <c r="AI8" s="3">
        <f>IF(((X31+Y31+O8+W31)-H8)&lt;H8,1,0)</f>
        <v>0</v>
      </c>
    </row>
    <row r="9" spans="1:35" x14ac:dyDescent="0.2">
      <c r="A9">
        <f t="shared" si="1"/>
        <v>45</v>
      </c>
      <c r="B9">
        <f>IF(A9&lt;LookHere!$B$9,1,2)</f>
        <v>1</v>
      </c>
      <c r="C9">
        <f>IF(B9&lt;2,LookHere!F$10 - T8,0)</f>
        <v>7243.2040834427426</v>
      </c>
      <c r="D9" s="3">
        <f>IF(B9=2,LookHere!$B$12,0)</f>
        <v>0</v>
      </c>
      <c r="E9" s="3">
        <f>IF(A9&lt;LookHere!B$13,0,IF(A9&lt;LookHere!B$14,LookHere!C$13,LookHere!C$14))</f>
        <v>0</v>
      </c>
      <c r="F9" s="3">
        <f>IF('SC1'!A9&lt;LookHere!D$15,0,LookHere!B$15)</f>
        <v>0</v>
      </c>
      <c r="G9" s="3">
        <f>IF('SC1'!A9&lt;LookHere!D$16,0,LookHere!B$16)</f>
        <v>0</v>
      </c>
      <c r="H9" s="3">
        <f t="shared" si="2"/>
        <v>0</v>
      </c>
      <c r="I9" s="35">
        <f t="shared" si="3"/>
        <v>95234.702127217621</v>
      </c>
      <c r="J9" s="3">
        <f>IF(I8&gt;0,IF(B9&lt;2,IF(C9&gt;5500*[1]LookHere!B$11, 5500*[1]LookHere!B$11, C9), IF(H9&gt;(M9+P8),-(H9-M9-P8),0)),0)</f>
        <v>5500</v>
      </c>
      <c r="K9" s="35">
        <f t="shared" si="4"/>
        <v>20584.720411851536</v>
      </c>
      <c r="L9" s="35">
        <f t="shared" si="5"/>
        <v>0</v>
      </c>
      <c r="M9" s="35">
        <f t="shared" si="6"/>
        <v>0</v>
      </c>
      <c r="N9" s="35">
        <f t="shared" si="7"/>
        <v>0</v>
      </c>
      <c r="O9" s="35">
        <f t="shared" si="10"/>
        <v>30890.907218546297</v>
      </c>
      <c r="P9" s="3">
        <f t="shared" si="8"/>
        <v>0</v>
      </c>
      <c r="Q9">
        <f t="shared" si="0"/>
        <v>0</v>
      </c>
      <c r="R9" s="3">
        <f>IF(B9&lt;2,K9*V$5+L9*0.4*V$6 - IF((C9-J9)&gt;0,IF((C9-J9)&gt;V$12,V$12,C9-J9)),P9+L9*($V$6)*0.4+K9*($V$5)+G9+F9+E9)/LookHere!B$11</f>
        <v>-1212.5299912252099</v>
      </c>
      <c r="S9" s="3">
        <f>(IF(G9&gt;0,IF(R9&gt;V$15,IF(0.15*(R9-V$15)&lt;G9,0.15*(R9-V$15),G9),0),0))*LookHere!B$11</f>
        <v>0</v>
      </c>
      <c r="T9" s="3">
        <f>(IF(R9&lt;V$16,W$16*R9,IF(R9&lt;V$17,Z$16+W$17*(R9-V$16),IF(R9&lt;V$18,W$18*(R9-V$18)+Z$17,(R9-V$18)*W$19+Z$18)))+S9 + IF(R9&lt;V$20,R9*W$20,IF(R9&lt;V$21,(R9-V$20)*W$21+Z$20,(R9-V$21)*W$22+Z$21)))*LookHere!B$11</f>
        <v>-242.50599824504195</v>
      </c>
      <c r="V9" s="34">
        <f>LookHere!B$28</f>
        <v>4.2199999999999998E-3</v>
      </c>
      <c r="W9" t="s">
        <v>73</v>
      </c>
      <c r="AG9">
        <f t="shared" si="9"/>
        <v>24</v>
      </c>
      <c r="AH9" s="20">
        <v>0.02</v>
      </c>
      <c r="AI9" s="3">
        <f>IF(((X32+Y32+O9+W32)-H9)&lt;H9,1,0)</f>
        <v>0</v>
      </c>
    </row>
    <row r="10" spans="1:35" x14ac:dyDescent="0.2">
      <c r="A10">
        <f t="shared" si="1"/>
        <v>46</v>
      </c>
      <c r="B10">
        <f>IF(A10&lt;LookHere!$B$9,1,2)</f>
        <v>1</v>
      </c>
      <c r="C10">
        <f>IF(B10&lt;2,LookHere!F$10 - T9,0)</f>
        <v>7242.5059982450421</v>
      </c>
      <c r="D10" s="3">
        <f>IF(B10=2,LookHere!$B$12,0)</f>
        <v>0</v>
      </c>
      <c r="E10" s="3">
        <f>IF(A10&lt;LookHere!B$13,0,IF(A10&lt;LookHere!B$14,LookHere!C$13,LookHere!C$14))</f>
        <v>0</v>
      </c>
      <c r="F10" s="3">
        <f>IF('SC1'!A10&lt;LookHere!D$15,0,LookHere!B$15)</f>
        <v>0</v>
      </c>
      <c r="G10" s="3">
        <f>IF('SC1'!A10&lt;LookHere!D$16,0,LookHere!B$16)</f>
        <v>0</v>
      </c>
      <c r="H10" s="3">
        <f t="shared" si="2"/>
        <v>0</v>
      </c>
      <c r="I10" s="35">
        <f t="shared" si="3"/>
        <v>101285.15870551293</v>
      </c>
      <c r="J10" s="3">
        <f>IF(I9&gt;0,IF(B10&lt;2,IF(C10&gt;5500*[1]LookHere!B$11, 5500*[1]LookHere!B$11, C10), IF(H10&gt;(M10+P9),-(H10-M10-P9),0)),0)</f>
        <v>5500</v>
      </c>
      <c r="K10" s="35">
        <f t="shared" si="4"/>
        <v>20703.700095832035</v>
      </c>
      <c r="L10" s="35">
        <f t="shared" si="5"/>
        <v>0</v>
      </c>
      <c r="M10" s="35">
        <f t="shared" si="6"/>
        <v>0</v>
      </c>
      <c r="N10" s="35">
        <f t="shared" si="7"/>
        <v>0</v>
      </c>
      <c r="O10" s="35">
        <f t="shared" si="10"/>
        <v>32811.962660514531</v>
      </c>
      <c r="P10" s="3">
        <f t="shared" si="8"/>
        <v>0</v>
      </c>
      <c r="Q10">
        <f t="shared" si="0"/>
        <v>0</v>
      </c>
      <c r="R10" s="3">
        <f>IF(B10&lt;2,K10*V$5+L10*0.4*V$6 - IF((C10-J10)&gt;0,IF((C10-J10)&gt;V$12,V$12,C10-J10)),P10+L10*($V$6)*0.4+K10*($V$5)+G10+F10+E10)/LookHere!B$11</f>
        <v>-1208.7646097744923</v>
      </c>
      <c r="S10" s="3">
        <f>(IF(G10&gt;0,IF(R10&gt;V$15,IF(0.15*(R10-V$15)&lt;G10,0.15*(R10-V$15),G10),0),0))*LookHere!B$11</f>
        <v>0</v>
      </c>
      <c r="T10" s="3">
        <f>(IF(R10&lt;V$16,W$16*R10,IF(R10&lt;V$17,Z$16+W$17*(R10-V$16),IF(R10&lt;V$18,W$18*(R10-V$18)+Z$17,(R10-V$18)*W$19+Z$18)))+S10 + IF(R10&lt;V$20,R10*W$20,IF(R10&lt;V$21,(R10-V$20)*W$21+Z$20,(R10-V$21)*W$22+Z$21)))*LookHere!B$11</f>
        <v>-241.75292195489848</v>
      </c>
      <c r="V10" s="21">
        <f>V7*(V5-V4)+(1-V7)*(V6-V4)</f>
        <v>5.7799999999999969E-3</v>
      </c>
      <c r="W10" t="s">
        <v>74</v>
      </c>
      <c r="AG10">
        <f t="shared" si="9"/>
        <v>25</v>
      </c>
      <c r="AH10" s="20">
        <v>0.02</v>
      </c>
      <c r="AI10" s="3">
        <f>IF(((X33+Y33+O10+W33)-H10)&lt;H10,1,0)</f>
        <v>0</v>
      </c>
    </row>
    <row r="11" spans="1:35" x14ac:dyDescent="0.2">
      <c r="A11">
        <f t="shared" si="1"/>
        <v>47</v>
      </c>
      <c r="B11">
        <f>IF(A11&lt;LookHere!$B$9,1,2)</f>
        <v>1</v>
      </c>
      <c r="C11">
        <f>IF(B11&lt;2,LookHere!F$10 - T10,0)</f>
        <v>7241.7529219548987</v>
      </c>
      <c r="D11" s="3">
        <f>IF(B11=2,LookHere!$B$12,0)</f>
        <v>0</v>
      </c>
      <c r="E11" s="3">
        <f>IF(A11&lt;LookHere!B$13,0,IF(A11&lt;LookHere!B$14,LookHere!C$13,LookHere!C$14))</f>
        <v>0</v>
      </c>
      <c r="F11" s="3">
        <f>IF('SC1'!A11&lt;LookHere!D$15,0,LookHere!B$15)</f>
        <v>0</v>
      </c>
      <c r="G11" s="3">
        <f>IF('SC1'!A11&lt;LookHere!D$16,0,LookHere!B$16)</f>
        <v>0</v>
      </c>
      <c r="H11" s="3">
        <f t="shared" si="2"/>
        <v>0</v>
      </c>
      <c r="I11" s="35">
        <f t="shared" si="3"/>
        <v>107370.58692283079</v>
      </c>
      <c r="J11" s="3">
        <f>IF(I10&gt;0,IF(B11&lt;2,IF(C11&gt;5500*[1]LookHere!B$11, 5500*[1]LookHere!B$11, C11), IF(H11&gt;(M11+P10),-(H11-M11-P10),0)),0)</f>
        <v>5500</v>
      </c>
      <c r="K11" s="35">
        <f t="shared" si="4"/>
        <v>20823.367482385944</v>
      </c>
      <c r="L11" s="35">
        <f t="shared" si="5"/>
        <v>0</v>
      </c>
      <c r="M11" s="35">
        <f t="shared" si="6"/>
        <v>0</v>
      </c>
      <c r="N11" s="35">
        <f t="shared" si="7"/>
        <v>0</v>
      </c>
      <c r="O11" s="35">
        <f t="shared" si="10"/>
        <v>34743.368726647197</v>
      </c>
      <c r="P11" s="3">
        <f t="shared" si="8"/>
        <v>0</v>
      </c>
      <c r="Q11">
        <f t="shared" si="0"/>
        <v>0</v>
      </c>
      <c r="R11" s="3">
        <f>IF(B11&lt;2,K11*V$5+L11*0.4*V$6 - IF((C11-J11)&gt;0,IF((C11-J11)&gt;V$12,V$12,C11-J11)),P11+L11*($V$6)*0.4+K11*($V$5)+G11+F11+E11)/LookHere!B$11</f>
        <v>-1204.9265082589891</v>
      </c>
      <c r="S11" s="3">
        <f>(IF(G11&gt;0,IF(R11&gt;V$15,IF(0.15*(R11-V$15)&lt;G11,0.15*(R11-V$15),G11),0),0))*LookHere!B$11</f>
        <v>0</v>
      </c>
      <c r="T11" s="3">
        <f>(IF(R11&lt;V$16,W$16*R11,IF(R11&lt;V$17,Z$16+W$17*(R11-V$16),IF(R11&lt;V$18,W$18*(R11-V$18)+Z$17,(R11-V$18)*W$19+Z$18)))+S11 + IF(R11&lt;V$20,R11*W$20,IF(R11&lt;V$21,(R11-V$20)*W$21+Z$20,(R11-V$21)*W$22+Z$21)))*LookHere!B$11</f>
        <v>-240.98530165179781</v>
      </c>
      <c r="V11" s="21">
        <f>V8*(V5-V4)+(1-V8)*(V6-V4)</f>
        <v>5.7799999999999969E-3</v>
      </c>
      <c r="W11" t="s">
        <v>75</v>
      </c>
      <c r="AG11">
        <f t="shared" si="9"/>
        <v>26</v>
      </c>
      <c r="AH11" s="20">
        <v>0.02</v>
      </c>
      <c r="AI11" s="3">
        <f>IF(((X34+Y34+O11+W34)-H11)&lt;H11,1,0)</f>
        <v>0</v>
      </c>
    </row>
    <row r="12" spans="1:35" x14ac:dyDescent="0.2">
      <c r="A12">
        <f t="shared" si="1"/>
        <v>48</v>
      </c>
      <c r="B12">
        <f>IF(A12&lt;LookHere!$B$9,1,2)</f>
        <v>1</v>
      </c>
      <c r="C12">
        <f>IF(B12&lt;2,LookHere!F$10 - T11,0)</f>
        <v>7240.9853016517982</v>
      </c>
      <c r="D12" s="3">
        <f>IF(B12=2,LookHere!$B$12,0)</f>
        <v>0</v>
      </c>
      <c r="E12" s="3">
        <f>IF(A12&lt;LookHere!B$13,0,IF(A12&lt;LookHere!B$14,LookHere!C$13,LookHere!C$14))</f>
        <v>0</v>
      </c>
      <c r="F12" s="3">
        <f>IF('SC1'!A12&lt;LookHere!D$15,0,LookHere!B$15)</f>
        <v>0</v>
      </c>
      <c r="G12" s="3">
        <f>IF('SC1'!A12&lt;LookHere!D$16,0,LookHere!B$16)</f>
        <v>0</v>
      </c>
      <c r="H12" s="3">
        <f t="shared" si="2"/>
        <v>0</v>
      </c>
      <c r="I12" s="35">
        <f t="shared" si="3"/>
        <v>113491.18891524474</v>
      </c>
      <c r="J12" s="3">
        <f>IF(I11&gt;0,IF(B12&lt;2,IF(C12&gt;5500*[1]LookHere!B$11, 5500*[1]LookHere!B$11, C12), IF(H12&gt;(M12+P11),-(H12-M12-P11),0)),0)</f>
        <v>5500</v>
      </c>
      <c r="K12" s="35">
        <f t="shared" si="4"/>
        <v>20943.726546434133</v>
      </c>
      <c r="L12" s="35">
        <f t="shared" si="5"/>
        <v>0</v>
      </c>
      <c r="M12" s="35">
        <f t="shared" si="6"/>
        <v>0</v>
      </c>
      <c r="N12" s="35">
        <f t="shared" si="7"/>
        <v>0</v>
      </c>
      <c r="O12" s="35">
        <f t="shared" si="10"/>
        <v>36685.170699539012</v>
      </c>
      <c r="P12" s="3">
        <f t="shared" si="8"/>
        <v>0</v>
      </c>
      <c r="Q12">
        <f t="shared" si="0"/>
        <v>0</v>
      </c>
      <c r="R12" s="3">
        <f>IF(B12&lt;2,K12*V$5+L12*0.4*V$6 - IF((C12-J12)&gt;0,IF((C12-J12)&gt;V$12,V$12,C12-J12)),P12+L12*($V$6)*0.4+K12*($V$5)+G12+F12+E12)/LookHere!B$11</f>
        <v>-1201.0560312847263</v>
      </c>
      <c r="S12" s="3">
        <f>(IF(G12&gt;0,IF(R12&gt;V$15,IF(0.15*(R12-V$15)&lt;G12,0.15*(R12-V$15),G12),0),0))*LookHere!B$11</f>
        <v>0</v>
      </c>
      <c r="T12" s="3">
        <f>(IF(R12&lt;V$16,W$16*R12,IF(R12&lt;V$17,Z$16+W$17*(R12-V$16),IF(R12&lt;V$18,W$18*(R12-V$18)+Z$17,(R12-V$18)*W$19+Z$18)))+S12 + IF(R12&lt;V$20,R12*W$20,IF(R12&lt;V$21,(R12-V$20)*W$21+Z$20,(R12-V$21)*W$22+Z$21)))*LookHere!B$11</f>
        <v>-240.21120625694525</v>
      </c>
      <c r="V12" s="23">
        <f>LookHere!F$8*0.15</f>
        <v>8370</v>
      </c>
      <c r="W12" t="s">
        <v>78</v>
      </c>
      <c r="AG12">
        <f t="shared" si="9"/>
        <v>27</v>
      </c>
      <c r="AH12" s="20">
        <v>0.02</v>
      </c>
      <c r="AI12" s="3">
        <f t="shared" ref="AI12:AI75" si="11">IF(((K12+L12+O12+I12)-H12)&lt;H12,1,0)</f>
        <v>0</v>
      </c>
    </row>
    <row r="13" spans="1:35" x14ac:dyDescent="0.2">
      <c r="A13">
        <f t="shared" si="1"/>
        <v>49</v>
      </c>
      <c r="B13">
        <f>IF(A13&lt;LookHere!$B$9,1,2)</f>
        <v>1</v>
      </c>
      <c r="C13">
        <f>IF(B13&lt;2,LookHere!F$10 - T12,0)</f>
        <v>7240.2112062569449</v>
      </c>
      <c r="D13" s="3">
        <f>IF(B13=2,LookHere!$B$12,0)</f>
        <v>0</v>
      </c>
      <c r="E13" s="3">
        <f>IF(A13&lt;LookHere!B$13,0,IF(A13&lt;LookHere!B$14,LookHere!C$13,LookHere!C$14))</f>
        <v>0</v>
      </c>
      <c r="F13" s="3">
        <f>IF('SC1'!A13&lt;LookHere!D$15,0,LookHere!B$15)</f>
        <v>0</v>
      </c>
      <c r="G13" s="3">
        <f>IF('SC1'!A13&lt;LookHere!D$16,0,LookHere!B$16)</f>
        <v>0</v>
      </c>
      <c r="H13" s="3">
        <f t="shared" si="2"/>
        <v>0</v>
      </c>
      <c r="I13" s="35">
        <f t="shared" si="3"/>
        <v>119647.16798717485</v>
      </c>
      <c r="J13" s="3">
        <f>IF(I12&gt;0,IF(B13&lt;2,IF(C13&gt;5500*[1]LookHere!B$11, 5500*[1]LookHere!B$11, C13), IF(H13&gt;(M13+P12),-(H13-M13-P12),0)),0)</f>
        <v>5500</v>
      </c>
      <c r="K13" s="35">
        <f t="shared" si="4"/>
        <v>21064.781285872519</v>
      </c>
      <c r="L13" s="35">
        <f t="shared" si="5"/>
        <v>0</v>
      </c>
      <c r="M13" s="35">
        <f t="shared" si="6"/>
        <v>0</v>
      </c>
      <c r="N13" s="35">
        <f t="shared" si="7"/>
        <v>0</v>
      </c>
      <c r="O13" s="35">
        <f t="shared" si="10"/>
        <v>38637.422192439284</v>
      </c>
      <c r="P13" s="3">
        <f t="shared" si="8"/>
        <v>0</v>
      </c>
      <c r="Q13">
        <f t="shared" si="0"/>
        <v>0</v>
      </c>
      <c r="R13" s="3">
        <f>IF(B13&lt;2,K13*V$5+L13*0.4*V$6 - IF((C13-J13)&gt;0,IF((C13-J13)&gt;V$12,V$12,C13-J13)),P13+L13*($V$6)*0.4+K13*($V$5)+G13+F13+E13)/LookHere!B$11</f>
        <v>-1197.1611447071514</v>
      </c>
      <c r="S13" s="3">
        <f>(IF(G13&gt;0,IF(R13&gt;V$15,IF(0.15*(R13-V$15)&lt;G13,0.15*(R13-V$15),G13),0),0))*LookHere!B$11</f>
        <v>0</v>
      </c>
      <c r="T13" s="3">
        <f>(IF(R13&lt;V$16,W$16*R13,IF(R13&lt;V$17,Z$16+W$17*(R13-V$16),IF(R13&lt;V$18,W$18*(R13-V$18)+Z$17,(R13-V$18)*W$19+Z$18)))+S13 + IF(R13&lt;V$20,R13*W$20,IF(R13&lt;V$21,(R13-V$20)*W$21+Z$20,(R13-V$21)*W$22+Z$21)))*LookHere!B$11</f>
        <v>-239.43222894143025</v>
      </c>
      <c r="W13" t="s">
        <v>20</v>
      </c>
      <c r="AG13">
        <f t="shared" si="9"/>
        <v>28</v>
      </c>
      <c r="AH13" s="20">
        <v>0.02</v>
      </c>
      <c r="AI13" s="3">
        <f t="shared" si="11"/>
        <v>0</v>
      </c>
    </row>
    <row r="14" spans="1:35" x14ac:dyDescent="0.2">
      <c r="A14">
        <f t="shared" si="1"/>
        <v>50</v>
      </c>
      <c r="B14">
        <f>IF(A14&lt;LookHere!$B$9,1,2)</f>
        <v>1</v>
      </c>
      <c r="C14">
        <f>IF(B14&lt;2,LookHere!F$10 - T13,0)</f>
        <v>7239.4322289414304</v>
      </c>
      <c r="D14" s="3">
        <f>IF(B14=2,LookHere!$B$12,0)</f>
        <v>0</v>
      </c>
      <c r="E14" s="3">
        <f>IF(A14&lt;LookHere!B$13,0,IF(A14&lt;LookHere!B$14,LookHere!C$13,LookHere!C$14))</f>
        <v>0</v>
      </c>
      <c r="F14" s="3">
        <f>IF('SC1'!A14&lt;LookHere!D$15,0,LookHere!B$15)</f>
        <v>0</v>
      </c>
      <c r="G14" s="3">
        <f>IF('SC1'!A14&lt;LookHere!D$16,0,LookHere!B$16)</f>
        <v>0</v>
      </c>
      <c r="H14" s="3">
        <f t="shared" si="2"/>
        <v>0</v>
      </c>
      <c r="I14" s="35">
        <f t="shared" si="3"/>
        <v>125838.72861814071</v>
      </c>
      <c r="J14" s="3">
        <f>IF(I13&gt;0,IF(B14&lt;2,IF(C14&gt;5500*[1]LookHere!B$11, 5500*[1]LookHere!B$11, C14), IF(H14&gt;(M14+P13),-(H14-M14-P13),0)),0)</f>
        <v>5500</v>
      </c>
      <c r="K14" s="35">
        <f t="shared" si="4"/>
        <v>21186.535721704859</v>
      </c>
      <c r="L14" s="35">
        <f t="shared" si="5"/>
        <v>0</v>
      </c>
      <c r="M14" s="35">
        <f t="shared" si="6"/>
        <v>0</v>
      </c>
      <c r="N14" s="35">
        <f t="shared" si="7"/>
        <v>0</v>
      </c>
      <c r="O14" s="35">
        <f t="shared" si="10"/>
        <v>40600.178721653007</v>
      </c>
      <c r="P14" s="3">
        <f t="shared" si="8"/>
        <v>0</v>
      </c>
      <c r="Q14">
        <f t="shared" si="0"/>
        <v>0</v>
      </c>
      <c r="R14" s="3">
        <f>IF(B14&lt;2,K14*V$5+L14*0.4*V$6 - IF((C14-J14)&gt;0,IF((C14-J14)&gt;V$12,V$12,C14-J14)),P14+L14*($V$6)*0.4+K14*($V$5)+G14+F14+E14)/LookHere!B$11</f>
        <v>-1193.2433380358793</v>
      </c>
      <c r="S14" s="3">
        <f>(IF(G14&gt;0,IF(R14&gt;V$15,IF(0.15*(R14-V$15)&lt;G14,0.15*(R14-V$15),G14),0),0))*LookHere!B$11</f>
        <v>0</v>
      </c>
      <c r="T14" s="3">
        <f>(IF(R14&lt;V$16,W$16*R14,IF(R14&lt;V$17,Z$16+W$17*(R14-V$16),IF(R14&lt;V$18,W$18*(R14-V$18)+Z$17,(R14-V$18)*W$19+Z$18)))+S14 + IF(R14&lt;V$20,R14*W$20,IF(R14&lt;V$21,(R14-V$20)*W$21+Z$20,(R14-V$21)*W$22+Z$21)))*LookHere!B$11</f>
        <v>-238.64866760717587</v>
      </c>
      <c r="AG14">
        <f t="shared" si="9"/>
        <v>29</v>
      </c>
      <c r="AH14" s="20">
        <v>0.02</v>
      </c>
      <c r="AI14" s="3">
        <f t="shared" si="11"/>
        <v>0</v>
      </c>
    </row>
    <row r="15" spans="1:35" x14ac:dyDescent="0.2">
      <c r="A15">
        <f t="shared" si="1"/>
        <v>51</v>
      </c>
      <c r="B15">
        <f>IF(A15&lt;LookHere!$B$9,1,2)</f>
        <v>1</v>
      </c>
      <c r="C15">
        <f>IF(B15&lt;2,LookHere!F$10 - T14,0)</f>
        <v>7238.6486676071763</v>
      </c>
      <c r="D15" s="3">
        <f>IF(B15=2,LookHere!$B$12,0)</f>
        <v>0</v>
      </c>
      <c r="E15" s="3">
        <f>IF(A15&lt;LookHere!B$13,0,IF(A15&lt;LookHere!B$14,LookHere!C$13,LookHere!C$14))</f>
        <v>0</v>
      </c>
      <c r="F15" s="3">
        <f>IF('SC1'!A15&lt;LookHere!D$15,0,LookHere!B$15)</f>
        <v>0</v>
      </c>
      <c r="G15" s="3">
        <f>IF('SC1'!A15&lt;LookHere!D$16,0,LookHere!B$16)</f>
        <v>0</v>
      </c>
      <c r="H15" s="3">
        <f t="shared" si="2"/>
        <v>0</v>
      </c>
      <c r="I15" s="35">
        <f t="shared" si="3"/>
        <v>132066.07646955355</v>
      </c>
      <c r="J15" s="3">
        <f>IF(I14&gt;0,IF(B15&lt;2,IF(C15&gt;5500*[1]LookHere!B$11, 5500*[1]LookHere!B$11, C15), IF(H15&gt;(M15+P14),-(H15-M15-P14),0)),0)</f>
        <v>5500</v>
      </c>
      <c r="K15" s="35">
        <f t="shared" si="4"/>
        <v>21308.993898176312</v>
      </c>
      <c r="L15" s="35">
        <f t="shared" si="5"/>
        <v>0</v>
      </c>
      <c r="M15" s="35">
        <f t="shared" si="6"/>
        <v>0</v>
      </c>
      <c r="N15" s="35">
        <f t="shared" si="7"/>
        <v>0</v>
      </c>
      <c r="O15" s="35">
        <f t="shared" si="10"/>
        <v>42573.496422271332</v>
      </c>
      <c r="P15" s="3">
        <f t="shared" si="8"/>
        <v>0</v>
      </c>
      <c r="Q15">
        <f t="shared" si="0"/>
        <v>0</v>
      </c>
      <c r="R15" s="3">
        <f>IF(B15&lt;2,K15*V$5+L15*0.4*V$6 - IF((C15-J15)&gt;0,IF((C15-J15)&gt;V$12,V$12,C15-J15)),P15+L15*($V$6)*0.4+K15*($V$5)+G15+F15+E15)/LookHere!B$11</f>
        <v>-1189.302804912191</v>
      </c>
      <c r="S15" s="3">
        <f>(IF(G15&gt;0,IF(R15&gt;V$15,IF(0.15*(R15-V$15)&lt;G15,0.15*(R15-V$15),G15),0),0))*LookHere!B$11</f>
        <v>0</v>
      </c>
      <c r="T15" s="3">
        <f>(IF(R15&lt;V$16,W$16*R15,IF(R15&lt;V$17,Z$16+W$17*(R15-V$16),IF(R15&lt;V$18,W$18*(R15-V$18)+Z$17,(R15-V$18)*W$19+Z$18)))+S15 + IF(R15&lt;V$20,R15*W$20,IF(R15&lt;V$21,(R15-V$20)*W$21+Z$20,(R15-V$21)*W$22+Z$21)))*LookHere!B$11</f>
        <v>-237.86056098243819</v>
      </c>
      <c r="V15" s="29">
        <v>71592</v>
      </c>
      <c r="W15" t="s">
        <v>61</v>
      </c>
      <c r="AG15">
        <f t="shared" si="9"/>
        <v>30</v>
      </c>
      <c r="AH15" s="20">
        <v>0.02</v>
      </c>
      <c r="AI15" s="3">
        <f t="shared" si="11"/>
        <v>0</v>
      </c>
    </row>
    <row r="16" spans="1:35" x14ac:dyDescent="0.2">
      <c r="A16">
        <f t="shared" si="1"/>
        <v>52</v>
      </c>
      <c r="B16">
        <f>IF(A16&lt;LookHere!$B$9,1,2)</f>
        <v>1</v>
      </c>
      <c r="C16">
        <f>IF(B16&lt;2,LookHere!F$10 - T15,0)</f>
        <v>7237.8605609824381</v>
      </c>
      <c r="D16" s="3">
        <f>IF(B16=2,LookHere!$B$12,0)</f>
        <v>0</v>
      </c>
      <c r="E16" s="3">
        <f>IF(A16&lt;LookHere!B$13,0,IF(A16&lt;LookHere!B$14,LookHere!C$13,LookHere!C$14))</f>
        <v>0</v>
      </c>
      <c r="F16" s="3">
        <f>IF('SC1'!A16&lt;LookHere!D$15,0,LookHere!B$15)</f>
        <v>0</v>
      </c>
      <c r="G16" s="3">
        <f>IF('SC1'!A16&lt;LookHere!D$16,0,LookHere!B$16)</f>
        <v>0</v>
      </c>
      <c r="H16" s="3">
        <f t="shared" si="2"/>
        <v>0</v>
      </c>
      <c r="I16" s="35">
        <f t="shared" si="3"/>
        <v>138329.41839154754</v>
      </c>
      <c r="J16" s="3">
        <f>IF(I15&gt;0,IF(B16&lt;2,IF(C16&gt;5500*[1]LookHere!B$11, 5500*[1]LookHere!B$11, C16), IF(H16&gt;(M16+P15),-(H16-M16-P15),0)),0)</f>
        <v>5500</v>
      </c>
      <c r="K16" s="35">
        <f t="shared" si="4"/>
        <v>21432.15988290777</v>
      </c>
      <c r="L16" s="35">
        <f t="shared" si="5"/>
        <v>0</v>
      </c>
      <c r="M16" s="35">
        <f t="shared" si="6"/>
        <v>0</v>
      </c>
      <c r="N16" s="35">
        <f t="shared" si="7"/>
        <v>0</v>
      </c>
      <c r="O16" s="35">
        <f t="shared" si="10"/>
        <v>44557.431792574491</v>
      </c>
      <c r="P16" s="3">
        <f t="shared" si="8"/>
        <v>0</v>
      </c>
      <c r="Q16">
        <f t="shared" si="0"/>
        <v>0</v>
      </c>
      <c r="R16" s="3">
        <f>IF(B16&lt;2,K16*V$5+L16*0.4*V$6 - IF((C16-J16)&gt;0,IF((C16-J16)&gt;V$12,V$12,C16-J16)),P16+L16*($V$6)*0.4+K16*($V$5)+G16+F16+E16)/LookHere!B$11</f>
        <v>-1185.3394792010758</v>
      </c>
      <c r="S16" s="3">
        <f>(IF(G16&gt;0,IF(R16&gt;V$15,IF(0.15*(R16-V$15)&lt;G16,0.15*(R16-V$15),G16),0),0))*LookHere!B$11</f>
        <v>0</v>
      </c>
      <c r="T16" s="3">
        <f>(IF(R16&lt;V$16,W$16*R16,IF(R16&lt;V$17,Z$16+W$17*(R16-V$16),IF(R16&lt;V$18,W$18*(R16-V$18)+Z$17,(R16-V$18)*W$19+Z$18)))+S16 + IF(R16&lt;V$20,R16*W$20,IF(R16&lt;V$21,(R16-V$20)*W$21+Z$20,(R16-V$21)*W$22+Z$21)))*LookHere!B$11</f>
        <v>-237.06789584021519</v>
      </c>
      <c r="V16" s="29">
        <v>43953</v>
      </c>
      <c r="W16">
        <v>0.15</v>
      </c>
      <c r="X16" t="s">
        <v>64</v>
      </c>
      <c r="Z16" s="29">
        <f>V16*W16</f>
        <v>6592.95</v>
      </c>
      <c r="AG16">
        <f t="shared" si="9"/>
        <v>31</v>
      </c>
      <c r="AH16" s="20">
        <v>2.5000000000000001E-2</v>
      </c>
      <c r="AI16" s="3">
        <f t="shared" si="11"/>
        <v>0</v>
      </c>
    </row>
    <row r="17" spans="1:35" x14ac:dyDescent="0.2">
      <c r="A17">
        <f t="shared" si="1"/>
        <v>53</v>
      </c>
      <c r="B17">
        <f>IF(A17&lt;LookHere!$B$9,1,2)</f>
        <v>1</v>
      </c>
      <c r="C17">
        <f>IF(B17&lt;2,LookHere!F$10 - T16,0)</f>
        <v>7237.067895840215</v>
      </c>
      <c r="D17" s="3">
        <f>IF(B17=2,LookHere!$B$12,0)</f>
        <v>0</v>
      </c>
      <c r="E17" s="3">
        <f>IF(A17&lt;LookHere!B$13,0,IF(A17&lt;LookHere!B$14,LookHere!C$13,LookHere!C$14))</f>
        <v>0</v>
      </c>
      <c r="F17" s="3">
        <f>IF('SC1'!A17&lt;LookHere!D$15,0,LookHere!B$15)</f>
        <v>0</v>
      </c>
      <c r="G17" s="3">
        <f>IF('SC1'!A17&lt;LookHere!D$16,0,LookHere!B$16)</f>
        <v>0</v>
      </c>
      <c r="H17" s="3">
        <f t="shared" si="2"/>
        <v>0</v>
      </c>
      <c r="I17" s="35">
        <f t="shared" si="3"/>
        <v>144628.96242985068</v>
      </c>
      <c r="J17" s="3">
        <f>IF(I16&gt;0,IF(B17&lt;2,IF(C17&gt;5500*[1]LookHere!B$11, 5500*[1]LookHere!B$11, C17), IF(H17&gt;(M17+P16),-(H17-M17-P16),0)),0)</f>
        <v>5500</v>
      </c>
      <c r="K17" s="35">
        <f t="shared" si="4"/>
        <v>21556.037767030975</v>
      </c>
      <c r="L17" s="35">
        <f t="shared" si="5"/>
        <v>0</v>
      </c>
      <c r="M17" s="35">
        <f t="shared" si="6"/>
        <v>0</v>
      </c>
      <c r="N17" s="35">
        <f t="shared" si="7"/>
        <v>0</v>
      </c>
      <c r="O17" s="35">
        <f t="shared" si="10"/>
        <v>46552.041644175777</v>
      </c>
      <c r="P17" s="3">
        <f t="shared" si="8"/>
        <v>0</v>
      </c>
      <c r="Q17">
        <f t="shared" si="0"/>
        <v>0</v>
      </c>
      <c r="R17" s="3">
        <f>IF(B17&lt;2,K17*V$5+L17*0.4*V$6 - IF((C17-J17)&gt;0,IF((C17-J17)&gt;V$12,V$12,C17-J17)),P17+L17*($V$6)*0.4+K17*($V$5)+G17+F17+E17)/LookHere!B$11</f>
        <v>-1181.3532422061567</v>
      </c>
      <c r="S17" s="3">
        <f>(IF(G17&gt;0,IF(R17&gt;V$15,IF(0.15*(R17-V$15)&lt;G17,0.15*(R17-V$15),G17),0),0))*LookHere!B$11</f>
        <v>0</v>
      </c>
      <c r="T17" s="3">
        <f>(IF(R17&lt;V$16,W$16*R17,IF(R17&lt;V$17,Z$16+W$17*(R17-V$16),IF(R17&lt;V$18,W$18*(R17-V$18)+Z$17,(R17-V$18)*W$19+Z$18)))+S17 + IF(R17&lt;V$20,R17*W$20,IF(R17&lt;V$21,(R17-V$20)*W$21+Z$20,(R17-V$21)*W$22+Z$21)))*LookHere!B$11</f>
        <v>-236.27064844123134</v>
      </c>
      <c r="V17" s="29">
        <v>87907</v>
      </c>
      <c r="W17">
        <v>0.22</v>
      </c>
      <c r="X17" t="s">
        <v>65</v>
      </c>
      <c r="Z17" s="29">
        <f>(V17-V16)*W17+Z16</f>
        <v>16262.829999999998</v>
      </c>
      <c r="AG17">
        <f t="shared" si="9"/>
        <v>32</v>
      </c>
      <c r="AH17" s="20">
        <v>2.5000000000000001E-2</v>
      </c>
      <c r="AI17" s="3">
        <f t="shared" si="11"/>
        <v>0</v>
      </c>
    </row>
    <row r="18" spans="1:35" x14ac:dyDescent="0.2">
      <c r="A18">
        <f t="shared" si="1"/>
        <v>54</v>
      </c>
      <c r="B18">
        <f>IF(A18&lt;LookHere!$B$9,1,2)</f>
        <v>1</v>
      </c>
      <c r="C18">
        <f>IF(B18&lt;2,LookHere!F$10 - T17,0)</f>
        <v>7236.2706484412311</v>
      </c>
      <c r="D18" s="3">
        <f>IF(B18=2,LookHere!$B$12,0)</f>
        <v>0</v>
      </c>
      <c r="E18" s="3">
        <f>IF(A18&lt;LookHere!B$13,0,IF(A18&lt;LookHere!B$14,LookHere!C$13,LookHere!C$14))</f>
        <v>0</v>
      </c>
      <c r="F18" s="3">
        <f>IF('SC1'!A18&lt;LookHere!D$15,0,LookHere!B$15)</f>
        <v>0</v>
      </c>
      <c r="G18" s="3">
        <f>IF('SC1'!A18&lt;LookHere!D$16,0,LookHere!B$16)</f>
        <v>0</v>
      </c>
      <c r="H18" s="3">
        <f t="shared" si="2"/>
        <v>0</v>
      </c>
      <c r="I18" s="35">
        <f t="shared" si="3"/>
        <v>150964.91783269521</v>
      </c>
      <c r="J18" s="3">
        <f>IF(I17&gt;0,IF(B18&lt;2,IF(C18&gt;5500*[1]LookHere!B$11, 5500*[1]LookHere!B$11, C18), IF(H18&gt;(M18+P17),-(H18-M18-P17),0)),0)</f>
        <v>5500</v>
      </c>
      <c r="K18" s="35">
        <f t="shared" si="4"/>
        <v>21680.631665324414</v>
      </c>
      <c r="L18" s="35">
        <f t="shared" si="5"/>
        <v>0</v>
      </c>
      <c r="M18" s="35">
        <f t="shared" si="6"/>
        <v>0</v>
      </c>
      <c r="N18" s="35">
        <f t="shared" si="7"/>
        <v>0</v>
      </c>
      <c r="O18" s="35">
        <f t="shared" si="10"/>
        <v>48557.383093320343</v>
      </c>
      <c r="P18" s="3">
        <f t="shared" si="8"/>
        <v>0</v>
      </c>
      <c r="Q18">
        <f t="shared" si="0"/>
        <v>0</v>
      </c>
      <c r="R18" s="3">
        <f>IF(B18&lt;2,K18*V$5+L18*0.4*V$6 - IF((C18-J18)&gt;0,IF((C18-J18)&gt;V$12,V$12,C18-J18)),P18+L18*($V$6)*0.4+K18*($V$5)+G18+F18+E18)/LookHere!B$11</f>
        <v>-1177.3439641091677</v>
      </c>
      <c r="S18" s="3">
        <f>(IF(G18&gt;0,IF(R18&gt;V$15,IF(0.15*(R18-V$15)&lt;G18,0.15*(R18-V$15),G18),0),0))*LookHere!B$11</f>
        <v>0</v>
      </c>
      <c r="T18" s="3">
        <f>(IF(R18&lt;V$16,W$16*R18,IF(R18&lt;V$17,Z$16+W$17*(R18-V$16),IF(R18&lt;V$18,W$18*(R18-V$18)+Z$17,(R18-V$18)*W$19+Z$18)))+S18 + IF(R18&lt;V$20,R18*W$20,IF(R18&lt;V$21,(R18-V$20)*W$21+Z$20,(R18-V$21)*W$22+Z$21)))*LookHere!B$11</f>
        <v>-235.46879282183352</v>
      </c>
      <c r="V18" s="29">
        <v>136270</v>
      </c>
      <c r="W18">
        <v>0.26</v>
      </c>
      <c r="X18" t="s">
        <v>66</v>
      </c>
      <c r="Z18" s="29">
        <f>(V18-V17)*W18+Z17</f>
        <v>28837.21</v>
      </c>
      <c r="AG18">
        <f t="shared" si="9"/>
        <v>33</v>
      </c>
      <c r="AH18" s="20">
        <v>2.5000000000000001E-2</v>
      </c>
      <c r="AI18" s="3">
        <f t="shared" si="11"/>
        <v>0</v>
      </c>
    </row>
    <row r="19" spans="1:35" x14ac:dyDescent="0.2">
      <c r="A19">
        <f t="shared" si="1"/>
        <v>55</v>
      </c>
      <c r="B19">
        <f>IF(A19&lt;LookHere!$B$9,1,2)</f>
        <v>1</v>
      </c>
      <c r="C19">
        <f>IF(B19&lt;2,LookHere!F$10 - T18,0)</f>
        <v>7235.4687928218336</v>
      </c>
      <c r="D19" s="3">
        <f>IF(B19=2,LookHere!$B$12,0)</f>
        <v>0</v>
      </c>
      <c r="E19" s="3">
        <f>IF(A19&lt;LookHere!B$13,0,IF(A19&lt;LookHere!B$14,LookHere!C$13,LookHere!C$14))</f>
        <v>0</v>
      </c>
      <c r="F19" s="3">
        <f>IF('SC1'!A19&lt;LookHere!D$15,0,LookHere!B$15)</f>
        <v>0</v>
      </c>
      <c r="G19" s="3">
        <f>IF('SC1'!A19&lt;LookHere!D$16,0,LookHere!B$16)</f>
        <v>0</v>
      </c>
      <c r="H19" s="3">
        <f t="shared" si="2"/>
        <v>0</v>
      </c>
      <c r="I19" s="35">
        <f t="shared" si="3"/>
        <v>157337.49505776816</v>
      </c>
      <c r="J19" s="3">
        <f>IF(I18&gt;0,IF(B19&lt;2,IF(C19&gt;5500*[1]LookHere!B$11, 5500*[1]LookHere!B$11, C19), IF(H19&gt;(M19+P18),-(H19-M19-P18),0)),0)</f>
        <v>5500</v>
      </c>
      <c r="K19" s="35">
        <f t="shared" si="4"/>
        <v>21805.945716349986</v>
      </c>
      <c r="L19" s="35">
        <f t="shared" si="5"/>
        <v>0</v>
      </c>
      <c r="M19" s="35">
        <f t="shared" si="6"/>
        <v>0</v>
      </c>
      <c r="N19" s="35">
        <f t="shared" si="7"/>
        <v>0</v>
      </c>
      <c r="O19" s="35">
        <f t="shared" si="10"/>
        <v>50573.513560421561</v>
      </c>
      <c r="P19" s="3">
        <f t="shared" si="8"/>
        <v>0</v>
      </c>
      <c r="Q19">
        <f t="shared" si="0"/>
        <v>0</v>
      </c>
      <c r="R19" s="3">
        <f>IF(B19&lt;2,K19*V$5+L19*0.4*V$6 - IF((C19-J19)&gt;0,IF((C19-J19)&gt;V$12,V$12,C19-J19)),P19+L19*($V$6)*0.4+K19*($V$5)+G19+F19+E19)/LookHere!B$11</f>
        <v>-1173.3115122543311</v>
      </c>
      <c r="S19" s="3">
        <f>(IF(G19&gt;0,IF(R19&gt;V$15,IF(0.15*(R19-V$15)&lt;G19,0.15*(R19-V$15),G19),0),0))*LookHere!B$11</f>
        <v>0</v>
      </c>
      <c r="T19" s="3">
        <f>(IF(R19&lt;V$16,W$16*R19,IF(R19&lt;V$17,Z$16+W$17*(R19-V$16),IF(R19&lt;V$18,W$18*(R19-V$18)+Z$17,(R19-V$18)*W$19+Z$18)))+S19 + IF(R19&lt;V$20,R19*W$20,IF(R19&lt;V$21,(R19-V$20)*W$21+Z$20,(R19-V$21)*W$22+Z$21)))*LookHere!B$11</f>
        <v>-234.66230245086624</v>
      </c>
      <c r="V19" s="29"/>
      <c r="W19">
        <v>0.28999999999999998</v>
      </c>
      <c r="X19" t="s">
        <v>67</v>
      </c>
      <c r="Z19" s="29"/>
      <c r="AG19">
        <f t="shared" si="9"/>
        <v>34</v>
      </c>
      <c r="AH19" s="20">
        <v>2.5000000000000001E-2</v>
      </c>
      <c r="AI19" s="3">
        <f t="shared" si="11"/>
        <v>0</v>
      </c>
    </row>
    <row r="20" spans="1:35" x14ac:dyDescent="0.2">
      <c r="A20">
        <f t="shared" si="1"/>
        <v>56</v>
      </c>
      <c r="B20">
        <f>IF(A20&lt;LookHere!$B$9,1,2)</f>
        <v>1</v>
      </c>
      <c r="C20">
        <f>IF(B20&lt;2,LookHere!F$10 - T19,0)</f>
        <v>7234.6623024508663</v>
      </c>
      <c r="D20" s="3">
        <f>IF(B20=2,LookHere!$B$12,0)</f>
        <v>0</v>
      </c>
      <c r="E20" s="3">
        <f>IF(A20&lt;LookHere!B$13,0,IF(A20&lt;LookHere!B$14,LookHere!C$13,LookHere!C$14))</f>
        <v>0</v>
      </c>
      <c r="F20" s="3">
        <f>IF('SC1'!A20&lt;LookHere!D$15,0,LookHere!B$15)</f>
        <v>0</v>
      </c>
      <c r="G20" s="3">
        <f>IF('SC1'!A20&lt;LookHere!D$16,0,LookHere!B$16)</f>
        <v>0</v>
      </c>
      <c r="H20" s="3">
        <f t="shared" si="2"/>
        <v>0</v>
      </c>
      <c r="I20" s="35">
        <f t="shared" si="3"/>
        <v>163746.90577920203</v>
      </c>
      <c r="J20" s="3">
        <f>IF(I19&gt;0,IF(B20&lt;2,IF(C20&gt;5500*[1]LookHere!B$11, 5500*[1]LookHere!B$11, C20), IF(H20&gt;(M20+P19),-(H20-M20-P19),0)),0)</f>
        <v>5500</v>
      </c>
      <c r="K20" s="35">
        <f t="shared" si="4"/>
        <v>21931.984082590487</v>
      </c>
      <c r="L20" s="35">
        <f t="shared" si="5"/>
        <v>0</v>
      </c>
      <c r="M20" s="35">
        <f t="shared" si="6"/>
        <v>0</v>
      </c>
      <c r="N20" s="35">
        <f t="shared" si="7"/>
        <v>0</v>
      </c>
      <c r="O20" s="35">
        <f t="shared" si="10"/>
        <v>52600.490771251658</v>
      </c>
      <c r="P20" s="3">
        <f t="shared" si="8"/>
        <v>0</v>
      </c>
      <c r="Q20">
        <f t="shared" si="0"/>
        <v>0</v>
      </c>
      <c r="R20" s="3">
        <f>IF(B20&lt;2,K20*V$5+L20*0.4*V$6 - IF((C20-J20)&gt;0,IF((C20-J20)&gt;V$12,V$12,C20-J20)),P20+L20*($V$6)*0.4+K20*($V$5)+G20+F20+E20)/LookHere!B$11</f>
        <v>-1169.2557528016837</v>
      </c>
      <c r="S20" s="3">
        <f>(IF(G20&gt;0,IF(R20&gt;V$15,IF(0.15*(R20-V$15)&lt;G20,0.15*(R20-V$15),G20),0),0))*LookHere!B$11</f>
        <v>0</v>
      </c>
      <c r="T20" s="3">
        <f>(IF(R20&lt;V$16,W$16*R20,IF(R20&lt;V$17,Z$16+W$17*(R20-V$16),IF(R20&lt;V$18,W$18*(R20-V$18)+Z$17,(R20-V$18)*W$19+Z$18)))+S20 + IF(R20&lt;V$20,R20*W$20,IF(R20&lt;V$21,(R20-V$20)*W$21+Z$20,(R20-V$21)*W$22+Z$21)))*LookHere!B$11</f>
        <v>-233.85115056033675</v>
      </c>
      <c r="V20" s="29">
        <v>40120</v>
      </c>
      <c r="W20">
        <v>0.05</v>
      </c>
      <c r="X20" t="s">
        <v>68</v>
      </c>
      <c r="Z20" s="29">
        <f>V20*W20</f>
        <v>2006</v>
      </c>
      <c r="AG20">
        <f t="shared" si="9"/>
        <v>35</v>
      </c>
      <c r="AH20" s="20">
        <v>2.5000000000000001E-2</v>
      </c>
      <c r="AI20" s="3">
        <f t="shared" si="11"/>
        <v>0</v>
      </c>
    </row>
    <row r="21" spans="1:35" x14ac:dyDescent="0.2">
      <c r="A21">
        <f t="shared" si="1"/>
        <v>57</v>
      </c>
      <c r="B21">
        <f>IF(A21&lt;LookHere!$B$9,1,2)</f>
        <v>1</v>
      </c>
      <c r="C21">
        <f>IF(B21&lt;2,LookHere!F$10 - T20,0)</f>
        <v>7233.8511505603365</v>
      </c>
      <c r="D21" s="3">
        <f>IF(B21=2,LookHere!$B$12,0)</f>
        <v>0</v>
      </c>
      <c r="E21" s="3">
        <f>IF(A21&lt;LookHere!B$13,0,IF(A21&lt;LookHere!B$14,LookHere!C$13,LookHere!C$14))</f>
        <v>0</v>
      </c>
      <c r="F21" s="3">
        <f>IF('SC1'!A21&lt;LookHere!D$15,0,LookHere!B$15)</f>
        <v>0</v>
      </c>
      <c r="G21" s="3">
        <f>IF('SC1'!A21&lt;LookHere!D$16,0,LookHere!B$16)</f>
        <v>0</v>
      </c>
      <c r="H21" s="3">
        <f t="shared" si="2"/>
        <v>0</v>
      </c>
      <c r="I21" s="35">
        <f t="shared" si="3"/>
        <v>170193.36289460582</v>
      </c>
      <c r="J21" s="3">
        <f>IF(I20&gt;0,IF(B21&lt;2,IF(C21&gt;5500*[1]LookHere!B$11, 5500*[1]LookHere!B$11, C21), IF(H21&gt;(M21+P20),-(H21-M21-P20),0)),0)</f>
        <v>5500</v>
      </c>
      <c r="K21" s="35">
        <f t="shared" si="4"/>
        <v>22058.750950587859</v>
      </c>
      <c r="L21" s="35">
        <f t="shared" si="5"/>
        <v>0</v>
      </c>
      <c r="M21" s="35">
        <f t="shared" si="6"/>
        <v>0</v>
      </c>
      <c r="N21" s="35">
        <f t="shared" si="7"/>
        <v>0</v>
      </c>
      <c r="O21" s="35">
        <f t="shared" si="10"/>
        <v>54638.372758469828</v>
      </c>
      <c r="P21" s="3">
        <f t="shared" si="8"/>
        <v>0</v>
      </c>
      <c r="Q21">
        <f t="shared" si="0"/>
        <v>0</v>
      </c>
      <c r="R21" s="3">
        <f>IF(B21&lt;2,K21*V$5+L21*0.4*V$6 - IF((C21-J21)&gt;0,IF((C21-J21)&gt;V$12,V$12,C21-J21)),P21+L21*($V$6)*0.4+K21*($V$5)+G21+F21+E21)/LookHere!B$11</f>
        <v>-1165.1765510541816</v>
      </c>
      <c r="S21" s="3">
        <f>(IF(G21&gt;0,IF(R21&gt;V$15,IF(0.15*(R21-V$15)&lt;G21,0.15*(R21-V$15),G21),0),0))*LookHere!B$11</f>
        <v>0</v>
      </c>
      <c r="T21" s="3">
        <f>(IF(R21&lt;V$16,W$16*R21,IF(R21&lt;V$17,Z$16+W$17*(R21-V$16),IF(R21&lt;V$18,W$18*(R21-V$18)+Z$17,(R21-V$18)*W$19+Z$18)))+S21 + IF(R21&lt;V$20,R21*W$20,IF(R21&lt;V$21,(R21-V$20)*W$21+Z$20,(R21-V$21)*W$22+Z$21)))*LookHere!B$11</f>
        <v>-233.03531021083631</v>
      </c>
      <c r="V21" s="29">
        <v>80242</v>
      </c>
      <c r="W21">
        <v>9.1499999999999998E-2</v>
      </c>
      <c r="X21" t="s">
        <v>69</v>
      </c>
      <c r="Z21" s="29">
        <f>(V21-V20)*W21+Z20</f>
        <v>5677.1630000000005</v>
      </c>
      <c r="AG21">
        <f t="shared" si="9"/>
        <v>36</v>
      </c>
      <c r="AH21" s="20">
        <v>2.5000000000000001E-2</v>
      </c>
      <c r="AI21" s="3">
        <f t="shared" si="11"/>
        <v>0</v>
      </c>
    </row>
    <row r="22" spans="1:35" x14ac:dyDescent="0.2">
      <c r="A22">
        <f t="shared" si="1"/>
        <v>58</v>
      </c>
      <c r="B22">
        <f>IF(A22&lt;LookHere!$B$9,1,2)</f>
        <v>1</v>
      </c>
      <c r="C22">
        <f>IF(B22&lt;2,LookHere!F$10 - T21,0)</f>
        <v>7233.0353102108365</v>
      </c>
      <c r="D22" s="3">
        <f>IF(B22=2,LookHere!$B$12,0)</f>
        <v>0</v>
      </c>
      <c r="E22" s="3">
        <f>IF(A22&lt;LookHere!B$13,0,IF(A22&lt;LookHere!B$14,LookHere!C$13,LookHere!C$14))</f>
        <v>0</v>
      </c>
      <c r="F22" s="3">
        <f>IF('SC1'!A22&lt;LookHere!D$15,0,LookHere!B$15)</f>
        <v>0</v>
      </c>
      <c r="G22" s="3">
        <f>IF('SC1'!A22&lt;LookHere!D$16,0,LookHere!B$16)</f>
        <v>0</v>
      </c>
      <c r="H22" s="3">
        <f t="shared" si="2"/>
        <v>0</v>
      </c>
      <c r="I22" s="35">
        <f t="shared" si="3"/>
        <v>176677.08053213661</v>
      </c>
      <c r="J22" s="3">
        <f>IF(I21&gt;0,IF(B22&lt;2,IF(C22&gt;5500*[1]LookHere!B$11, 5500*[1]LookHere!B$11, C22), IF(H22&gt;(M22+P21),-(H22-M22-P21),0)),0)</f>
        <v>5500</v>
      </c>
      <c r="K22" s="35">
        <f t="shared" si="4"/>
        <v>22186.250531082253</v>
      </c>
      <c r="L22" s="35">
        <f t="shared" si="5"/>
        <v>0</v>
      </c>
      <c r="M22" s="35">
        <f t="shared" si="6"/>
        <v>0</v>
      </c>
      <c r="N22" s="35">
        <f t="shared" si="7"/>
        <v>0</v>
      </c>
      <c r="O22" s="35">
        <f t="shared" si="10"/>
        <v>56687.217863224614</v>
      </c>
      <c r="P22" s="3">
        <f t="shared" si="8"/>
        <v>0</v>
      </c>
      <c r="Q22">
        <f t="shared" si="0"/>
        <v>0</v>
      </c>
      <c r="R22" s="3">
        <f>IF(B22&lt;2,K22*V$5+L22*0.4*V$6 - IF((C22-J22)&gt;0,IF((C22-J22)&gt;V$12,V$12,C22-J22)),P22+L22*($V$6)*0.4+K22*($V$5)+G22+F22+E22)/LookHere!B$11</f>
        <v>-1161.073771519536</v>
      </c>
      <c r="S22" s="3">
        <f>(IF(G22&gt;0,IF(R22&gt;V$15,IF(0.15*(R22-V$15)&lt;G22,0.15*(R22-V$15),G22),0),0))*LookHere!B$11</f>
        <v>0</v>
      </c>
      <c r="T22" s="3">
        <f>(IF(R22&lt;V$16,W$16*R22,IF(R22&lt;V$17,Z$16+W$17*(R22-V$16),IF(R22&lt;V$18,W$18*(R22-V$18)+Z$17,(R22-V$18)*W$19+Z$18)))+S22 + IF(R22&lt;V$20,R22*W$20,IF(R22&lt;V$21,(R22-V$20)*W$21+Z$20,(R22-V$21)*W$22+Z$21)))*LookHere!B$11</f>
        <v>-232.21475430390717</v>
      </c>
      <c r="V22" s="29"/>
      <c r="W22">
        <v>0.1116</v>
      </c>
      <c r="X22" t="s">
        <v>70</v>
      </c>
      <c r="Z22" s="29"/>
      <c r="AG22">
        <f t="shared" si="9"/>
        <v>37</v>
      </c>
      <c r="AH22" s="20">
        <v>2.5000000000000001E-2</v>
      </c>
      <c r="AI22" s="3">
        <f t="shared" si="11"/>
        <v>0</v>
      </c>
    </row>
    <row r="23" spans="1:35" x14ac:dyDescent="0.2">
      <c r="A23">
        <f t="shared" si="1"/>
        <v>59</v>
      </c>
      <c r="B23">
        <f>IF(A23&lt;LookHere!$B$9,1,2)</f>
        <v>1</v>
      </c>
      <c r="C23">
        <f>IF(B23&lt;2,LookHere!F$10 - T22,0)</f>
        <v>7232.2147543039073</v>
      </c>
      <c r="D23" s="3">
        <f>IF(B23=2,LookHere!$B$12,0)</f>
        <v>0</v>
      </c>
      <c r="E23" s="3">
        <f>IF(A23&lt;LookHere!B$13,0,IF(A23&lt;LookHere!B$14,LookHere!C$13,LookHere!C$14))</f>
        <v>0</v>
      </c>
      <c r="F23" s="3">
        <f>IF('SC1'!A23&lt;LookHere!D$15,0,LookHere!B$15)</f>
        <v>0</v>
      </c>
      <c r="G23" s="3">
        <f>IF('SC1'!A23&lt;LookHere!D$16,0,LookHere!B$16)</f>
        <v>0</v>
      </c>
      <c r="H23" s="3">
        <f t="shared" si="2"/>
        <v>0</v>
      </c>
      <c r="I23" s="35">
        <f t="shared" si="3"/>
        <v>183198.27405761235</v>
      </c>
      <c r="J23" s="3">
        <f>IF(I22&gt;0,IF(B23&lt;2,IF(C23&gt;5500*[1]LookHere!B$11, 5500*[1]LookHere!B$11, C23), IF(H23&gt;(M23+P22),-(H23-M23-P22),0)),0)</f>
        <v>5500</v>
      </c>
      <c r="K23" s="35">
        <f t="shared" si="4"/>
        <v>22314.487059151907</v>
      </c>
      <c r="L23" s="35">
        <f t="shared" si="5"/>
        <v>0</v>
      </c>
      <c r="M23" s="35">
        <f t="shared" si="6"/>
        <v>0</v>
      </c>
      <c r="N23" s="35">
        <f t="shared" si="7"/>
        <v>0</v>
      </c>
      <c r="O23" s="35">
        <f t="shared" si="10"/>
        <v>58747.084736777957</v>
      </c>
      <c r="P23" s="3">
        <f t="shared" si="8"/>
        <v>0</v>
      </c>
      <c r="Q23">
        <f t="shared" si="0"/>
        <v>0</v>
      </c>
      <c r="R23" s="3">
        <f>IF(B23&lt;2,K23*V$5+L23*0.4*V$6 - IF((C23-J23)&gt;0,IF((C23-J23)&gt;V$12,V$12,C23-J23)),P23+L23*($V$6)*0.4+K23*($V$5)+G23+F23+E23)/LookHere!B$11</f>
        <v>-1156.9472779189712</v>
      </c>
      <c r="S23" s="3">
        <f>(IF(G23&gt;0,IF(R23&gt;V$15,IF(0.15*(R23-V$15)&lt;G23,0.15*(R23-V$15),G23),0),0))*LookHere!B$11</f>
        <v>0</v>
      </c>
      <c r="T23" s="3">
        <f>(IF(R23&lt;V$16,W$16*R23,IF(R23&lt;V$17,Z$16+W$17*(R23-V$16),IF(R23&lt;V$18,W$18*(R23-V$18)+Z$17,(R23-V$18)*W$19+Z$18)))+S23 + IF(R23&lt;V$20,R23*W$20,IF(R23&lt;V$21,(R23-V$20)*W$21+Z$20,(R23-V$21)*W$22+Z$21)))*LookHere!B$11</f>
        <v>-231.38945558379424</v>
      </c>
      <c r="V23" s="29"/>
      <c r="AG23">
        <f t="shared" si="9"/>
        <v>38</v>
      </c>
      <c r="AH23" s="20">
        <v>2.5000000000000001E-2</v>
      </c>
      <c r="AI23" s="3">
        <f t="shared" si="11"/>
        <v>0</v>
      </c>
    </row>
    <row r="24" spans="1:35" x14ac:dyDescent="0.2">
      <c r="A24">
        <f t="shared" si="1"/>
        <v>60</v>
      </c>
      <c r="B24">
        <f>IF(A24&lt;LookHere!$B$9,1,2)</f>
        <v>1</v>
      </c>
      <c r="C24">
        <f>IF(B24&lt;2,LookHere!F$10 - T23,0)</f>
        <v>7231.3894555837942</v>
      </c>
      <c r="D24" s="3">
        <f>IF(B24=2,LookHere!$B$12,0)</f>
        <v>0</v>
      </c>
      <c r="E24" s="3">
        <f>IF(A24&lt;LookHere!B$13,0,IF(A24&lt;LookHere!B$14,LookHere!C$13,LookHere!C$14))</f>
        <v>0</v>
      </c>
      <c r="F24" s="3">
        <f>IF('SC1'!A24&lt;LookHere!D$15,0,LookHere!B$15)</f>
        <v>0</v>
      </c>
      <c r="G24" s="3">
        <f>IF('SC1'!A24&lt;LookHere!D$16,0,LookHere!B$16)</f>
        <v>0</v>
      </c>
      <c r="H24" s="3">
        <f t="shared" si="2"/>
        <v>0</v>
      </c>
      <c r="I24" s="35">
        <f t="shared" si="3"/>
        <v>189757.16008166532</v>
      </c>
      <c r="J24" s="3">
        <f>IF(I23&gt;0,IF(B24&lt;2,IF(C24&gt;5500*[1]LookHere!B$11, 5500*[1]LookHere!B$11, C24), IF(H24&gt;(M24+P23),-(H24-M24-P23),0)),0)</f>
        <v>5500</v>
      </c>
      <c r="K24" s="35">
        <f t="shared" si="4"/>
        <v>22443.464794353804</v>
      </c>
      <c r="L24" s="35">
        <f t="shared" si="5"/>
        <v>0</v>
      </c>
      <c r="M24" s="35">
        <f t="shared" si="6"/>
        <v>0</v>
      </c>
      <c r="N24" s="35">
        <f t="shared" si="7"/>
        <v>0</v>
      </c>
      <c r="O24" s="35">
        <f t="shared" si="10"/>
        <v>60818.032342140315</v>
      </c>
      <c r="P24" s="3">
        <f t="shared" si="8"/>
        <v>0</v>
      </c>
      <c r="Q24">
        <f t="shared" si="0"/>
        <v>0</v>
      </c>
      <c r="R24" s="3">
        <f>IF(B24&lt;2,K24*V$5+L24*0.4*V$6 - IF((C24-J24)&gt;0,IF((C24-J24)&gt;V$12,V$12,C24-J24)),P24+L24*($V$6)*0.4+K24*($V$5)+G24+F24+E24)/LookHere!B$11</f>
        <v>-1152.7969331853533</v>
      </c>
      <c r="S24" s="3">
        <f>(IF(G24&gt;0,IF(R24&gt;V$15,IF(0.15*(R24-V$15)&lt;G24,0.15*(R24-V$15),G24),0),0))*LookHere!B$11</f>
        <v>0</v>
      </c>
      <c r="T24" s="3">
        <f>(IF(R24&lt;V$16,W$16*R24,IF(R24&lt;V$17,Z$16+W$17*(R24-V$16),IF(R24&lt;V$18,W$18*(R24-V$18)+Z$17,(R24-V$18)*W$19+Z$18)))+S24 + IF(R24&lt;V$20,R24*W$20,IF(R24&lt;V$21,(R24-V$20)*W$21+Z$20,(R24-V$21)*W$22+Z$21)))*LookHere!B$11</f>
        <v>-230.55938663707067</v>
      </c>
      <c r="AG24">
        <f t="shared" si="9"/>
        <v>39</v>
      </c>
      <c r="AH24" s="20">
        <v>2.5000000000000001E-2</v>
      </c>
      <c r="AI24" s="3">
        <f t="shared" si="11"/>
        <v>0</v>
      </c>
    </row>
    <row r="25" spans="1:35" x14ac:dyDescent="0.2">
      <c r="A25">
        <f t="shared" si="1"/>
        <v>61</v>
      </c>
      <c r="B25">
        <f>IF(A25&lt;LookHere!$B$9,1,2)</f>
        <v>1</v>
      </c>
      <c r="C25">
        <f>IF(B25&lt;2,LookHere!F$10 - T24,0)</f>
        <v>7230.5593866370709</v>
      </c>
      <c r="D25" s="3">
        <f>IF(B25=2,LookHere!$B$12,0)</f>
        <v>0</v>
      </c>
      <c r="E25" s="3">
        <f>IF(A25&lt;LookHere!B$13,0,IF(A25&lt;LookHere!B$14,LookHere!C$13,LookHere!C$14))</f>
        <v>0</v>
      </c>
      <c r="F25" s="3">
        <f>IF('SC1'!A25&lt;LookHere!D$15,0,LookHere!B$15)</f>
        <v>0</v>
      </c>
      <c r="G25" s="3">
        <f>IF('SC1'!A25&lt;LookHere!D$16,0,LookHere!B$16)</f>
        <v>0</v>
      </c>
      <c r="H25" s="3">
        <f t="shared" si="2"/>
        <v>0</v>
      </c>
      <c r="I25" s="35">
        <f t="shared" si="3"/>
        <v>196353.95646693732</v>
      </c>
      <c r="J25" s="3">
        <f>IF(I24&gt;0,IF(B25&lt;2,IF(C25&gt;5500*[1]LookHere!B$11, 5500*[1]LookHere!B$11, C25), IF(H25&gt;(M25+P24),-(H25-M25-P24),0)),0)</f>
        <v>5500</v>
      </c>
      <c r="K25" s="35">
        <f t="shared" si="4"/>
        <v>22573.188020865167</v>
      </c>
      <c r="L25" s="35">
        <f t="shared" si="5"/>
        <v>0</v>
      </c>
      <c r="M25" s="35">
        <f t="shared" si="6"/>
        <v>0</v>
      </c>
      <c r="N25" s="35">
        <f t="shared" si="7"/>
        <v>0</v>
      </c>
      <c r="O25" s="35">
        <f t="shared" si="10"/>
        <v>62900.119955714952</v>
      </c>
      <c r="P25" s="3">
        <f t="shared" si="8"/>
        <v>0</v>
      </c>
      <c r="Q25">
        <f t="shared" si="0"/>
        <v>0</v>
      </c>
      <c r="R25" s="3">
        <f>IF(B25&lt;2,K25*V$5+L25*0.4*V$6 - IF((C25-J25)&gt;0,IF((C25-J25)&gt;V$12,V$12,C25-J25)),P25+L25*($V$6)*0.4+K25*($V$5)+G25+F25+E25)/LookHere!B$11</f>
        <v>-1148.6225994591668</v>
      </c>
      <c r="S25" s="3">
        <f>(IF(G25&gt;0,IF(R25&gt;V$15,IF(0.15*(R25-V$15)&lt;G25,0.15*(R25-V$15),G25),0),0))*LookHere!B$11</f>
        <v>0</v>
      </c>
      <c r="T25" s="3">
        <f>(IF(R25&lt;V$16,W$16*R25,IF(R25&lt;V$17,Z$16+W$17*(R25-V$16),IF(R25&lt;V$18,W$18*(R25-V$18)+Z$17,(R25-V$18)*W$19+Z$18)))+S25 + IF(R25&lt;V$20,R25*W$20,IF(R25&lt;V$21,(R25-V$20)*W$21+Z$20,(R25-V$21)*W$22+Z$21)))*LookHere!B$11</f>
        <v>-229.72451989183338</v>
      </c>
      <c r="AG25">
        <f t="shared" si="9"/>
        <v>40</v>
      </c>
      <c r="AH25" s="20">
        <v>2.5000000000000001E-2</v>
      </c>
      <c r="AI25" s="3">
        <f t="shared" si="11"/>
        <v>0</v>
      </c>
    </row>
    <row r="26" spans="1:35" x14ac:dyDescent="0.2">
      <c r="A26">
        <f t="shared" si="1"/>
        <v>62</v>
      </c>
      <c r="B26">
        <f>IF(A26&lt;LookHere!$B$9,1,2)</f>
        <v>1</v>
      </c>
      <c r="C26">
        <f>IF(B26&lt;2,LookHere!F$10 - T25,0)</f>
        <v>7229.7245198918336</v>
      </c>
      <c r="D26" s="3">
        <f>IF(B26=2,LookHere!$B$12,0)</f>
        <v>0</v>
      </c>
      <c r="E26" s="3">
        <f>IF(A26&lt;LookHere!B$13,0,IF(A26&lt;LookHere!B$14,LookHere!C$13,LookHere!C$14))</f>
        <v>0</v>
      </c>
      <c r="F26" s="3">
        <f>IF('SC1'!A26&lt;LookHere!D$15,0,LookHere!B$15)</f>
        <v>0</v>
      </c>
      <c r="G26" s="3">
        <f>IF('SC1'!A26&lt;LookHere!D$16,0,LookHere!B$16)</f>
        <v>0</v>
      </c>
      <c r="H26" s="3">
        <f t="shared" si="2"/>
        <v>0</v>
      </c>
      <c r="I26" s="35">
        <f t="shared" si="3"/>
        <v>202988.88233531619</v>
      </c>
      <c r="J26" s="3">
        <f>IF(I25&gt;0,IF(B26&lt;2,IF(C26&gt;5500*[1]LookHere!B$11, 5500*[1]LookHere!B$11, C26), IF(H26&gt;(M26+P25),-(H26-M26-P25),0)),0)</f>
        <v>5500</v>
      </c>
      <c r="K26" s="35">
        <f t="shared" si="4"/>
        <v>22703.661047625767</v>
      </c>
      <c r="L26" s="35">
        <f t="shared" si="5"/>
        <v>0</v>
      </c>
      <c r="M26" s="35">
        <f t="shared" si="6"/>
        <v>0</v>
      </c>
      <c r="N26" s="35">
        <f t="shared" si="7"/>
        <v>0</v>
      </c>
      <c r="O26" s="35">
        <f t="shared" si="10"/>
        <v>64993.407168950813</v>
      </c>
      <c r="P26" s="3">
        <f t="shared" si="8"/>
        <v>0</v>
      </c>
      <c r="Q26">
        <f t="shared" si="0"/>
        <v>0</v>
      </c>
      <c r="R26" s="3">
        <f>IF(B26&lt;2,K26*V$5+L26*0.4*V$6 - IF((C26-J26)&gt;0,IF((C26-J26)&gt;V$12,V$12,C26-J26)),P26+L26*($V$6)*0.4+K26*($V$5)+G26+F26+E26)/LookHere!B$11</f>
        <v>-1144.4241380840413</v>
      </c>
      <c r="S26" s="3">
        <f>(IF(G26&gt;0,IF(R26&gt;V$15,IF(0.15*(R26-V$15)&lt;G26,0.15*(R26-V$15),G26),0),0))*LookHere!B$11</f>
        <v>0</v>
      </c>
      <c r="T26" s="3">
        <f>(IF(R26&lt;V$16,W$16*R26,IF(R26&lt;V$17,Z$16+W$17*(R26-V$16),IF(R26&lt;V$18,W$18*(R26-V$18)+Z$17,(R26-V$18)*W$19+Z$18)))+S26 + IF(R26&lt;V$20,R26*W$20,IF(R26&lt;V$21,(R26-V$20)*W$21+Z$20,(R26-V$21)*W$22+Z$21)))*LookHere!B$11</f>
        <v>-228.88482761680825</v>
      </c>
      <c r="AG26">
        <f t="shared" si="9"/>
        <v>41</v>
      </c>
      <c r="AH26" s="20">
        <v>0.03</v>
      </c>
      <c r="AI26" s="3">
        <f t="shared" si="11"/>
        <v>0</v>
      </c>
    </row>
    <row r="27" spans="1:35" x14ac:dyDescent="0.2">
      <c r="A27">
        <f t="shared" si="1"/>
        <v>63</v>
      </c>
      <c r="B27">
        <f>IF(A27&lt;LookHere!$B$9,1,2)</f>
        <v>1</v>
      </c>
      <c r="C27">
        <f>IF(B27&lt;2,LookHere!F$10 - T26,0)</f>
        <v>7228.8848276168083</v>
      </c>
      <c r="D27" s="3">
        <f>IF(B27=2,LookHere!$B$12,0)</f>
        <v>0</v>
      </c>
      <c r="E27" s="3">
        <f>IF(A27&lt;LookHere!B$13,0,IF(A27&lt;LookHere!B$14,LookHere!C$13,LookHere!C$14))</f>
        <v>0</v>
      </c>
      <c r="F27" s="3">
        <f>IF('SC1'!A27&lt;LookHere!D$15,0,LookHere!B$15)</f>
        <v>0</v>
      </c>
      <c r="G27" s="3">
        <f>IF('SC1'!A27&lt;LookHere!D$16,0,LookHere!B$16)</f>
        <v>0</v>
      </c>
      <c r="H27" s="3">
        <f t="shared" si="2"/>
        <v>0</v>
      </c>
      <c r="I27" s="35">
        <f t="shared" si="3"/>
        <v>209662.15807521431</v>
      </c>
      <c r="J27" s="3">
        <f>IF(I26&gt;0,IF(B27&lt;2,IF(C27&gt;5500*[1]LookHere!B$11, 5500*[1]LookHere!B$11, C27), IF(H27&gt;(M27+P26),-(H27-M27-P26),0)),0)</f>
        <v>5500</v>
      </c>
      <c r="K27" s="35">
        <f t="shared" si="4"/>
        <v>22834.888208481039</v>
      </c>
      <c r="L27" s="35">
        <f t="shared" si="5"/>
        <v>0</v>
      </c>
      <c r="M27" s="35">
        <f t="shared" si="6"/>
        <v>0</v>
      </c>
      <c r="N27" s="35">
        <f t="shared" si="7"/>
        <v>0</v>
      </c>
      <c r="O27" s="35">
        <f t="shared" si="10"/>
        <v>67097.953890004152</v>
      </c>
      <c r="P27" s="3">
        <f t="shared" si="8"/>
        <v>0</v>
      </c>
      <c r="Q27">
        <f t="shared" si="0"/>
        <v>0</v>
      </c>
      <c r="R27" s="3">
        <f>IF(B27&lt;2,K27*V$5+L27*0.4*V$6 - IF((C27-J27)&gt;0,IF((C27-J27)&gt;V$12,V$12,C27-J27)),P27+L27*($V$6)*0.4+K27*($V$5)+G27+F27+E27)/LookHere!B$11</f>
        <v>-1140.2014096021671</v>
      </c>
      <c r="S27" s="3">
        <f>(IF(G27&gt;0,IF(R27&gt;V$15,IF(0.15*(R27-V$15)&lt;G27,0.15*(R27-V$15),G27),0),0))*LookHere!B$11</f>
        <v>0</v>
      </c>
      <c r="T27" s="3">
        <f>(IF(R27&lt;V$16,W$16*R27,IF(R27&lt;V$17,Z$16+W$17*(R27-V$16),IF(R27&lt;V$18,W$18*(R27-V$18)+Z$17,(R27-V$18)*W$19+Z$18)))+S27 + IF(R27&lt;V$20,R27*W$20,IF(R27&lt;V$21,(R27-V$20)*W$21+Z$20,(R27-V$21)*W$22+Z$21)))*LookHere!B$11</f>
        <v>-228.04028192043344</v>
      </c>
      <c r="AG27">
        <f t="shared" si="9"/>
        <v>42</v>
      </c>
      <c r="AH27" s="20">
        <v>0.03</v>
      </c>
      <c r="AI27" s="3">
        <f t="shared" si="11"/>
        <v>0</v>
      </c>
    </row>
    <row r="28" spans="1:35" x14ac:dyDescent="0.2">
      <c r="A28">
        <f t="shared" si="1"/>
        <v>64</v>
      </c>
      <c r="B28">
        <f>IF(A28&lt;LookHere!$B$9,1,2)</f>
        <v>1</v>
      </c>
      <c r="C28">
        <f>IF(B28&lt;2,LookHere!F$10 - T27,0)</f>
        <v>7228.0402819204337</v>
      </c>
      <c r="D28" s="3">
        <f>IF(B28=2,LookHere!$B$12,0)</f>
        <v>0</v>
      </c>
      <c r="E28" s="3">
        <f>IF(A28&lt;LookHere!B$13,0,IF(A28&lt;LookHere!B$14,LookHere!C$13,LookHere!C$14))</f>
        <v>0</v>
      </c>
      <c r="F28" s="3">
        <f>IF('SC1'!A28&lt;LookHere!D$15,0,LookHere!B$15)</f>
        <v>0</v>
      </c>
      <c r="G28" s="3">
        <f>IF('SC1'!A28&lt;LookHere!D$16,0,LookHere!B$16)</f>
        <v>0</v>
      </c>
      <c r="H28" s="3">
        <f t="shared" si="2"/>
        <v>0</v>
      </c>
      <c r="I28" s="35">
        <f t="shared" si="3"/>
        <v>216374.00534888901</v>
      </c>
      <c r="J28" s="3">
        <f>IF(I27&gt;0,IF(B28&lt;2,IF(C28&gt;5500*[1]LookHere!B$11, 5500*[1]LookHere!B$11, C28), IF(H28&gt;(M28+P27),-(H28-M28-P27),0)),0)</f>
        <v>5500</v>
      </c>
      <c r="K28" s="35">
        <f t="shared" si="4"/>
        <v>22966.873862326058</v>
      </c>
      <c r="L28" s="35">
        <f t="shared" si="5"/>
        <v>0</v>
      </c>
      <c r="M28" s="35">
        <f t="shared" si="6"/>
        <v>0</v>
      </c>
      <c r="N28" s="35">
        <f t="shared" si="7"/>
        <v>0</v>
      </c>
      <c r="O28" s="35">
        <f t="shared" si="10"/>
        <v>69213.820345408807</v>
      </c>
      <c r="P28" s="3">
        <f t="shared" si="8"/>
        <v>0</v>
      </c>
      <c r="Q28">
        <f t="shared" si="0"/>
        <v>0</v>
      </c>
      <c r="R28" s="3">
        <f>IF(B28&lt;2,K28*V$5+L28*0.4*V$6 - IF((C28-J28)&gt;0,IF((C28-J28)&gt;V$12,V$12,C28-J28)),P28+L28*($V$6)*0.4+K28*($V$5)+G28+F28+E28)/LookHere!B$11</f>
        <v>-1135.9542737496681</v>
      </c>
      <c r="S28" s="3">
        <f>(IF(G28&gt;0,IF(R28&gt;V$15,IF(0.15*(R28-V$15)&lt;G28,0.15*(R28-V$15),G28),0),0))*LookHere!B$11</f>
        <v>0</v>
      </c>
      <c r="T28" s="3">
        <f>(IF(R28&lt;V$16,W$16*R28,IF(R28&lt;V$17,Z$16+W$17*(R28-V$16),IF(R28&lt;V$18,W$18*(R28-V$18)+Z$17,(R28-V$18)*W$19+Z$18)))+S28 + IF(R28&lt;V$20,R28*W$20,IF(R28&lt;V$21,(R28-V$20)*W$21+Z$20,(R28-V$21)*W$22+Z$21)))*LookHere!B$11</f>
        <v>-227.19085474993364</v>
      </c>
      <c r="AG28">
        <f t="shared" si="9"/>
        <v>43</v>
      </c>
      <c r="AH28" s="20">
        <v>0.03</v>
      </c>
      <c r="AI28" s="3">
        <f t="shared" si="11"/>
        <v>0</v>
      </c>
    </row>
    <row r="29" spans="1:35" x14ac:dyDescent="0.2">
      <c r="A29">
        <f t="shared" si="1"/>
        <v>65</v>
      </c>
      <c r="B29">
        <f>IF(A29&lt;LookHere!$B$9,1,2)</f>
        <v>2</v>
      </c>
      <c r="C29">
        <f>IF(B29&lt;2,LookHere!F$10 - T28,0)</f>
        <v>0</v>
      </c>
      <c r="D29" s="3">
        <f>IF(B29=2,LookHere!$B$12,0)</f>
        <v>45000</v>
      </c>
      <c r="E29" s="3">
        <f>IF(A29&lt;LookHere!B$13,0,IF(A29&lt;LookHere!B$14,LookHere!C$13,LookHere!C$14))</f>
        <v>15000</v>
      </c>
      <c r="F29" s="3">
        <f>IF('SC1'!A29&lt;LookHere!D$15,0,LookHere!B$15)</f>
        <v>8000</v>
      </c>
      <c r="G29" s="3">
        <f>IF('SC1'!A29&lt;LookHere!D$16,0,LookHere!B$16)</f>
        <v>0</v>
      </c>
      <c r="H29" s="3">
        <f t="shared" si="2"/>
        <v>21772.809145250067</v>
      </c>
      <c r="I29" s="35">
        <f t="shared" si="3"/>
        <v>217624.64709980556</v>
      </c>
      <c r="J29" s="3">
        <f>IF(I28&gt;0,IF(B29&lt;2,IF(C29&gt;5500*[1]LookHere!B$11, 5500*[1]LookHere!B$11, C29), IF(H29&gt;(M29+P28),-(H29-M29-P28),0)),0)</f>
        <v>0</v>
      </c>
      <c r="K29" s="35">
        <f t="shared" si="4"/>
        <v>1326.813248000235</v>
      </c>
      <c r="L29" s="35">
        <f t="shared" si="5"/>
        <v>0</v>
      </c>
      <c r="M29" s="35">
        <f t="shared" si="6"/>
        <v>21772.809145250067</v>
      </c>
      <c r="N29" s="35">
        <f t="shared" si="7"/>
        <v>0</v>
      </c>
      <c r="O29" s="35">
        <f t="shared" si="10"/>
        <v>69613.876227005268</v>
      </c>
      <c r="P29" s="3">
        <f t="shared" si="8"/>
        <v>2784.5550490802107</v>
      </c>
      <c r="Q29">
        <f t="shared" si="0"/>
        <v>0.04</v>
      </c>
      <c r="R29" s="3">
        <f>IF(B29&lt;2,K29*V$5+L29*0.4*V$6 - IF((C29-J29)&gt;0,IF((C29-J29)&gt;V$12,V$12,C29-J29)),P29+L29*($V$6)*0.4+K29*($V$5)+G29+F29+E29)/LookHere!B$11</f>
        <v>25818.760294613658</v>
      </c>
      <c r="S29" s="3">
        <f>(IF(G29&gt;0,IF(R29&gt;V$15,IF(0.15*(R29-V$15)&lt;G29,0.15*(R29-V$15),G29),0),0))*LookHere!B$11</f>
        <v>0</v>
      </c>
      <c r="T29" s="3">
        <f>(IF(R29&lt;V$16,W$16*R29,IF(R29&lt;V$17,Z$16+W$17*(R29-V$16),IF(R29&lt;V$18,W$18*(R29-V$18)+Z$17,(R29-V$18)*W$19+Z$18)))+S29 + IF(R29&lt;V$20,R29*W$20,IF(R29&lt;V$21,(R29-V$20)*W$21+Z$20,(R29-V$21)*W$22+Z$21)))*LookHere!B$11</f>
        <v>5163.7520589227315</v>
      </c>
      <c r="AG29">
        <f t="shared" si="9"/>
        <v>44</v>
      </c>
      <c r="AH29" s="20">
        <v>0.03</v>
      </c>
      <c r="AI29" s="3">
        <f t="shared" si="11"/>
        <v>0</v>
      </c>
    </row>
    <row r="30" spans="1:35" x14ac:dyDescent="0.2">
      <c r="A30">
        <f t="shared" si="1"/>
        <v>66</v>
      </c>
      <c r="B30">
        <f>IF(A30&lt;LookHere!$B$9,1,2)</f>
        <v>2</v>
      </c>
      <c r="C30">
        <f>IF(B30&lt;2,LookHere!F$10 - T29,0)</f>
        <v>0</v>
      </c>
      <c r="D30" s="3">
        <f>IF(B30=2,LookHere!$B$12,0)</f>
        <v>45000</v>
      </c>
      <c r="E30" s="3">
        <f>IF(A30&lt;LookHere!B$13,0,IF(A30&lt;LookHere!B$14,LookHere!C$13,LookHere!C$14))</f>
        <v>15000</v>
      </c>
      <c r="F30" s="3">
        <f>IF('SC1'!A30&lt;LookHere!D$15,0,LookHere!B$15)</f>
        <v>8000</v>
      </c>
      <c r="G30" s="3">
        <f>IF('SC1'!A30&lt;LookHere!D$16,0,LookHere!B$16)</f>
        <v>0</v>
      </c>
      <c r="H30" s="3">
        <f t="shared" si="2"/>
        <v>27163.752058922732</v>
      </c>
      <c r="I30" s="35">
        <f t="shared" si="3"/>
        <v>195830.13379820011</v>
      </c>
      <c r="J30" s="3">
        <f>IF(I29&gt;0,IF(B30&lt;2,IF(C30&gt;5500*[1]LookHere!B$11, 5500*[1]LookHere!B$11, C30), IF(H30&gt;(M30+P29),-(H30-M30-P29),0)),0)</f>
        <v>-23052.383761842284</v>
      </c>
      <c r="K30" s="35">
        <f t="shared" si="4"/>
        <v>7.6689805734413312</v>
      </c>
      <c r="L30" s="35">
        <f t="shared" si="5"/>
        <v>0</v>
      </c>
      <c r="M30" s="35">
        <f t="shared" si="6"/>
        <v>1326.813248000235</v>
      </c>
      <c r="N30" s="35">
        <f t="shared" si="7"/>
        <v>0</v>
      </c>
      <c r="O30" s="35">
        <f t="shared" si="10"/>
        <v>67231.689382517143</v>
      </c>
      <c r="P30" s="3">
        <f t="shared" si="8"/>
        <v>2823.7309540657202</v>
      </c>
      <c r="Q30">
        <f t="shared" si="0"/>
        <v>4.2000000000000003E-2</v>
      </c>
      <c r="R30" s="3">
        <f>IF(B30&lt;2,K30*V$5+L30*0.4*V$6 - IF((C30-J30)&gt;0,IF((C30-J30)&gt;V$12,V$12,C30-J30)),P30+L30*($V$6)*0.4+K30*($V$5)+G30+F30+E30)/LookHere!B$11</f>
        <v>25823.928660384903</v>
      </c>
      <c r="S30" s="3">
        <f>(IF(G30&gt;0,IF(R30&gt;V$15,IF(0.15*(R30-V$15)&lt;G30,0.15*(R30-V$15),G30),0),0))*LookHere!B$11</f>
        <v>0</v>
      </c>
      <c r="T30" s="3">
        <f>(IF(R30&lt;V$16,W$16*R30,IF(R30&lt;V$17,Z$16+W$17*(R30-V$16),IF(R30&lt;V$18,W$18*(R30-V$18)+Z$17,(R30-V$18)*W$19+Z$18)))+S30 + IF(R30&lt;V$20,R30*W$20,IF(R30&lt;V$21,(R30-V$20)*W$21+Z$20,(R30-V$21)*W$22+Z$21)))*LookHere!B$11</f>
        <v>5164.7857320769808</v>
      </c>
      <c r="AG30">
        <f t="shared" si="9"/>
        <v>45</v>
      </c>
      <c r="AH30" s="20">
        <v>0.03</v>
      </c>
      <c r="AI30" s="3">
        <f t="shared" si="11"/>
        <v>0</v>
      </c>
    </row>
    <row r="31" spans="1:35" x14ac:dyDescent="0.2">
      <c r="A31">
        <f t="shared" si="1"/>
        <v>67</v>
      </c>
      <c r="B31">
        <f>IF(A31&lt;LookHere!$B$9,1,2)</f>
        <v>2</v>
      </c>
      <c r="C31">
        <f>IF(B31&lt;2,LookHere!F$10 - T30,0)</f>
        <v>0</v>
      </c>
      <c r="D31" s="3">
        <f>IF(B31=2,LookHere!$B$12,0)</f>
        <v>45000</v>
      </c>
      <c r="E31" s="3">
        <f>IF(A31&lt;LookHere!B$13,0,IF(A31&lt;LookHere!B$14,LookHere!C$13,LookHere!C$14))</f>
        <v>15000</v>
      </c>
      <c r="F31" s="3">
        <f>IF('SC1'!A31&lt;LookHere!D$15,0,LookHere!B$15)</f>
        <v>8000</v>
      </c>
      <c r="G31" s="3">
        <f>IF('SC1'!A31&lt;LookHere!D$16,0,LookHere!B$16)</f>
        <v>7004.88</v>
      </c>
      <c r="H31" s="3">
        <f t="shared" si="2"/>
        <v>20159.905732076979</v>
      </c>
      <c r="I31" s="35">
        <f t="shared" si="3"/>
        <v>179633.52617411586</v>
      </c>
      <c r="J31" s="3">
        <f>IF(I30&gt;0,IF(B31&lt;2,IF(C31&gt;5500*[1]LookHere!B$11, 5500*[1]LookHere!B$11, C31), IF(H31&gt;(M31+P30),-(H31-M31-P30),0)),0)</f>
        <v>-17328.505797437818</v>
      </c>
      <c r="K31" s="35">
        <f t="shared" si="4"/>
        <v>4.4326707714490432E-2</v>
      </c>
      <c r="L31" s="35">
        <f t="shared" si="5"/>
        <v>0</v>
      </c>
      <c r="M31" s="35">
        <f t="shared" si="6"/>
        <v>7.6689805734413312</v>
      </c>
      <c r="N31" s="35">
        <f t="shared" si="7"/>
        <v>0</v>
      </c>
      <c r="O31" s="35">
        <f t="shared" si="10"/>
        <v>64796.557593082362</v>
      </c>
      <c r="P31" s="3">
        <f t="shared" si="8"/>
        <v>2851.0485340956238</v>
      </c>
      <c r="Q31">
        <f t="shared" si="0"/>
        <v>4.3999999999999997E-2</v>
      </c>
      <c r="R31" s="3">
        <f>IF(B31&lt;2,K31*V$5+L31*0.4*V$6 - IF((C31-J31)&gt;0,IF((C31-J31)&gt;V$12,V$12,C31-J31)),P31+L31*($V$6)*0.4+K31*($V$5)+G31+F31+E31)/LookHere!B$11</f>
        <v>32855.929676838146</v>
      </c>
      <c r="S31" s="3">
        <f>(IF(G31&gt;0,IF(R31&gt;V$15,IF(0.15*(R31-V$15)&lt;G31,0.15*(R31-V$15),G31),0),0))*LookHere!B$11</f>
        <v>0</v>
      </c>
      <c r="T31" s="3">
        <f>(IF(R31&lt;V$16,W$16*R31,IF(R31&lt;V$17,Z$16+W$17*(R31-V$16),IF(R31&lt;V$18,W$18*(R31-V$18)+Z$17,(R31-V$18)*W$19+Z$18)))+S31 + IF(R31&lt;V$20,R31*W$20,IF(R31&lt;V$21,(R31-V$20)*W$21+Z$20,(R31-V$21)*W$22+Z$21)))*LookHere!B$11</f>
        <v>6571.1859353676291</v>
      </c>
      <c r="W31" s="3"/>
      <c r="X31" s="3"/>
      <c r="Y31" s="3"/>
      <c r="AG31">
        <f t="shared" si="9"/>
        <v>46</v>
      </c>
      <c r="AH31" s="20">
        <v>0.03</v>
      </c>
      <c r="AI31" s="3">
        <f t="shared" si="11"/>
        <v>0</v>
      </c>
    </row>
    <row r="32" spans="1:35" x14ac:dyDescent="0.2">
      <c r="A32">
        <f t="shared" si="1"/>
        <v>68</v>
      </c>
      <c r="B32">
        <f>IF(A32&lt;LookHere!$B$9,1,2)</f>
        <v>2</v>
      </c>
      <c r="C32">
        <f>IF(B32&lt;2,LookHere!F$10 - T31,0)</f>
        <v>0</v>
      </c>
      <c r="D32" s="3">
        <f>IF(B32=2,LookHere!$B$12,0)</f>
        <v>45000</v>
      </c>
      <c r="E32" s="3">
        <f>IF(A32&lt;LookHere!B$13,0,IF(A32&lt;LookHere!B$14,LookHere!C$13,LookHere!C$14))</f>
        <v>15000</v>
      </c>
      <c r="F32" s="3">
        <f>IF('SC1'!A32&lt;LookHere!D$15,0,LookHere!B$15)</f>
        <v>8000</v>
      </c>
      <c r="G32" s="3">
        <f>IF('SC1'!A32&lt;LookHere!D$16,0,LookHere!B$16)</f>
        <v>7004.88</v>
      </c>
      <c r="H32" s="3">
        <f t="shared" si="2"/>
        <v>21566.305935367629</v>
      </c>
      <c r="I32" s="35">
        <f t="shared" si="3"/>
        <v>161956.59488083795</v>
      </c>
      <c r="J32" s="3">
        <f>IF(I31&gt;0,IF(B32&lt;2,IF(C32&gt;5500*[1]LookHere!B$11, 5500*[1]LookHere!B$11, C32), IF(H32&gt;(M32+P31),-(H32-M32-P31),0)),0)</f>
        <v>-18715.213074564293</v>
      </c>
      <c r="K32" s="35">
        <f t="shared" si="4"/>
        <v>2.5620837058974721E-4</v>
      </c>
      <c r="L32" s="35">
        <f t="shared" si="5"/>
        <v>0</v>
      </c>
      <c r="M32" s="35">
        <f t="shared" si="6"/>
        <v>4.4326707714490432E-2</v>
      </c>
      <c r="N32" s="35">
        <f t="shared" si="7"/>
        <v>0</v>
      </c>
      <c r="O32" s="35">
        <f t="shared" si="10"/>
        <v>62320.033161874751</v>
      </c>
      <c r="P32" s="3">
        <f t="shared" si="8"/>
        <v>2866.7215254462385</v>
      </c>
      <c r="Q32">
        <f t="shared" si="0"/>
        <v>4.5999999999999999E-2</v>
      </c>
      <c r="R32" s="3">
        <f>IF(B32&lt;2,K32*V$5+L32*0.4*V$6 - IF((C32-J32)&gt;0,IF((C32-J32)&gt;V$12,V$12,C32-J32)),P32+L32*($V$6)*0.4+K32*($V$5)+G32+F32+E32)/LookHere!B$11</f>
        <v>32871.601532051289</v>
      </c>
      <c r="S32" s="3">
        <f>(IF(G32&gt;0,IF(R32&gt;V$15,IF(0.15*(R32-V$15)&lt;G32,0.15*(R32-V$15),G32),0),0))*LookHere!B$11</f>
        <v>0</v>
      </c>
      <c r="T32" s="3">
        <f>(IF(R32&lt;V$16,W$16*R32,IF(R32&lt;V$17,Z$16+W$17*(R32-V$16),IF(R32&lt;V$18,W$18*(R32-V$18)+Z$17,(R32-V$18)*W$19+Z$18)))+S32 + IF(R32&lt;V$20,R32*W$20,IF(R32&lt;V$21,(R32-V$20)*W$21+Z$20,(R32-V$21)*W$22+Z$21)))*LookHere!B$11</f>
        <v>6574.3203064102581</v>
      </c>
      <c r="W32" s="3"/>
      <c r="X32" s="3"/>
      <c r="Y32" s="3"/>
      <c r="AG32">
        <f t="shared" si="9"/>
        <v>47</v>
      </c>
      <c r="AH32" s="20">
        <v>0.03</v>
      </c>
      <c r="AI32" s="3">
        <f t="shared" si="11"/>
        <v>0</v>
      </c>
    </row>
    <row r="33" spans="1:35" x14ac:dyDescent="0.2">
      <c r="A33">
        <f t="shared" si="1"/>
        <v>69</v>
      </c>
      <c r="B33">
        <f>IF(A33&lt;LookHere!$B$9,1,2)</f>
        <v>2</v>
      </c>
      <c r="C33">
        <f>IF(B33&lt;2,LookHere!F$10 - T32,0)</f>
        <v>0</v>
      </c>
      <c r="D33" s="3">
        <f>IF(B33=2,LookHere!$B$12,0)</f>
        <v>45000</v>
      </c>
      <c r="E33" s="3">
        <f>IF(A33&lt;LookHere!B$13,0,IF(A33&lt;LookHere!B$14,LookHere!C$13,LookHere!C$14))</f>
        <v>15000</v>
      </c>
      <c r="F33" s="3">
        <f>IF('SC1'!A33&lt;LookHere!D$15,0,LookHere!B$15)</f>
        <v>8000</v>
      </c>
      <c r="G33" s="3">
        <f>IF('SC1'!A33&lt;LookHere!D$16,0,LookHere!B$16)</f>
        <v>7004.88</v>
      </c>
      <c r="H33" s="3">
        <f t="shared" si="2"/>
        <v>21569.440306410259</v>
      </c>
      <c r="I33" s="35">
        <f t="shared" si="3"/>
        <v>144189.98547449353</v>
      </c>
      <c r="J33" s="3">
        <f>IF(I32&gt;0,IF(B33&lt;2,IF(C33&gt;5500*[1]LookHere!B$11, 5500*[1]LookHere!B$11, C33), IF(H33&gt;(M33+P32),-(H33-M33-P32),0)),0)</f>
        <v>-18702.718524755648</v>
      </c>
      <c r="K33" s="35">
        <f t="shared" si="4"/>
        <v>1.480884382008699E-6</v>
      </c>
      <c r="L33" s="35">
        <f t="shared" si="5"/>
        <v>0</v>
      </c>
      <c r="M33" s="35">
        <f t="shared" si="6"/>
        <v>2.5620837058974721E-4</v>
      </c>
      <c r="N33" s="35">
        <f t="shared" si="7"/>
        <v>0</v>
      </c>
      <c r="O33" s="35">
        <f t="shared" si="10"/>
        <v>59813.521428104148</v>
      </c>
      <c r="P33" s="3">
        <f t="shared" si="8"/>
        <v>2871.0490285489991</v>
      </c>
      <c r="Q33">
        <f t="shared" si="0"/>
        <v>4.8000000000000001E-2</v>
      </c>
      <c r="R33" s="3">
        <f>IF(B33&lt;2,K33*V$5+L33*0.4*V$6 - IF((C33-J33)&gt;0,IF((C33-J33)&gt;V$12,V$12,C33-J33)),P33+L33*($V$6)*0.4+K33*($V$5)+G33+F33+E33)/LookHere!B$11</f>
        <v>32875.929028587176</v>
      </c>
      <c r="S33" s="3">
        <f>(IF(G33&gt;0,IF(R33&gt;V$15,IF(0.15*(R33-V$15)&lt;G33,0.15*(R33-V$15),G33),0),0))*LookHere!B$11</f>
        <v>0</v>
      </c>
      <c r="T33" s="3">
        <f>(IF(R33&lt;V$16,W$16*R33,IF(R33&lt;V$17,Z$16+W$17*(R33-V$16),IF(R33&lt;V$18,W$18*(R33-V$18)+Z$17,(R33-V$18)*W$19+Z$18)))+S33 + IF(R33&lt;V$20,R33*W$20,IF(R33&lt;V$21,(R33-V$20)*W$21+Z$20,(R33-V$21)*W$22+Z$21)))*LookHere!B$11</f>
        <v>6575.185805717435</v>
      </c>
      <c r="W33" s="3"/>
      <c r="X33" s="3"/>
      <c r="Y33" s="3"/>
      <c r="AG33">
        <f t="shared" si="9"/>
        <v>48</v>
      </c>
      <c r="AH33" s="20">
        <v>0.03</v>
      </c>
      <c r="AI33" s="3">
        <f t="shared" si="11"/>
        <v>0</v>
      </c>
    </row>
    <row r="34" spans="1:35" x14ac:dyDescent="0.2">
      <c r="A34">
        <f t="shared" si="1"/>
        <v>70</v>
      </c>
      <c r="B34">
        <f>IF(A34&lt;LookHere!$B$9,1,2)</f>
        <v>2</v>
      </c>
      <c r="C34">
        <f>IF(B34&lt;2,LookHere!F$10 - T33,0)</f>
        <v>0</v>
      </c>
      <c r="D34" s="3">
        <f>IF(B34=2,LookHere!$B$12,0)</f>
        <v>45000</v>
      </c>
      <c r="E34" s="3">
        <f>IF(A34&lt;LookHere!B$13,0,IF(A34&lt;LookHere!B$14,LookHere!C$13,LookHere!C$14))</f>
        <v>15000</v>
      </c>
      <c r="F34" s="3">
        <f>IF('SC1'!A34&lt;LookHere!D$15,0,LookHere!B$15)</f>
        <v>8000</v>
      </c>
      <c r="G34" s="3">
        <f>IF('SC1'!A34&lt;LookHere!D$16,0,LookHere!B$16)</f>
        <v>7004.88</v>
      </c>
      <c r="H34" s="3">
        <f t="shared" si="2"/>
        <v>21570.305805717435</v>
      </c>
      <c r="I34" s="35">
        <f t="shared" si="3"/>
        <v>126324.14681484854</v>
      </c>
      <c r="J34" s="3">
        <f>IF(I33&gt;0,IF(B34&lt;2,IF(C34&gt;5500*[1]LookHere!B$11, 5500*[1]LookHere!B$11, C34), IF(H34&gt;(M34+P33),-(H34-M34-P33),0)),0)</f>
        <v>-18699.256775687554</v>
      </c>
      <c r="K34" s="35">
        <f t="shared" si="4"/>
        <v>8.5595117280101984E-9</v>
      </c>
      <c r="L34" s="35">
        <f t="shared" si="5"/>
        <v>0</v>
      </c>
      <c r="M34" s="35">
        <f t="shared" si="6"/>
        <v>1.480884382008699E-6</v>
      </c>
      <c r="N34" s="35">
        <f t="shared" si="7"/>
        <v>0</v>
      </c>
      <c r="O34" s="35">
        <f t="shared" si="10"/>
        <v>57288.194553409579</v>
      </c>
      <c r="P34" s="3">
        <f t="shared" si="8"/>
        <v>2864.4097276704792</v>
      </c>
      <c r="Q34">
        <f t="shared" si="0"/>
        <v>0.05</v>
      </c>
      <c r="R34" s="3">
        <f>IF(B34&lt;2,K34*V$5+L34*0.4*V$6 - IF((C34-J34)&gt;0,IF((C34-J34)&gt;V$12,V$12,C34-J34)),P34+L34*($V$6)*0.4+K34*($V$5)+G34+F34+E34)/LookHere!B$11</f>
        <v>32869.289727670701</v>
      </c>
      <c r="S34" s="3">
        <f>(IF(G34&gt;0,IF(R34&gt;V$15,IF(0.15*(R34-V$15)&lt;G34,0.15*(R34-V$15),G34),0),0))*LookHere!B$11</f>
        <v>0</v>
      </c>
      <c r="T34" s="3">
        <f>(IF(R34&lt;V$16,W$16*R34,IF(R34&lt;V$17,Z$16+W$17*(R34-V$16),IF(R34&lt;V$18,W$18*(R34-V$18)+Z$17,(R34-V$18)*W$19+Z$18)))+S34 + IF(R34&lt;V$20,R34*W$20,IF(R34&lt;V$21,(R34-V$20)*W$21+Z$20,(R34-V$21)*W$22+Z$21)))*LookHere!B$11</f>
        <v>6573.8579455341405</v>
      </c>
      <c r="W34" s="3"/>
      <c r="X34" s="3"/>
      <c r="Y34" s="3"/>
      <c r="AG34">
        <f t="shared" si="9"/>
        <v>49</v>
      </c>
      <c r="AH34" s="20">
        <v>0.03</v>
      </c>
      <c r="AI34" s="3">
        <f t="shared" si="11"/>
        <v>0</v>
      </c>
    </row>
    <row r="35" spans="1:35" x14ac:dyDescent="0.2">
      <c r="A35">
        <f t="shared" si="1"/>
        <v>71</v>
      </c>
      <c r="B35">
        <f>IF(A35&lt;LookHere!$B$9,1,2)</f>
        <v>2</v>
      </c>
      <c r="C35">
        <f>IF(B35&lt;2,LookHere!F$10 - T34,0)</f>
        <v>0</v>
      </c>
      <c r="D35" s="3">
        <f>IF(B35=2,LookHere!$B$12,0)</f>
        <v>45000</v>
      </c>
      <c r="E35" s="3">
        <f>IF(A35&lt;LookHere!B$13,0,IF(A35&lt;LookHere!B$14,LookHere!C$13,LookHere!C$14))</f>
        <v>15000</v>
      </c>
      <c r="F35" s="3">
        <f>IF('SC1'!A35&lt;LookHere!D$15,0,LookHere!B$15)</f>
        <v>8000</v>
      </c>
      <c r="G35" s="3">
        <f>IF('SC1'!A35&lt;LookHere!D$16,0,LookHere!B$16)</f>
        <v>7004.88</v>
      </c>
      <c r="H35" s="3">
        <f t="shared" si="2"/>
        <v>21568.977945534141</v>
      </c>
      <c r="I35" s="35">
        <f t="shared" si="3"/>
        <v>108349.73216558325</v>
      </c>
      <c r="J35" s="3">
        <f>IF(I34&gt;0,IF(B35&lt;2,IF(C35&gt;5500*[1]LookHere!B$11, 5500*[1]LookHere!B$11, C35), IF(H35&gt;(M35+P34),-(H35-M35-P34),0)),0)</f>
        <v>-18704.568217855103</v>
      </c>
      <c r="K35" s="35">
        <f t="shared" si="4"/>
        <v>4.9473977787897547E-11</v>
      </c>
      <c r="L35" s="35">
        <f t="shared" si="5"/>
        <v>0</v>
      </c>
      <c r="M35" s="35">
        <f t="shared" si="6"/>
        <v>8.5595117280101984E-9</v>
      </c>
      <c r="N35" s="35">
        <f t="shared" si="7"/>
        <v>0</v>
      </c>
      <c r="O35" s="35">
        <f t="shared" si="10"/>
        <v>54754.910590257801</v>
      </c>
      <c r="P35" s="3">
        <f t="shared" si="8"/>
        <v>4051.8633836790773</v>
      </c>
      <c r="Q35">
        <f t="shared" si="0"/>
        <v>7.3999999999999996E-2</v>
      </c>
      <c r="R35" s="3">
        <f>IF(B35&lt;2,K35*V$5+L35*0.4*V$6 - IF((C35-J35)&gt;0,IF((C35-J35)&gt;V$12,V$12,C35-J35)),P35+L35*($V$6)*0.4+K35*($V$5)+G35+F35+E35)/LookHere!B$11</f>
        <v>34056.743383679081</v>
      </c>
      <c r="S35" s="3">
        <f>(IF(G35&gt;0,IF(R35&gt;V$15,IF(0.15*(R35-V$15)&lt;G35,0.15*(R35-V$15),G35),0),0))*LookHere!B$11</f>
        <v>0</v>
      </c>
      <c r="T35" s="3">
        <f>(IF(R35&lt;V$16,W$16*R35,IF(R35&lt;V$17,Z$16+W$17*(R35-V$16),IF(R35&lt;V$18,W$18*(R35-V$18)+Z$17,(R35-V$18)*W$19+Z$18)))+S35 + IF(R35&lt;V$20,R35*W$20,IF(R35&lt;V$21,(R35-V$20)*W$21+Z$20,(R35-V$21)*W$22+Z$21)))*LookHere!B$11</f>
        <v>6811.3486767358154</v>
      </c>
      <c r="AG35">
        <f t="shared" si="9"/>
        <v>50</v>
      </c>
      <c r="AH35" s="20">
        <v>0.03</v>
      </c>
      <c r="AI35" s="3">
        <f t="shared" si="11"/>
        <v>0</v>
      </c>
    </row>
    <row r="36" spans="1:35" x14ac:dyDescent="0.2">
      <c r="A36">
        <f t="shared" si="1"/>
        <v>72</v>
      </c>
      <c r="B36">
        <f>IF(A36&lt;LookHere!$B$9,1,2)</f>
        <v>2</v>
      </c>
      <c r="C36">
        <f>IF(B36&lt;2,LookHere!F$10 - T35,0)</f>
        <v>0</v>
      </c>
      <c r="D36" s="3">
        <f>IF(B36=2,LookHere!$B$12,0)</f>
        <v>45000</v>
      </c>
      <c r="E36" s="3">
        <f>IF(A36&lt;LookHere!B$13,0,IF(A36&lt;LookHere!B$14,LookHere!C$13,LookHere!C$14))</f>
        <v>15000</v>
      </c>
      <c r="F36" s="3">
        <f>IF('SC1'!A36&lt;LookHere!D$15,0,LookHere!B$15)</f>
        <v>8000</v>
      </c>
      <c r="G36" s="3">
        <f>IF('SC1'!A36&lt;LookHere!D$16,0,LookHere!B$16)</f>
        <v>7004.88</v>
      </c>
      <c r="H36" s="3">
        <f t="shared" si="2"/>
        <v>21806.468676735814</v>
      </c>
      <c r="I36" s="35">
        <f t="shared" si="3"/>
        <v>91221.388324443629</v>
      </c>
      <c r="J36" s="3">
        <f>IF(I35&gt;0,IF(B36&lt;2,IF(C36&gt;5500*[1]LookHere!B$11, 5500*[1]LookHere!B$11, C36), IF(H36&gt;(M36+P35),-(H36-M36-P35),0)),0)</f>
        <v>-17754.605293056688</v>
      </c>
      <c r="K36" s="35">
        <f t="shared" si="4"/>
        <v>2.8595959161404325E-13</v>
      </c>
      <c r="L36" s="35">
        <f t="shared" si="5"/>
        <v>0</v>
      </c>
      <c r="M36" s="35">
        <f t="shared" si="6"/>
        <v>4.9473977787897547E-11</v>
      </c>
      <c r="N36" s="35">
        <f t="shared" si="7"/>
        <v>0</v>
      </c>
      <c r="O36" s="35">
        <f t="shared" si="10"/>
        <v>51019.530589790411</v>
      </c>
      <c r="P36" s="3">
        <f t="shared" si="8"/>
        <v>3826.4647942342808</v>
      </c>
      <c r="Q36">
        <f t="shared" si="0"/>
        <v>7.4999999999999997E-2</v>
      </c>
      <c r="R36" s="3">
        <f>IF(B36&lt;2,K36*V$5+L36*0.4*V$6 - IF((C36-J36)&gt;0,IF((C36-J36)&gt;V$12,V$12,C36-J36)),P36+L36*($V$6)*0.4+K36*($V$5)+G36+F36+E36)/LookHere!B$11</f>
        <v>33831.344794234283</v>
      </c>
      <c r="S36" s="3">
        <f>(IF(G36&gt;0,IF(R36&gt;V$15,IF(0.15*(R36-V$15)&lt;G36,0.15*(R36-V$15),G36),0),0))*LookHere!B$11</f>
        <v>0</v>
      </c>
      <c r="T36" s="3">
        <f>(IF(R36&lt;V$16,W$16*R36,IF(R36&lt;V$17,Z$16+W$17*(R36-V$16),IF(R36&lt;V$18,W$18*(R36-V$18)+Z$17,(R36-V$18)*W$19+Z$18)))+S36 + IF(R36&lt;V$20,R36*W$20,IF(R36&lt;V$21,(R36-V$20)*W$21+Z$20,(R36-V$21)*W$22+Z$21)))*LookHere!B$11</f>
        <v>6766.2689588468565</v>
      </c>
      <c r="AG36">
        <f t="shared" si="9"/>
        <v>51</v>
      </c>
      <c r="AH36" s="20">
        <v>3.5000000000000003E-2</v>
      </c>
      <c r="AI36" s="3">
        <f t="shared" si="11"/>
        <v>0</v>
      </c>
    </row>
    <row r="37" spans="1:35" x14ac:dyDescent="0.2">
      <c r="A37">
        <f t="shared" si="1"/>
        <v>73</v>
      </c>
      <c r="B37">
        <f>IF(A37&lt;LookHere!$B$9,1,2)</f>
        <v>2</v>
      </c>
      <c r="C37">
        <f>IF(B37&lt;2,LookHere!F$10 - T36,0)</f>
        <v>0</v>
      </c>
      <c r="D37" s="3">
        <f>IF(B37=2,LookHere!$B$12,0)</f>
        <v>45000</v>
      </c>
      <c r="E37" s="3">
        <f>IF(A37&lt;LookHere!B$13,0,IF(A37&lt;LookHere!B$14,LookHere!C$13,LookHere!C$14))</f>
        <v>15000</v>
      </c>
      <c r="F37" s="3">
        <f>IF('SC1'!A37&lt;LookHere!D$15,0,LookHere!B$15)</f>
        <v>8000</v>
      </c>
      <c r="G37" s="3">
        <f>IF('SC1'!A37&lt;LookHere!D$16,0,LookHere!B$16)</f>
        <v>7004.88</v>
      </c>
      <c r="H37" s="3">
        <f t="shared" si="2"/>
        <v>21761.388958846856</v>
      </c>
      <c r="I37" s="35">
        <f t="shared" si="3"/>
        <v>73813.723784346337</v>
      </c>
      <c r="J37" s="3">
        <f>IF(I36&gt;0,IF(B37&lt;2,IF(C37&gt;5500*[1]LookHere!B$11, 5500*[1]LookHere!B$11, C37), IF(H37&gt;(M37+P36),-(H37-M37-P36),0)),0)</f>
        <v>-17934.924164612574</v>
      </c>
      <c r="K37" s="35">
        <f t="shared" si="4"/>
        <v>1.6528464395291162E-15</v>
      </c>
      <c r="L37" s="35">
        <f t="shared" si="5"/>
        <v>0</v>
      </c>
      <c r="M37" s="35">
        <f t="shared" si="6"/>
        <v>2.8595959161404325E-13</v>
      </c>
      <c r="N37" s="35">
        <f t="shared" si="7"/>
        <v>0</v>
      </c>
      <c r="O37" s="35">
        <f t="shared" si="10"/>
        <v>47487.958682365119</v>
      </c>
      <c r="P37" s="3">
        <f t="shared" si="8"/>
        <v>3609.084859859749</v>
      </c>
      <c r="Q37">
        <f t="shared" si="0"/>
        <v>7.5999999999999998E-2</v>
      </c>
      <c r="R37" s="3">
        <f>IF(B37&lt;2,K37*V$5+L37*0.4*V$6 - IF((C37-J37)&gt;0,IF((C37-J37)&gt;V$12,V$12,C37-J37)),P37+L37*($V$6)*0.4+K37*($V$5)+G37+F37+E37)/LookHere!B$11</f>
        <v>33613.964859859749</v>
      </c>
      <c r="S37" s="3">
        <f>(IF(G37&gt;0,IF(R37&gt;V$15,IF(0.15*(R37-V$15)&lt;G37,0.15*(R37-V$15),G37),0),0))*LookHere!B$11</f>
        <v>0</v>
      </c>
      <c r="T37" s="3">
        <f>(IF(R37&lt;V$16,W$16*R37,IF(R37&lt;V$17,Z$16+W$17*(R37-V$16),IF(R37&lt;V$18,W$18*(R37-V$18)+Z$17,(R37-V$18)*W$19+Z$18)))+S37 + IF(R37&lt;V$20,R37*W$20,IF(R37&lt;V$21,(R37-V$20)*W$21+Z$20,(R37-V$21)*W$22+Z$21)))*LookHere!B$11</f>
        <v>6722.7929719719496</v>
      </c>
      <c r="AG37">
        <f t="shared" si="9"/>
        <v>52</v>
      </c>
      <c r="AH37" s="20">
        <v>3.5000000000000003E-2</v>
      </c>
      <c r="AI37" s="3">
        <f t="shared" si="11"/>
        <v>0</v>
      </c>
    </row>
    <row r="38" spans="1:35" x14ac:dyDescent="0.2">
      <c r="A38">
        <f t="shared" si="1"/>
        <v>74</v>
      </c>
      <c r="B38">
        <f>IF(A38&lt;LookHere!$B$9,1,2)</f>
        <v>2</v>
      </c>
      <c r="C38">
        <f>IF(B38&lt;2,LookHere!F$10 - T37,0)</f>
        <v>0</v>
      </c>
      <c r="D38" s="3">
        <f>IF(B38=2,LookHere!$B$12,0)</f>
        <v>45000</v>
      </c>
      <c r="E38" s="3">
        <f>IF(A38&lt;LookHere!B$13,0,IF(A38&lt;LookHere!B$14,LookHere!C$13,LookHere!C$14))</f>
        <v>15000</v>
      </c>
      <c r="F38" s="3">
        <f>IF('SC1'!A38&lt;LookHere!D$15,0,LookHere!B$15)</f>
        <v>8000</v>
      </c>
      <c r="G38" s="3">
        <f>IF('SC1'!A38&lt;LookHere!D$16,0,LookHere!B$16)</f>
        <v>7004.88</v>
      </c>
      <c r="H38" s="3">
        <f t="shared" si="2"/>
        <v>21717.912971971949</v>
      </c>
      <c r="I38" s="35">
        <f t="shared" si="3"/>
        <v>56131.538995707655</v>
      </c>
      <c r="J38" s="3">
        <f>IF(I37&gt;0,IF(B38&lt;2,IF(C38&gt;5500*[1]LookHere!B$11, 5500*[1]LookHere!B$11, C38), IF(H38&gt;(M38+P37),-(H38-M38-P37),0)),0)</f>
        <v>-18108.828112112202</v>
      </c>
      <c r="K38" s="35">
        <f t="shared" si="4"/>
        <v>9.5534524204781832E-18</v>
      </c>
      <c r="L38" s="35">
        <f t="shared" si="5"/>
        <v>0</v>
      </c>
      <c r="M38" s="35">
        <f t="shared" si="6"/>
        <v>1.6528464395291162E-15</v>
      </c>
      <c r="N38" s="35">
        <f t="shared" si="7"/>
        <v>0</v>
      </c>
      <c r="O38" s="35">
        <f t="shared" si="10"/>
        <v>44153.354223689435</v>
      </c>
      <c r="P38" s="3">
        <f t="shared" si="8"/>
        <v>3399.8082752240866</v>
      </c>
      <c r="Q38">
        <f t="shared" si="0"/>
        <v>7.6999999999999999E-2</v>
      </c>
      <c r="R38" s="3">
        <f>IF(B38&lt;2,K38*V$5+L38*0.4*V$6 - IF((C38-J38)&gt;0,IF((C38-J38)&gt;V$12,V$12,C38-J38)),P38+L38*($V$6)*0.4+K38*($V$5)+G38+F38+E38)/LookHere!B$11</f>
        <v>33404.688275224085</v>
      </c>
      <c r="S38" s="3">
        <f>(IF(G38&gt;0,IF(R38&gt;V$15,IF(0.15*(R38-V$15)&lt;G38,0.15*(R38-V$15),G38),0),0))*LookHere!B$11</f>
        <v>0</v>
      </c>
      <c r="T38" s="3">
        <f>(IF(R38&lt;V$16,W$16*R38,IF(R38&lt;V$17,Z$16+W$17*(R38-V$16),IF(R38&lt;V$18,W$18*(R38-V$18)+Z$17,(R38-V$18)*W$19+Z$18)))+S38 + IF(R38&lt;V$20,R38*W$20,IF(R38&lt;V$21,(R38-V$20)*W$21+Z$20,(R38-V$21)*W$22+Z$21)))*LookHere!B$11</f>
        <v>6680.9376550448169</v>
      </c>
      <c r="AG38">
        <f t="shared" si="9"/>
        <v>53</v>
      </c>
      <c r="AH38" s="20">
        <v>3.5000000000000003E-2</v>
      </c>
      <c r="AI38" s="3">
        <f t="shared" si="11"/>
        <v>0</v>
      </c>
    </row>
    <row r="39" spans="1:35" x14ac:dyDescent="0.2">
      <c r="A39">
        <f t="shared" si="1"/>
        <v>75</v>
      </c>
      <c r="B39">
        <f>IF(A39&lt;LookHere!$B$9,1,2)</f>
        <v>2</v>
      </c>
      <c r="C39">
        <f>IF(B39&lt;2,LookHere!F$10 - T38,0)</f>
        <v>0</v>
      </c>
      <c r="D39" s="3">
        <f>IF(B39=2,LookHere!$B$12,0)</f>
        <v>45000</v>
      </c>
      <c r="E39" s="3">
        <f>IF(A39&lt;LookHere!B$13,0,IF(A39&lt;LookHere!B$14,LookHere!C$13,LookHere!C$14))</f>
        <v>15000</v>
      </c>
      <c r="F39" s="3">
        <f>IF('SC1'!A39&lt;LookHere!D$15,0,LookHere!B$15)</f>
        <v>8000</v>
      </c>
      <c r="G39" s="3">
        <f>IF('SC1'!A39&lt;LookHere!D$16,0,LookHere!B$16)</f>
        <v>7004.88</v>
      </c>
      <c r="H39" s="3">
        <f t="shared" si="2"/>
        <v>21676.057655044817</v>
      </c>
      <c r="I39" s="35">
        <f t="shared" si="3"/>
        <v>38179.729911282113</v>
      </c>
      <c r="J39" s="3">
        <f>IF(I38&gt;0,IF(B39&lt;2,IF(C39&gt;5500*[1]LookHere!B$11, 5500*[1]LookHere!B$11, C39), IF(H39&gt;(M39+P38),-(H39-M39-P38),0)),0)</f>
        <v>-18276.249379820729</v>
      </c>
      <c r="K39" s="35">
        <f t="shared" si="4"/>
        <v>5.5218954990363414E-20</v>
      </c>
      <c r="L39" s="35">
        <f t="shared" si="5"/>
        <v>0</v>
      </c>
      <c r="M39" s="35">
        <f t="shared" si="6"/>
        <v>9.5534524204781832E-18</v>
      </c>
      <c r="N39" s="35">
        <f t="shared" si="7"/>
        <v>0</v>
      </c>
      <c r="O39" s="35">
        <f t="shared" si="10"/>
        <v>41008.752335878271</v>
      </c>
      <c r="P39" s="3">
        <f t="shared" si="8"/>
        <v>3239.6914345343835</v>
      </c>
      <c r="Q39">
        <f t="shared" si="0"/>
        <v>7.9000000000000001E-2</v>
      </c>
      <c r="R39" s="3">
        <f>IF(B39&lt;2,K39*V$5+L39*0.4*V$6 - IF((C39-J39)&gt;0,IF((C39-J39)&gt;V$12,V$12,C39-J39)),P39+L39*($V$6)*0.4+K39*($V$5)+G39+F39+E39)/LookHere!B$11</f>
        <v>33244.571434534388</v>
      </c>
      <c r="S39" s="3">
        <f>(IF(G39&gt;0,IF(R39&gt;V$15,IF(0.15*(R39-V$15)&lt;G39,0.15*(R39-V$15),G39),0),0))*LookHere!B$11</f>
        <v>0</v>
      </c>
      <c r="T39" s="3">
        <f>(IF(R39&lt;V$16,W$16*R39,IF(R39&lt;V$17,Z$16+W$17*(R39-V$16),IF(R39&lt;V$18,W$18*(R39-V$18)+Z$17,(R39-V$18)*W$19+Z$18)))+S39 + IF(R39&lt;V$20,R39*W$20,IF(R39&lt;V$21,(R39-V$20)*W$21+Z$20,(R39-V$21)*W$22+Z$21)))*LookHere!B$11</f>
        <v>6648.9142869068774</v>
      </c>
      <c r="AG39">
        <f t="shared" si="9"/>
        <v>54</v>
      </c>
      <c r="AH39" s="20">
        <v>3.5000000000000003E-2</v>
      </c>
      <c r="AI39" s="3">
        <f t="shared" si="11"/>
        <v>0</v>
      </c>
    </row>
    <row r="40" spans="1:35" x14ac:dyDescent="0.2">
      <c r="A40">
        <f t="shared" si="1"/>
        <v>76</v>
      </c>
      <c r="B40">
        <f>IF(A40&lt;LookHere!$B$9,1,2)</f>
        <v>2</v>
      </c>
      <c r="C40">
        <f>IF(B40&lt;2,LookHere!F$10 - T39,0)</f>
        <v>0</v>
      </c>
      <c r="D40" s="3">
        <f>IF(B40=2,LookHere!$B$12,0)</f>
        <v>45000</v>
      </c>
      <c r="E40" s="3">
        <f>IF(A40&lt;LookHere!B$13,0,IF(A40&lt;LookHere!B$14,LookHere!C$13,LookHere!C$14))</f>
        <v>15000</v>
      </c>
      <c r="F40" s="3">
        <f>IF('SC1'!A40&lt;LookHere!D$15,0,LookHere!B$15)</f>
        <v>8000</v>
      </c>
      <c r="G40" s="3">
        <f>IF('SC1'!A40&lt;LookHere!D$16,0,LookHere!B$16)</f>
        <v>7004.88</v>
      </c>
      <c r="H40" s="3">
        <f t="shared" si="2"/>
        <v>21644.034286906877</v>
      </c>
      <c r="I40" s="35">
        <f t="shared" si="3"/>
        <v>19996.065897796827</v>
      </c>
      <c r="J40" s="3">
        <f>IF(I39&gt;0,IF(B40&lt;2,IF(C40&gt;5500*[1]LookHere!B$11, 5500*[1]LookHere!B$11, C40), IF(H40&gt;(M40+P39),-(H40-M40-P39),0)),0)</f>
        <v>-18404.342852372494</v>
      </c>
      <c r="K40" s="35">
        <f t="shared" si="4"/>
        <v>3.1916555984429886E-22</v>
      </c>
      <c r="L40" s="35">
        <f t="shared" si="5"/>
        <v>0</v>
      </c>
      <c r="M40" s="35">
        <f t="shared" si="6"/>
        <v>5.5218954990363414E-20</v>
      </c>
      <c r="N40" s="35">
        <f t="shared" si="7"/>
        <v>0</v>
      </c>
      <c r="O40" s="35">
        <f t="shared" si="10"/>
        <v>38006.091489845261</v>
      </c>
      <c r="P40" s="3">
        <f t="shared" si="8"/>
        <v>1647.9683891100503</v>
      </c>
      <c r="Q40">
        <f t="shared" si="0"/>
        <v>0.08</v>
      </c>
      <c r="R40" s="3">
        <f>IF(B40&lt;2,K40*V$5+L40*0.4*V$6 - IF((C40-J40)&gt;0,IF((C40-J40)&gt;V$12,V$12,C40-J40)),P40+L40*($V$6)*0.4+K40*($V$5)+G40+F40+E40)/LookHere!B$11</f>
        <v>31652.848389110051</v>
      </c>
      <c r="S40" s="3">
        <f>(IF(G40&gt;0,IF(R40&gt;V$15,IF(0.15*(R40-V$15)&lt;G40,0.15*(R40-V$15),G40),0),0))*LookHere!B$11</f>
        <v>0</v>
      </c>
      <c r="T40" s="3">
        <f>(IF(R40&lt;V$16,W$16*R40,IF(R40&lt;V$17,Z$16+W$17*(R40-V$16),IF(R40&lt;V$18,W$18*(R40-V$18)+Z$17,(R40-V$18)*W$19+Z$18)))+S40 + IF(R40&lt;V$20,R40*W$20,IF(R40&lt;V$21,(R40-V$20)*W$21+Z$20,(R40-V$21)*W$22+Z$21)))*LookHere!B$11</f>
        <v>6330.5696778220108</v>
      </c>
      <c r="AG40">
        <f t="shared" si="9"/>
        <v>55</v>
      </c>
      <c r="AH40" s="20">
        <v>3.5000000000000003E-2</v>
      </c>
      <c r="AI40" s="3">
        <f t="shared" si="11"/>
        <v>0</v>
      </c>
    </row>
    <row r="41" spans="1:35" x14ac:dyDescent="0.2">
      <c r="A41">
        <f t="shared" si="1"/>
        <v>77</v>
      </c>
      <c r="B41">
        <f>IF(A41&lt;LookHere!$B$9,1,2)</f>
        <v>2</v>
      </c>
      <c r="C41">
        <f>IF(B41&lt;2,LookHere!F$10 - T40,0)</f>
        <v>0</v>
      </c>
      <c r="D41" s="3">
        <f>IF(B41=2,LookHere!$B$12,0)</f>
        <v>45000</v>
      </c>
      <c r="E41" s="3">
        <f>IF(A41&lt;LookHere!B$13,0,IF(A41&lt;LookHere!B$14,LookHere!C$13,LookHere!C$14))</f>
        <v>15000</v>
      </c>
      <c r="F41" s="3">
        <f>IF('SC1'!A41&lt;LookHere!D$15,0,LookHere!B$15)</f>
        <v>8000</v>
      </c>
      <c r="G41" s="3">
        <f>IF('SC1'!A41&lt;LookHere!D$16,0,LookHere!B$16)</f>
        <v>7004.88</v>
      </c>
      <c r="H41" s="3">
        <f t="shared" si="2"/>
        <v>21325.689677822011</v>
      </c>
      <c r="I41" s="35">
        <f t="shared" si="3"/>
        <v>433.92186997412864</v>
      </c>
      <c r="J41" s="3">
        <f>IF(I40&gt;0,IF(B41&lt;2,IF(C41&gt;5500*[1]LookHere!B$11, 5500*[1]LookHere!B$11, C41), IF(H41&gt;(M41+P40),-(H41-M41-P40),0)),0)</f>
        <v>-19677.72128871196</v>
      </c>
      <c r="K41" s="35">
        <f t="shared" si="4"/>
        <v>1.8447769359000224E-24</v>
      </c>
      <c r="L41" s="35">
        <f t="shared" si="5"/>
        <v>0</v>
      </c>
      <c r="M41" s="35">
        <f t="shared" si="6"/>
        <v>3.1916555984429886E-22</v>
      </c>
      <c r="N41" s="35">
        <f t="shared" si="7"/>
        <v>0</v>
      </c>
      <c r="O41" s="35">
        <f t="shared" si="10"/>
        <v>36577.79830954651</v>
      </c>
      <c r="P41" s="3">
        <f t="shared" si="8"/>
        <v>20891.767807847882</v>
      </c>
      <c r="Q41">
        <f t="shared" si="0"/>
        <v>8.2000000000000003E-2</v>
      </c>
      <c r="R41" s="3">
        <f>IF(B41&lt;2,K41*V$5+L41*0.4*V$6 - IF((C41-J41)&gt;0,IF((C41-J41)&gt;V$12,V$12,C41-J41)),P41+L41*($V$6)*0.4+K41*($V$5)+G41+F41+E41)/LookHere!B$11</f>
        <v>50896.647807847883</v>
      </c>
      <c r="S41" s="3">
        <f>(IF(G41&gt;0,IF(R41&gt;V$15,IF(0.15*(R41-V$15)&lt;G41,0.15*(R41-V$15),G41),0),0))*LookHere!B$11</f>
        <v>0</v>
      </c>
      <c r="T41" s="3">
        <f>(IF(R41&lt;V$16,W$16*R41,IF(R41&lt;V$17,Z$16+W$17*(R41-V$16),IF(R41&lt;V$18,W$18*(R41-V$18)+Z$17,(R41-V$18)*W$19+Z$18)))+S41 + IF(R41&lt;V$20,R41*W$20,IF(R41&lt;V$21,(R41-V$20)*W$21+Z$20,(R41-V$21)*W$22+Z$21)))*LookHere!B$11</f>
        <v>11112.615792144614</v>
      </c>
      <c r="AG41">
        <f t="shared" si="9"/>
        <v>56</v>
      </c>
      <c r="AH41" s="20">
        <v>3.5000000000000003E-2</v>
      </c>
      <c r="AI41" s="3">
        <f t="shared" si="11"/>
        <v>1</v>
      </c>
    </row>
    <row r="42" spans="1:35" x14ac:dyDescent="0.2">
      <c r="A42">
        <f t="shared" si="1"/>
        <v>78</v>
      </c>
      <c r="B42">
        <f>IF(A42&lt;LookHere!$B$9,1,2)</f>
        <v>2</v>
      </c>
      <c r="C42">
        <f>IF(B42&lt;2,LookHere!F$10 - T41,0)</f>
        <v>0</v>
      </c>
      <c r="D42" s="3">
        <f>IF(B42=2,LookHere!$B$12,0)</f>
        <v>45000</v>
      </c>
      <c r="E42" s="3">
        <f>IF(A42&lt;LookHere!B$13,0,IF(A42&lt;LookHere!B$14,LookHere!C$13,LookHere!C$14))</f>
        <v>15000</v>
      </c>
      <c r="F42" s="3">
        <f>IF('SC1'!A42&lt;LookHere!D$15,0,LookHere!B$15)</f>
        <v>8000</v>
      </c>
      <c r="G42" s="3">
        <f>IF('SC1'!A42&lt;LookHere!D$16,0,LookHere!B$16)</f>
        <v>7004.88</v>
      </c>
      <c r="H42" s="3">
        <f t="shared" si="2"/>
        <v>26107.735792144613</v>
      </c>
      <c r="I42" s="35">
        <f t="shared" si="3"/>
        <v>-4779.5380459141516</v>
      </c>
      <c r="J42" s="3">
        <f>IF(I41&gt;0,IF(B42&lt;2,IF(C42&gt;5500*[1]LookHere!B$11, 5500*[1]LookHere!B$11, C42), IF(H42&gt;(M42+P41),-(H42-M42-P41),0)),0)</f>
        <v>-5215.9679842967307</v>
      </c>
      <c r="K42" s="35">
        <f t="shared" si="4"/>
        <v>1.0662810689502002E-26</v>
      </c>
      <c r="L42" s="35">
        <f t="shared" si="5"/>
        <v>0</v>
      </c>
      <c r="M42" s="35">
        <f t="shared" si="6"/>
        <v>1.8447769359000224E-24</v>
      </c>
      <c r="N42" s="35">
        <f t="shared" si="7"/>
        <v>0</v>
      </c>
      <c r="O42" s="35">
        <f t="shared" si="10"/>
        <v>15897.450175927803</v>
      </c>
      <c r="P42" s="3">
        <f t="shared" si="8"/>
        <v>30887.273838058765</v>
      </c>
      <c r="Q42">
        <f t="shared" si="0"/>
        <v>8.3000000000000004E-2</v>
      </c>
      <c r="R42" s="3">
        <f>IF(B42&lt;2,K42*V$5+L42*0.4*V$6 - IF((C42-J42)&gt;0,IF((C42-J42)&gt;V$12,V$12,C42-J42)),P42+L42*($V$6)*0.4+K42*($V$5)+G42+F42+E42)/LookHere!B$11</f>
        <v>60892.153838058766</v>
      </c>
      <c r="S42" s="3">
        <f>(IF(G42&gt;0,IF(R42&gt;V$15,IF(0.15*(R42-V$15)&lt;G42,0.15*(R42-V$15),G42),0),0))*LookHere!B$11</f>
        <v>0</v>
      </c>
      <c r="T42" s="3">
        <f>(IF(R42&lt;V$16,W$16*R42,IF(R42&lt;V$17,Z$16+W$17*(R42-V$16),IF(R42&lt;V$18,W$18*(R42-V$18)+Z$17,(R42-V$18)*W$19+Z$18)))+S42 + IF(R42&lt;V$20,R42*W$20,IF(R42&lt;V$21,(R42-V$20)*W$21+Z$20,(R42-V$21)*W$22+Z$21)))*LookHere!B$11</f>
        <v>14226.215920555307</v>
      </c>
      <c r="AG42">
        <f t="shared" si="9"/>
        <v>57</v>
      </c>
      <c r="AH42" s="20">
        <v>3.5000000000000003E-2</v>
      </c>
      <c r="AI42" s="3">
        <f t="shared" si="11"/>
        <v>1</v>
      </c>
    </row>
    <row r="43" spans="1:35" x14ac:dyDescent="0.2">
      <c r="A43">
        <f t="shared" si="1"/>
        <v>79</v>
      </c>
      <c r="B43">
        <f>IF(A43&lt;LookHere!$B$9,1,2)</f>
        <v>2</v>
      </c>
      <c r="C43">
        <f>IF(B43&lt;2,LookHere!F$10 - T42,0)</f>
        <v>0</v>
      </c>
      <c r="D43" s="3">
        <f>IF(B43=2,LookHere!$B$12,0)</f>
        <v>45000</v>
      </c>
      <c r="E43" s="3">
        <f>IF(A43&lt;LookHere!B$13,0,IF(A43&lt;LookHere!B$14,LookHere!C$13,LookHere!C$14))</f>
        <v>15000</v>
      </c>
      <c r="F43" s="3">
        <f>IF('SC1'!A43&lt;LookHere!D$15,0,LookHere!B$15)</f>
        <v>8000</v>
      </c>
      <c r="G43" s="3">
        <f>IF('SC1'!A43&lt;LookHere!D$16,0,LookHere!B$16)</f>
        <v>7004.88</v>
      </c>
      <c r="H43" s="3">
        <f t="shared" si="2"/>
        <v>29221.335920555306</v>
      </c>
      <c r="I43" s="35">
        <f t="shared" si="3"/>
        <v>0</v>
      </c>
      <c r="J43" s="3">
        <f>IF(I42&gt;0,IF(B43&lt;2,IF(C43&gt;5500*[1]LookHere!B$11, 5500*[1]LookHere!B$11, C43), IF(H43&gt;(M43+P42),-(H43-M43-P42),0)),0)</f>
        <v>0</v>
      </c>
      <c r="K43" s="35">
        <f t="shared" si="4"/>
        <v>1665.9379175034592</v>
      </c>
      <c r="L43" s="35">
        <f t="shared" si="5"/>
        <v>0</v>
      </c>
      <c r="M43" s="35">
        <f t="shared" si="6"/>
        <v>-1665.9379175034592</v>
      </c>
      <c r="N43" s="35">
        <f t="shared" si="7"/>
        <v>0</v>
      </c>
      <c r="O43" s="35">
        <f t="shared" si="10"/>
        <v>-14897.936400114102</v>
      </c>
      <c r="P43" s="3">
        <f t="shared" si="8"/>
        <v>27555.398003051847</v>
      </c>
      <c r="Q43">
        <f t="shared" si="0"/>
        <v>8.5000000000000006E-2</v>
      </c>
      <c r="R43" s="3">
        <f>IF(B43&lt;2,K43*V$5+L43*0.4*V$6 - IF((C43-J43)&gt;0,IF((C43-J43)&gt;V$12,V$12,C43-J43)),P43+L43*($V$6)*0.4+K43*($V$5)+G43+F43+E43)/LookHere!B$11</f>
        <v>57603.225882565086</v>
      </c>
      <c r="S43" s="3">
        <f>(IF(G43&gt;0,IF(R43&gt;V$15,IF(0.15*(R43-V$15)&lt;G43,0.15*(R43-V$15),G43),0),0))*LookHere!B$11</f>
        <v>0</v>
      </c>
      <c r="T43" s="3">
        <f>(IF(R43&lt;V$16,W$16*R43,IF(R43&lt;V$17,Z$16+W$17*(R43-V$16),IF(R43&lt;V$18,W$18*(R43-V$18)+Z$17,(R43-V$18)*W$19+Z$18)))+S43 + IF(R43&lt;V$20,R43*W$20,IF(R43&lt;V$21,(R43-V$20)*W$21+Z$20,(R43-V$21)*W$22+Z$21)))*LookHere!B$11</f>
        <v>13201.714862419023</v>
      </c>
      <c r="AG43">
        <f t="shared" si="9"/>
        <v>58</v>
      </c>
      <c r="AH43" s="20">
        <v>3.5000000000000003E-2</v>
      </c>
      <c r="AI43" s="3">
        <f t="shared" si="11"/>
        <v>1</v>
      </c>
    </row>
    <row r="44" spans="1:35" x14ac:dyDescent="0.2">
      <c r="A44">
        <f t="shared" si="1"/>
        <v>80</v>
      </c>
      <c r="B44">
        <f>IF(A44&lt;LookHere!$B$9,1,2)</f>
        <v>2</v>
      </c>
      <c r="C44">
        <f>IF(B44&lt;2,LookHere!F$10 - T43,0)</f>
        <v>0</v>
      </c>
      <c r="D44" s="3">
        <f>IF(B44=2,LookHere!$B$12,0)</f>
        <v>45000</v>
      </c>
      <c r="E44" s="3">
        <f>IF(A44&lt;LookHere!B$13,0,IF(A44&lt;LookHere!B$14,LookHere!C$13,LookHere!C$14))</f>
        <v>15000</v>
      </c>
      <c r="F44" s="3">
        <f>IF('SC1'!A44&lt;LookHere!D$15,0,LookHere!B$15)</f>
        <v>8000</v>
      </c>
      <c r="G44" s="3">
        <f>IF('SC1'!A44&lt;LookHere!D$16,0,LookHere!B$16)</f>
        <v>7004.88</v>
      </c>
      <c r="H44" s="3">
        <f t="shared" si="2"/>
        <v>28196.834862419022</v>
      </c>
      <c r="I44" s="35">
        <f t="shared" si="3"/>
        <v>0</v>
      </c>
      <c r="J44" s="3">
        <f>IF(I43&gt;0,IF(B44&lt;2,IF(C44&gt;5500*[1]LookHere!B$11, 5500*[1]LookHere!B$11, C44), IF(H44&gt;(M44+P43),-(H44-M44-P43),0)),0)</f>
        <v>0</v>
      </c>
      <c r="K44" s="35">
        <f t="shared" si="4"/>
        <v>1034.1301792994539</v>
      </c>
      <c r="L44" s="35">
        <f t="shared" si="5"/>
        <v>0</v>
      </c>
      <c r="M44" s="35">
        <f t="shared" si="6"/>
        <v>641.4368593671752</v>
      </c>
      <c r="N44" s="35">
        <f t="shared" si="7"/>
        <v>0</v>
      </c>
      <c r="O44" s="35">
        <f t="shared" si="10"/>
        <v>-42539.444475558608</v>
      </c>
      <c r="P44" s="3">
        <f t="shared" si="8"/>
        <v>27162.704683119569</v>
      </c>
      <c r="Q44">
        <f t="shared" si="0"/>
        <v>8.7999999999999995E-2</v>
      </c>
      <c r="R44" s="3">
        <f>IF(B44&lt;2,K44*V$5+L44*0.4*V$6 - IF((C44-J44)&gt;0,IF((C44-J44)&gt;V$12,V$12,C44-J44)),P44+L44*($V$6)*0.4+K44*($V$5)+G44+F44+E44)/LookHere!B$11</f>
        <v>57194.244559141909</v>
      </c>
      <c r="S44" s="3">
        <f>(IF(G44&gt;0,IF(R44&gt;V$15,IF(0.15*(R44-V$15)&lt;G44,0.15*(R44-V$15),G44),0),0))*LookHere!B$11</f>
        <v>0</v>
      </c>
      <c r="T44" s="3">
        <f>(IF(R44&lt;V$16,W$16*R44,IF(R44&lt;V$17,Z$16+W$17*(R44-V$16),IF(R44&lt;V$18,W$18*(R44-V$18)+Z$17,(R44-V$18)*W$19+Z$18)))+S44 + IF(R44&lt;V$20,R44*W$20,IF(R44&lt;V$21,(R44-V$20)*W$21+Z$20,(R44-V$21)*W$22+Z$21)))*LookHere!B$11</f>
        <v>13074.317180172704</v>
      </c>
      <c r="AG44">
        <f t="shared" si="9"/>
        <v>59</v>
      </c>
      <c r="AH44" s="20">
        <v>3.5000000000000003E-2</v>
      </c>
      <c r="AI44" s="3">
        <f t="shared" si="11"/>
        <v>1</v>
      </c>
    </row>
    <row r="45" spans="1:35" x14ac:dyDescent="0.2">
      <c r="A45">
        <f t="shared" si="1"/>
        <v>81</v>
      </c>
      <c r="B45">
        <f>IF(A45&lt;LookHere!$B$9,1,2)</f>
        <v>2</v>
      </c>
      <c r="C45">
        <f>IF(B45&lt;2,LookHere!F$10 - T44,0)</f>
        <v>0</v>
      </c>
      <c r="D45" s="3">
        <f>IF(B45=2,LookHere!$B$12,0)</f>
        <v>45000</v>
      </c>
      <c r="E45" s="3">
        <f>IF(A45&lt;LookHere!B$13,0,IF(A45&lt;LookHere!B$14,LookHere!C$13,LookHere!C$14))</f>
        <v>15000</v>
      </c>
      <c r="F45" s="3">
        <f>IF('SC1'!A45&lt;LookHere!D$15,0,LookHere!B$15)</f>
        <v>8000</v>
      </c>
      <c r="G45" s="3">
        <f>IF('SC1'!A45&lt;LookHere!D$16,0,LookHere!B$16)</f>
        <v>7004.88</v>
      </c>
      <c r="H45" s="3">
        <f t="shared" si="2"/>
        <v>28069.437180172703</v>
      </c>
      <c r="I45" s="35">
        <f t="shared" si="3"/>
        <v>0</v>
      </c>
      <c r="J45" s="3">
        <f>IF(I44&gt;0,IF(B45&lt;2,IF(C45&gt;5500*[1]LookHere!B$11, 5500*[1]LookHere!B$11, C45), IF(H45&gt;(M45+P44),-(H45-M45-P44),0)),0)</f>
        <v>0</v>
      </c>
      <c r="K45" s="35">
        <f t="shared" si="4"/>
        <v>133.37495468267093</v>
      </c>
      <c r="L45" s="35">
        <f t="shared" si="5"/>
        <v>0</v>
      </c>
      <c r="M45" s="35">
        <f t="shared" si="6"/>
        <v>906.73249705313356</v>
      </c>
      <c r="N45" s="35">
        <f t="shared" si="7"/>
        <v>0</v>
      </c>
      <c r="O45" s="35">
        <f t="shared" si="10"/>
        <v>-69948.027147746907</v>
      </c>
      <c r="P45" s="3">
        <f t="shared" si="8"/>
        <v>27936.062225490034</v>
      </c>
      <c r="Q45">
        <f t="shared" si="0"/>
        <v>0.09</v>
      </c>
      <c r="R45" s="3">
        <f>IF(B45&lt;2,K45*V$5+L45*0.4*V$6 - IF((C45-J45)&gt;0,IF((C45-J45)&gt;V$12,V$12,C45-J45)),P45+L45*($V$6)*0.4+K45*($V$5)+G45+F45+E45)/LookHere!B$11</f>
        <v>57944.380631821754</v>
      </c>
      <c r="S45" s="3">
        <f>(IF(G45&gt;0,IF(R45&gt;V$15,IF(0.15*(R45-V$15)&lt;G45,0.15*(R45-V$15),G45),0),0))*LookHere!B$11</f>
        <v>0</v>
      </c>
      <c r="T45" s="3">
        <f>(IF(R45&lt;V$16,W$16*R45,IF(R45&lt;V$17,Z$16+W$17*(R45-V$16),IF(R45&lt;V$18,W$18*(R45-V$18)+Z$17,(R45-V$18)*W$19+Z$18)))+S45 + IF(R45&lt;V$20,R45*W$20,IF(R45&lt;V$21,(R45-V$20)*W$21+Z$20,(R45-V$21)*W$22+Z$21)))*LookHere!B$11</f>
        <v>13307.984566812476</v>
      </c>
      <c r="AG45">
        <v>60</v>
      </c>
      <c r="AH45" s="20">
        <v>0.04</v>
      </c>
      <c r="AI45" s="3">
        <f t="shared" si="11"/>
        <v>1</v>
      </c>
    </row>
    <row r="46" spans="1:35" x14ac:dyDescent="0.2">
      <c r="A46">
        <f t="shared" si="1"/>
        <v>82</v>
      </c>
      <c r="B46">
        <f>IF(A46&lt;LookHere!$B$9,1,2)</f>
        <v>2</v>
      </c>
      <c r="C46">
        <f>IF(B46&lt;2,LookHere!F$10 - T45,0)</f>
        <v>0</v>
      </c>
      <c r="D46" s="3">
        <f>IF(B46=2,LookHere!$B$12,0)</f>
        <v>45000</v>
      </c>
      <c r="E46" s="3">
        <f>IF(A46&lt;LookHere!B$13,0,IF(A46&lt;LookHere!B$14,LookHere!C$13,LookHere!C$14))</f>
        <v>15000</v>
      </c>
      <c r="F46" s="3">
        <f>IF('SC1'!A46&lt;LookHere!D$15,0,LookHere!B$15)</f>
        <v>8000</v>
      </c>
      <c r="G46" s="3">
        <f>IF('SC1'!A46&lt;LookHere!D$16,0,LookHere!B$16)</f>
        <v>7004.88</v>
      </c>
      <c r="H46" s="3">
        <f t="shared" si="2"/>
        <v>28303.104566812475</v>
      </c>
      <c r="I46" s="35">
        <f t="shared" si="3"/>
        <v>0</v>
      </c>
      <c r="J46" s="3">
        <f>IF(I45&gt;0,IF(B46&lt;2,IF(C46&gt;5500*[1]LookHere!B$11, 5500*[1]LookHere!B$11, C46), IF(H46&gt;(M46+P45),-(H46-M46-P45),0)),0)</f>
        <v>0</v>
      </c>
      <c r="K46" s="35">
        <f t="shared" si="4"/>
        <v>0.77090723806583128</v>
      </c>
      <c r="L46" s="35">
        <f t="shared" si="5"/>
        <v>0</v>
      </c>
      <c r="M46" s="35">
        <f t="shared" si="6"/>
        <v>133.37495468267093</v>
      </c>
      <c r="N46" s="35">
        <f t="shared" si="7"/>
        <v>0</v>
      </c>
      <c r="O46" s="35">
        <f t="shared" si="10"/>
        <v>-98288.388970150918</v>
      </c>
      <c r="P46" s="3">
        <f t="shared" si="8"/>
        <v>28302.333659574408</v>
      </c>
      <c r="Q46">
        <f t="shared" si="0"/>
        <v>9.2999999999999999E-2</v>
      </c>
      <c r="R46" s="3">
        <f>IF(B46&lt;2,K46*V$5+L46*0.4*V$6 - IF((C46-J46)&gt;0,IF((C46-J46)&gt;V$12,V$12,C46-J46)),P46+L46*($V$6)*0.4+K46*($V$5)+G46+F46+E46)/LookHere!B$11</f>
        <v>58307.233533563005</v>
      </c>
      <c r="S46" s="3">
        <f>(IF(G46&gt;0,IF(R46&gt;V$15,IF(0.15*(R46-V$15)&lt;G46,0.15*(R46-V$15),G46),0),0))*LookHere!B$11</f>
        <v>0</v>
      </c>
      <c r="T46" s="3">
        <f>(IF(R46&lt;V$16,W$16*R46,IF(R46&lt;V$17,Z$16+W$17*(R46-V$16),IF(R46&lt;V$18,W$18*(R46-V$18)+Z$17,(R46-V$18)*W$19+Z$18)))+S46 + IF(R46&lt;V$20,R46*W$20,IF(R46&lt;V$21,(R46-V$20)*W$21+Z$20,(R46-V$21)*W$22+Z$21)))*LookHere!B$11</f>
        <v>13421.013245704875</v>
      </c>
      <c r="AG46">
        <f t="shared" ref="AG46:AG85" si="12">AG45+1</f>
        <v>61</v>
      </c>
      <c r="AH46" s="20">
        <v>0.04</v>
      </c>
      <c r="AI46" s="3">
        <f t="shared" si="11"/>
        <v>1</v>
      </c>
    </row>
    <row r="47" spans="1:35" x14ac:dyDescent="0.2">
      <c r="A47">
        <f t="shared" si="1"/>
        <v>83</v>
      </c>
      <c r="B47">
        <f>IF(A47&lt;LookHere!$B$9,1,2)</f>
        <v>2</v>
      </c>
      <c r="C47">
        <f>IF(B47&lt;2,LookHere!F$10 - T46,0)</f>
        <v>0</v>
      </c>
      <c r="D47" s="3">
        <f>IF(B47=2,LookHere!$B$12,0)</f>
        <v>45000</v>
      </c>
      <c r="E47" s="3">
        <f>IF(A47&lt;LookHere!B$13,0,IF(A47&lt;LookHere!B$14,LookHere!C$13,LookHere!C$14))</f>
        <v>15000</v>
      </c>
      <c r="F47" s="3">
        <f>IF('SC1'!A47&lt;LookHere!D$15,0,LookHere!B$15)</f>
        <v>8000</v>
      </c>
      <c r="G47" s="3">
        <f>IF('SC1'!A47&lt;LookHere!D$16,0,LookHere!B$16)</f>
        <v>7004.88</v>
      </c>
      <c r="H47" s="3">
        <f t="shared" si="2"/>
        <v>28416.133245704874</v>
      </c>
      <c r="I47" s="35">
        <f t="shared" si="3"/>
        <v>0</v>
      </c>
      <c r="J47" s="3">
        <f>IF(I46&gt;0,IF(B47&lt;2,IF(C47&gt;5500*[1]LookHere!B$11, 5500*[1]LookHere!B$11, C47), IF(H47&gt;(M47+P46),-(H47-M47-P46),0)),0)</f>
        <v>0</v>
      </c>
      <c r="K47" s="35">
        <f t="shared" si="4"/>
        <v>4.4558438360203789E-3</v>
      </c>
      <c r="L47" s="35">
        <f t="shared" si="5"/>
        <v>0</v>
      </c>
      <c r="M47" s="35">
        <f t="shared" si="6"/>
        <v>0.77090723806583128</v>
      </c>
      <c r="N47" s="35">
        <f t="shared" si="7"/>
        <v>0</v>
      </c>
      <c r="O47" s="35">
        <f t="shared" si="10"/>
        <v>-127158.82951797279</v>
      </c>
      <c r="P47" s="3">
        <f t="shared" si="8"/>
        <v>28416.128789861039</v>
      </c>
      <c r="Q47">
        <f t="shared" si="0"/>
        <v>9.6000000000000002E-2</v>
      </c>
      <c r="R47" s="3">
        <f>IF(B47&lt;2,K47*V$5+L47*0.4*V$6 - IF((C47-J47)&gt;0,IF((C47-J47)&gt;V$12,V$12,C47-J47)),P47+L47*($V$6)*0.4+K47*($V$5)+G47+F47+E47)/LookHere!B$11</f>
        <v>58421.008904732691</v>
      </c>
      <c r="S47" s="3">
        <f>(IF(G47&gt;0,IF(R47&gt;V$15,IF(0.15*(R47-V$15)&lt;G47,0.15*(R47-V$15),G47),0),0))*LookHere!B$11</f>
        <v>0</v>
      </c>
      <c r="T47" s="3">
        <f>(IF(R47&lt;V$16,W$16*R47,IF(R47&lt;V$17,Z$16+W$17*(R47-V$16),IF(R47&lt;V$18,W$18*(R47-V$18)+Z$17,(R47-V$18)*W$19+Z$18)))+S47 + IF(R47&lt;V$20,R47*W$20,IF(R47&lt;V$21,(R47-V$20)*W$21+Z$20,(R47-V$21)*W$22+Z$21)))*LookHere!B$11</f>
        <v>13456.454273824233</v>
      </c>
      <c r="AG47">
        <f t="shared" si="12"/>
        <v>62</v>
      </c>
      <c r="AH47" s="20">
        <v>0.04</v>
      </c>
      <c r="AI47" s="3">
        <f t="shared" si="11"/>
        <v>1</v>
      </c>
    </row>
    <row r="48" spans="1:35" x14ac:dyDescent="0.2">
      <c r="A48">
        <f t="shared" si="1"/>
        <v>84</v>
      </c>
      <c r="B48">
        <f>IF(A48&lt;LookHere!$B$9,1,2)</f>
        <v>2</v>
      </c>
      <c r="C48">
        <f>IF(B48&lt;2,LookHere!F$10 - T47,0)</f>
        <v>0</v>
      </c>
      <c r="D48" s="3">
        <f>IF(B48=2,LookHere!$B$12,0)</f>
        <v>45000</v>
      </c>
      <c r="E48" s="3">
        <f>IF(A48&lt;LookHere!B$13,0,IF(A48&lt;LookHere!B$14,LookHere!C$13,LookHere!C$14))</f>
        <v>15000</v>
      </c>
      <c r="F48" s="3">
        <f>IF('SC1'!A48&lt;LookHere!D$15,0,LookHere!B$15)</f>
        <v>8000</v>
      </c>
      <c r="G48" s="3">
        <f>IF('SC1'!A48&lt;LookHere!D$16,0,LookHere!B$16)</f>
        <v>7004.88</v>
      </c>
      <c r="H48" s="3">
        <f t="shared" si="2"/>
        <v>28451.574273824233</v>
      </c>
      <c r="I48" s="35">
        <f t="shared" si="3"/>
        <v>0</v>
      </c>
      <c r="J48" s="3">
        <f>IF(I47&gt;0,IF(B48&lt;2,IF(C48&gt;5500*[1]LookHere!B$11, 5500*[1]LookHere!B$11, C48), IF(H48&gt;(M48+P47),-(H48-M48-P47),0)),0)</f>
        <v>0</v>
      </c>
      <c r="K48" s="35">
        <f t="shared" si="4"/>
        <v>2.5754777372197224E-5</v>
      </c>
      <c r="L48" s="35">
        <f t="shared" si="5"/>
        <v>0</v>
      </c>
      <c r="M48" s="35">
        <f t="shared" si="6"/>
        <v>4.4558438360203789E-3</v>
      </c>
      <c r="N48" s="35">
        <f t="shared" si="7"/>
        <v>0</v>
      </c>
      <c r="O48" s="35">
        <f t="shared" si="10"/>
        <v>-156309.93634244771</v>
      </c>
      <c r="P48" s="3">
        <f t="shared" si="8"/>
        <v>28451.574248069457</v>
      </c>
      <c r="Q48">
        <f t="shared" si="0"/>
        <v>9.9000000000000005E-2</v>
      </c>
      <c r="R48" s="3">
        <f>IF(B48&lt;2,K48*V$5+L48*0.4*V$6 - IF((C48-J48)&gt;0,IF((C48-J48)&gt;V$12,V$12,C48-J48)),P48+L48*($V$6)*0.4+K48*($V$5)+G48+F48+E48)/LookHere!B$11</f>
        <v>58456.454248733411</v>
      </c>
      <c r="S48" s="3">
        <f>(IF(G48&gt;0,IF(R48&gt;V$15,IF(0.15*(R48-V$15)&lt;G48,0.15*(R48-V$15),G48),0),0))*LookHere!B$11</f>
        <v>0</v>
      </c>
      <c r="T48" s="3">
        <f>(IF(R48&lt;V$16,W$16*R48,IF(R48&lt;V$17,Z$16+W$17*(R48-V$16),IF(R48&lt;V$18,W$18*(R48-V$18)+Z$17,(R48-V$18)*W$19+Z$18)))+S48 + IF(R48&lt;V$20,R48*W$20,IF(R48&lt;V$21,(R48-V$20)*W$21+Z$20,(R48-V$21)*W$22+Z$21)))*LookHere!B$11</f>
        <v>13467.495498480457</v>
      </c>
      <c r="AG48">
        <f t="shared" si="12"/>
        <v>63</v>
      </c>
      <c r="AH48" s="20">
        <v>0.04</v>
      </c>
      <c r="AI48" s="3">
        <f t="shared" si="11"/>
        <v>1</v>
      </c>
    </row>
    <row r="49" spans="1:35" x14ac:dyDescent="0.2">
      <c r="A49">
        <f t="shared" si="1"/>
        <v>85</v>
      </c>
      <c r="B49">
        <f>IF(A49&lt;LookHere!$B$9,1,2)</f>
        <v>2</v>
      </c>
      <c r="C49">
        <f>IF(B49&lt;2,LookHere!F$10 - T48,0)</f>
        <v>0</v>
      </c>
      <c r="D49" s="3">
        <f>IF(B49=2,LookHere!$B$12,0)</f>
        <v>45000</v>
      </c>
      <c r="E49" s="3">
        <f>IF(A49&lt;LookHere!B$13,0,IF(A49&lt;LookHere!B$14,LookHere!C$13,LookHere!C$14))</f>
        <v>15000</v>
      </c>
      <c r="F49" s="3">
        <f>IF('SC1'!A49&lt;LookHere!D$15,0,LookHere!B$15)</f>
        <v>8000</v>
      </c>
      <c r="G49" s="3">
        <f>IF('SC1'!A49&lt;LookHere!D$16,0,LookHere!B$16)</f>
        <v>7004.88</v>
      </c>
      <c r="H49" s="3">
        <f t="shared" si="2"/>
        <v>28462.615498480456</v>
      </c>
      <c r="I49" s="35">
        <f t="shared" si="3"/>
        <v>0</v>
      </c>
      <c r="J49" s="3">
        <f>IF(I48&gt;0,IF(B49&lt;2,IF(C49&gt;5500*[1]LookHere!B$11, 5500*[1]LookHere!B$11, C49), IF(H49&gt;(M49+P48),-(H49-M49-P48),0)),0)</f>
        <v>0</v>
      </c>
      <c r="K49" s="35">
        <f t="shared" si="4"/>
        <v>1.4886261321129848E-7</v>
      </c>
      <c r="L49" s="35">
        <f t="shared" si="5"/>
        <v>0</v>
      </c>
      <c r="M49" s="35">
        <f t="shared" si="6"/>
        <v>2.5754777372197224E-5</v>
      </c>
      <c r="N49" s="35">
        <f t="shared" si="7"/>
        <v>0</v>
      </c>
      <c r="O49" s="35">
        <f t="shared" si="10"/>
        <v>-185664.9820225765</v>
      </c>
      <c r="P49" s="3">
        <f t="shared" si="8"/>
        <v>28462.615498331594</v>
      </c>
      <c r="Q49">
        <f t="shared" si="0"/>
        <v>0.10299999999999999</v>
      </c>
      <c r="R49" s="3">
        <f>IF(B49&lt;2,K49*V$5+L49*0.4*V$6 - IF((C49-J49)&gt;0,IF((C49-J49)&gt;V$12,V$12,C49-J49)),P49+L49*($V$6)*0.4+K49*($V$5)+G49+F49+E49)/LookHere!B$11</f>
        <v>58467.495498335433</v>
      </c>
      <c r="S49" s="3">
        <f>(IF(G49&gt;0,IF(R49&gt;V$15,IF(0.15*(R49-V$15)&lt;G49,0.15*(R49-V$15),G49),0),0))*LookHere!B$11</f>
        <v>0</v>
      </c>
      <c r="T49" s="3">
        <f>(IF(R49&lt;V$16,W$16*R49,IF(R49&lt;V$17,Z$16+W$17*(R49-V$16),IF(R49&lt;V$18,W$18*(R49-V$18)+Z$17,(R49-V$18)*W$19+Z$18)))+S49 + IF(R49&lt;V$20,R49*W$20,IF(R49&lt;V$21,(R49-V$20)*W$21+Z$20,(R49-V$21)*W$22+Z$21)))*LookHere!B$11</f>
        <v>13470.934847731487</v>
      </c>
      <c r="AG49">
        <f t="shared" si="12"/>
        <v>64</v>
      </c>
      <c r="AH49" s="20">
        <v>0.04</v>
      </c>
      <c r="AI49" s="3">
        <f t="shared" si="11"/>
        <v>1</v>
      </c>
    </row>
    <row r="50" spans="1:35" x14ac:dyDescent="0.2">
      <c r="A50">
        <f t="shared" si="1"/>
        <v>86</v>
      </c>
      <c r="B50">
        <f>IF(A50&lt;LookHere!$B$9,1,2)</f>
        <v>2</v>
      </c>
      <c r="C50">
        <f>IF(B50&lt;2,LookHere!F$10 - T49,0)</f>
        <v>0</v>
      </c>
      <c r="D50" s="3">
        <f>IF(B50=2,LookHere!$B$12,0)</f>
        <v>45000</v>
      </c>
      <c r="E50" s="3">
        <f>IF(A50&lt;LookHere!B$13,0,IF(A50&lt;LookHere!B$14,LookHere!C$13,LookHere!C$14))</f>
        <v>15000</v>
      </c>
      <c r="F50" s="3">
        <f>IF('SC1'!A50&lt;LookHere!D$15,0,LookHere!B$15)</f>
        <v>8000</v>
      </c>
      <c r="G50" s="3">
        <f>IF('SC1'!A50&lt;LookHere!D$16,0,LookHere!B$16)</f>
        <v>7004.88</v>
      </c>
      <c r="H50" s="3">
        <f t="shared" si="2"/>
        <v>28466.054847731488</v>
      </c>
      <c r="I50" s="35">
        <f t="shared" si="3"/>
        <v>0</v>
      </c>
      <c r="J50" s="3">
        <f>IF(I49&gt;0,IF(B50&lt;2,IF(C50&gt;5500*[1]LookHere!B$11, 5500*[1]LookHere!B$11, C50), IF(H50&gt;(M50+P49),-(H50-M50-P49),0)),0)</f>
        <v>0</v>
      </c>
      <c r="K50" s="35">
        <f t="shared" si="4"/>
        <v>8.6042590436127755E-10</v>
      </c>
      <c r="L50" s="35">
        <f t="shared" si="5"/>
        <v>0</v>
      </c>
      <c r="M50" s="35">
        <f t="shared" si="6"/>
        <v>1.4886261321129848E-7</v>
      </c>
      <c r="N50" s="35">
        <f t="shared" si="7"/>
        <v>0</v>
      </c>
      <c r="O50" s="35">
        <f t="shared" si="10"/>
        <v>-215200.74111699854</v>
      </c>
      <c r="P50" s="3">
        <f t="shared" si="8"/>
        <v>28466.054847730626</v>
      </c>
      <c r="Q50">
        <f t="shared" si="0"/>
        <v>0.108</v>
      </c>
      <c r="R50" s="3">
        <f>IF(B50&lt;2,K50*V$5+L50*0.4*V$6 - IF((C50-J50)&gt;0,IF((C50-J50)&gt;V$12,V$12,C50-J50)),P50+L50*($V$6)*0.4+K50*($V$5)+G50+F50+E50)/LookHere!B$11</f>
        <v>58470.934847730648</v>
      </c>
      <c r="S50" s="3">
        <f>(IF(G50&gt;0,IF(R50&gt;V$15,IF(0.15*(R50-V$15)&lt;G50,0.15*(R50-V$15),G50),0),0))*LookHere!B$11</f>
        <v>0</v>
      </c>
      <c r="T50" s="3">
        <f>(IF(R50&lt;V$16,W$16*R50,IF(R50&lt;V$17,Z$16+W$17*(R50-V$16),IF(R50&lt;V$18,W$18*(R50-V$18)+Z$17,(R50-V$18)*W$19+Z$18)))+S50 + IF(R50&lt;V$20,R50*W$20,IF(R50&lt;V$21,(R50-V$20)*W$21+Z$20,(R50-V$21)*W$22+Z$21)))*LookHere!B$11</f>
        <v>13472.006205068097</v>
      </c>
      <c r="AG50">
        <f t="shared" si="12"/>
        <v>65</v>
      </c>
      <c r="AH50" s="20">
        <v>0.04</v>
      </c>
      <c r="AI50" s="3">
        <f t="shared" si="11"/>
        <v>1</v>
      </c>
    </row>
    <row r="51" spans="1:35" x14ac:dyDescent="0.2">
      <c r="A51">
        <f t="shared" si="1"/>
        <v>87</v>
      </c>
      <c r="B51">
        <f>IF(A51&lt;LookHere!$B$9,1,2)</f>
        <v>2</v>
      </c>
      <c r="C51">
        <f>IF(B51&lt;2,LookHere!F$10 - T50,0)</f>
        <v>0</v>
      </c>
      <c r="D51" s="3">
        <f>IF(B51=2,LookHere!$B$12,0)</f>
        <v>45000</v>
      </c>
      <c r="E51" s="3">
        <f>IF(A51&lt;LookHere!B$13,0,IF(A51&lt;LookHere!B$14,LookHere!C$13,LookHere!C$14))</f>
        <v>15000</v>
      </c>
      <c r="F51" s="3">
        <f>IF('SC1'!A51&lt;LookHere!D$15,0,LookHere!B$15)</f>
        <v>8000</v>
      </c>
      <c r="G51" s="3">
        <f>IF('SC1'!A51&lt;LookHere!D$16,0,LookHere!B$16)</f>
        <v>7004.88</v>
      </c>
      <c r="H51" s="3">
        <f t="shared" si="2"/>
        <v>28467.126205068096</v>
      </c>
      <c r="I51" s="35">
        <f t="shared" si="3"/>
        <v>0</v>
      </c>
      <c r="J51" s="3">
        <f>IF(I50&gt;0,IF(B51&lt;2,IF(C51&gt;5500*[1]LookHere!B$11, 5500*[1]LookHere!B$11, C51), IF(H51&gt;(M51+P50),-(H51-M51-P50),0)),0)</f>
        <v>0</v>
      </c>
      <c r="K51" s="35">
        <f t="shared" si="4"/>
        <v>4.9732617272081053E-12</v>
      </c>
      <c r="L51" s="35">
        <f t="shared" si="5"/>
        <v>0</v>
      </c>
      <c r="M51" s="35">
        <f t="shared" si="6"/>
        <v>8.6042590436127755E-10</v>
      </c>
      <c r="N51" s="35">
        <f t="shared" si="7"/>
        <v>0</v>
      </c>
      <c r="O51" s="35">
        <f t="shared" si="10"/>
        <v>-244910.65624838538</v>
      </c>
      <c r="P51" s="3">
        <f t="shared" si="8"/>
        <v>28467.126205068093</v>
      </c>
      <c r="Q51">
        <f t="shared" si="0"/>
        <v>0.113</v>
      </c>
      <c r="R51" s="3">
        <f>IF(B51&lt;2,K51*V$5+L51*0.4*V$6 - IF((C51-J51)&gt;0,IF((C51-J51)&gt;V$12,V$12,C51-J51)),P51+L51*($V$6)*0.4+K51*($V$5)+G51+F51+E51)/LookHere!B$11</f>
        <v>58472.006205068094</v>
      </c>
      <c r="S51" s="3">
        <f>(IF(G51&gt;0,IF(R51&gt;V$15,IF(0.15*(R51-V$15)&lt;G51,0.15*(R51-V$15),G51),0),0))*LookHere!B$11</f>
        <v>0</v>
      </c>
      <c r="T51" s="3">
        <f>(IF(R51&lt;V$16,W$16*R51,IF(R51&lt;V$17,Z$16+W$17*(R51-V$16),IF(R51&lt;V$18,W$18*(R51-V$18)+Z$17,(R51-V$18)*W$19+Z$18)))+S51 + IF(R51&lt;V$20,R51*W$20,IF(R51&lt;V$21,(R51-V$20)*W$21+Z$20,(R51-V$21)*W$22+Z$21)))*LookHere!B$11</f>
        <v>13472.339932878709</v>
      </c>
      <c r="AG51">
        <f t="shared" si="12"/>
        <v>66</v>
      </c>
      <c r="AH51" s="20">
        <v>4.2000000000000003E-2</v>
      </c>
      <c r="AI51" s="3">
        <f t="shared" si="11"/>
        <v>1</v>
      </c>
    </row>
    <row r="52" spans="1:35" x14ac:dyDescent="0.2">
      <c r="A52">
        <f t="shared" si="1"/>
        <v>88</v>
      </c>
      <c r="B52">
        <f>IF(A52&lt;LookHere!$B$9,1,2)</f>
        <v>2</v>
      </c>
      <c r="C52">
        <f>IF(B52&lt;2,LookHere!F$10 - T51,0)</f>
        <v>0</v>
      </c>
      <c r="D52" s="3">
        <f>IF(B52=2,LookHere!$B$12,0)</f>
        <v>45000</v>
      </c>
      <c r="E52" s="3">
        <f>IF(A52&lt;LookHere!B$13,0,IF(A52&lt;LookHere!B$14,LookHere!C$13,LookHere!C$14))</f>
        <v>15000</v>
      </c>
      <c r="F52" s="3">
        <f>IF('SC1'!A52&lt;LookHere!D$15,0,LookHere!B$15)</f>
        <v>8000</v>
      </c>
      <c r="G52" s="3">
        <f>IF('SC1'!A52&lt;LookHere!D$16,0,LookHere!B$16)</f>
        <v>7004.88</v>
      </c>
      <c r="H52" s="3">
        <f t="shared" si="2"/>
        <v>28467.459932878708</v>
      </c>
      <c r="I52" s="35">
        <f t="shared" si="3"/>
        <v>0</v>
      </c>
      <c r="J52" s="3">
        <f>IF(I51&gt;0,IF(B52&lt;2,IF(C52&gt;5500*[1]LookHere!B$11, 5500*[1]LookHere!B$11, C52), IF(H52&gt;(M52+P51),-(H52-M52-P51),0)),0)</f>
        <v>0</v>
      </c>
      <c r="K52" s="35">
        <f t="shared" si="4"/>
        <v>2.8745452783262481E-14</v>
      </c>
      <c r="L52" s="35">
        <f t="shared" si="5"/>
        <v>0</v>
      </c>
      <c r="M52" s="35">
        <f t="shared" si="6"/>
        <v>4.9732617272081053E-12</v>
      </c>
      <c r="N52" s="35">
        <f t="shared" si="7"/>
        <v>0</v>
      </c>
      <c r="O52" s="35">
        <f t="shared" si="10"/>
        <v>-274793.36604656914</v>
      </c>
      <c r="P52" s="3">
        <f t="shared" si="8"/>
        <v>28467.459932878708</v>
      </c>
      <c r="Q52">
        <f t="shared" si="0"/>
        <v>0.11899999999999999</v>
      </c>
      <c r="R52" s="3">
        <f>IF(B52&lt;2,K52*V$5+L52*0.4*V$6 - IF((C52-J52)&gt;0,IF((C52-J52)&gt;V$12,V$12,C52-J52)),P52+L52*($V$6)*0.4+K52*($V$5)+G52+F52+E52)/LookHere!B$11</f>
        <v>58472.339932878705</v>
      </c>
      <c r="S52" s="3">
        <f>(IF(G52&gt;0,IF(R52&gt;V$15,IF(0.15*(R52-V$15)&lt;G52,0.15*(R52-V$15),G52),0),0))*LookHere!B$11</f>
        <v>0</v>
      </c>
      <c r="T52" s="3">
        <f>(IF(R52&lt;V$16,W$16*R52,IF(R52&lt;V$17,Z$16+W$17*(R52-V$16),IF(R52&lt;V$18,W$18*(R52-V$18)+Z$17,(R52-V$18)*W$19+Z$18)))+S52 + IF(R52&lt;V$20,R52*W$20,IF(R52&lt;V$21,(R52-V$20)*W$21+Z$20,(R52-V$21)*W$22+Z$21)))*LookHere!B$11</f>
        <v>13472.443889091715</v>
      </c>
      <c r="AG52">
        <f t="shared" si="12"/>
        <v>67</v>
      </c>
      <c r="AH52" s="20">
        <v>4.3999999999999997E-2</v>
      </c>
      <c r="AI52" s="3">
        <f t="shared" si="11"/>
        <v>1</v>
      </c>
    </row>
    <row r="53" spans="1:35" x14ac:dyDescent="0.2">
      <c r="A53">
        <f t="shared" si="1"/>
        <v>89</v>
      </c>
      <c r="B53">
        <f>IF(A53&lt;LookHere!$B$9,1,2)</f>
        <v>2</v>
      </c>
      <c r="C53">
        <f>IF(B53&lt;2,LookHere!F$10 - T52,0)</f>
        <v>0</v>
      </c>
      <c r="D53" s="3">
        <f>IF(B53=2,LookHere!$B$12,0)</f>
        <v>45000</v>
      </c>
      <c r="E53" s="3">
        <f>IF(A53&lt;LookHere!B$13,0,IF(A53&lt;LookHere!B$14,LookHere!C$13,LookHere!C$14))</f>
        <v>15000</v>
      </c>
      <c r="F53" s="3">
        <f>IF('SC1'!A53&lt;LookHere!D$15,0,LookHere!B$15)</f>
        <v>8000</v>
      </c>
      <c r="G53" s="3">
        <f>IF('SC1'!A53&lt;LookHere!D$16,0,LookHere!B$16)</f>
        <v>7004.88</v>
      </c>
      <c r="H53" s="3">
        <f t="shared" si="2"/>
        <v>28467.563889091714</v>
      </c>
      <c r="I53" s="35">
        <f t="shared" si="3"/>
        <v>0</v>
      </c>
      <c r="J53" s="3">
        <f>IF(I52&gt;0,IF(B53&lt;2,IF(C53&gt;5500*[1]LookHere!B$11, 5500*[1]LookHere!B$11, C53), IF(H53&gt;(M53+P52),-(H53-M53-P52),0)),0)</f>
        <v>0</v>
      </c>
      <c r="K53" s="35">
        <f t="shared" si="4"/>
        <v>1.6614871708725415E-16</v>
      </c>
      <c r="L53" s="35">
        <f t="shared" si="5"/>
        <v>0</v>
      </c>
      <c r="M53" s="35">
        <f t="shared" si="6"/>
        <v>2.8745452783262481E-14</v>
      </c>
      <c r="N53" s="35">
        <f t="shared" si="7"/>
        <v>0</v>
      </c>
      <c r="O53" s="35">
        <f t="shared" si="10"/>
        <v>-304849.13163519703</v>
      </c>
      <c r="P53" s="3">
        <f t="shared" si="8"/>
        <v>28467.563889091714</v>
      </c>
      <c r="Q53">
        <f t="shared" si="0"/>
        <v>0.127</v>
      </c>
      <c r="R53" s="3">
        <f>IF(B53&lt;2,K53*V$5+L53*0.4*V$6 - IF((C53-J53)&gt;0,IF((C53-J53)&gt;V$12,V$12,C53-J53)),P53+L53*($V$6)*0.4+K53*($V$5)+G53+F53+E53)/LookHere!B$11</f>
        <v>58472.443889091715</v>
      </c>
      <c r="S53" s="3">
        <f>(IF(G53&gt;0,IF(R53&gt;V$15,IF(0.15*(R53-V$15)&lt;G53,0.15*(R53-V$15),G53),0),0))*LookHere!B$11</f>
        <v>0</v>
      </c>
      <c r="T53" s="3">
        <f>(IF(R53&lt;V$16,W$16*R53,IF(R53&lt;V$17,Z$16+W$17*(R53-V$16),IF(R53&lt;V$18,W$18*(R53-V$18)+Z$17,(R53-V$18)*W$19+Z$18)))+S53 + IF(R53&lt;V$20,R53*W$20,IF(R53&lt;V$21,(R53-V$20)*W$21+Z$20,(R53-V$21)*W$22+Z$21)))*LookHere!B$11</f>
        <v>13472.476271452069</v>
      </c>
      <c r="AG53">
        <f t="shared" si="12"/>
        <v>68</v>
      </c>
      <c r="AH53" s="20">
        <v>4.5999999999999999E-2</v>
      </c>
      <c r="AI53" s="3">
        <f t="shared" si="11"/>
        <v>1</v>
      </c>
    </row>
    <row r="54" spans="1:35" x14ac:dyDescent="0.2">
      <c r="A54">
        <f t="shared" si="1"/>
        <v>90</v>
      </c>
      <c r="B54">
        <f>IF(A54&lt;LookHere!$B$9,1,2)</f>
        <v>2</v>
      </c>
      <c r="C54">
        <f>IF(B54&lt;2,LookHere!F$10 - T53,0)</f>
        <v>0</v>
      </c>
      <c r="D54" s="3">
        <f>IF(B54=2,LookHere!$B$12,0)</f>
        <v>45000</v>
      </c>
      <c r="E54" s="3">
        <f>IF(A54&lt;LookHere!B$13,0,IF(A54&lt;LookHere!B$14,LookHere!C$13,LookHere!C$14))</f>
        <v>15000</v>
      </c>
      <c r="F54" s="3">
        <f>IF('SC1'!A54&lt;LookHere!D$15,0,LookHere!B$15)</f>
        <v>8000</v>
      </c>
      <c r="G54" s="3">
        <f>IF('SC1'!A54&lt;LookHere!D$16,0,LookHere!B$16)</f>
        <v>7004.88</v>
      </c>
      <c r="H54" s="3">
        <f t="shared" si="2"/>
        <v>28467.596271452068</v>
      </c>
      <c r="I54" s="35">
        <f t="shared" si="3"/>
        <v>0</v>
      </c>
      <c r="J54" s="3">
        <f>IF(I53&gt;0,IF(B54&lt;2,IF(C54&gt;5500*[1]LookHere!B$11, 5500*[1]LookHere!B$11, C54), IF(H54&gt;(M54+P53),-(H54-M54-P53),0)),0)</f>
        <v>0</v>
      </c>
      <c r="K54" s="35">
        <f t="shared" si="4"/>
        <v>9.6033958476431007E-19</v>
      </c>
      <c r="L54" s="35">
        <f t="shared" si="5"/>
        <v>0</v>
      </c>
      <c r="M54" s="35">
        <f t="shared" si="6"/>
        <v>1.6614871708725415E-16</v>
      </c>
      <c r="N54" s="35">
        <f t="shared" si="7"/>
        <v>0</v>
      </c>
      <c r="O54" s="35">
        <f t="shared" si="10"/>
        <v>-335078.72350514017</v>
      </c>
      <c r="P54" s="3">
        <f t="shared" si="8"/>
        <v>28467.596271452068</v>
      </c>
      <c r="Q54">
        <f t="shared" si="0"/>
        <v>0.13600000000000001</v>
      </c>
      <c r="R54" s="3">
        <f>IF(B54&lt;2,K54*V$5+L54*0.4*V$6 - IF((C54-J54)&gt;0,IF((C54-J54)&gt;V$12,V$12,C54-J54)),P54+L54*($V$6)*0.4+K54*($V$5)+G54+F54+E54)/LookHere!B$11</f>
        <v>58472.476271452069</v>
      </c>
      <c r="S54" s="3">
        <f>(IF(G54&gt;0,IF(R54&gt;V$15,IF(0.15*(R54-V$15)&lt;G54,0.15*(R54-V$15),G54),0),0))*LookHere!B$11</f>
        <v>0</v>
      </c>
      <c r="T54" s="3">
        <f>(IF(R54&lt;V$16,W$16*R54,IF(R54&lt;V$17,Z$16+W$17*(R54-V$16),IF(R54&lt;V$18,W$18*(R54-V$18)+Z$17,(R54-V$18)*W$19+Z$18)))+S54 + IF(R54&lt;V$20,R54*W$20,IF(R54&lt;V$21,(R54-V$20)*W$21+Z$20,(R54-V$21)*W$22+Z$21)))*LookHere!B$11</f>
        <v>13472.48635855732</v>
      </c>
      <c r="AG54">
        <f t="shared" si="12"/>
        <v>69</v>
      </c>
      <c r="AH54" s="20">
        <v>4.8000000000000001E-2</v>
      </c>
      <c r="AI54" s="3">
        <f t="shared" si="11"/>
        <v>1</v>
      </c>
    </row>
    <row r="55" spans="1:35" x14ac:dyDescent="0.2">
      <c r="A55">
        <f t="shared" si="1"/>
        <v>91</v>
      </c>
      <c r="B55">
        <f>IF(A55&lt;LookHere!$B$9,1,2)</f>
        <v>2</v>
      </c>
      <c r="C55">
        <f>IF(B55&lt;2,LookHere!F$10 - T54,0)</f>
        <v>0</v>
      </c>
      <c r="D55" s="3">
        <f>IF(B55=2,LookHere!$B$12,0)</f>
        <v>45000</v>
      </c>
      <c r="E55" s="3">
        <f>IF(A55&lt;LookHere!B$13,0,IF(A55&lt;LookHere!B$14,LookHere!C$13,LookHere!C$14))</f>
        <v>15000</v>
      </c>
      <c r="F55" s="3">
        <f>IF('SC1'!A55&lt;LookHere!D$15,0,LookHere!B$15)</f>
        <v>8000</v>
      </c>
      <c r="G55" s="3">
        <f>IF('SC1'!A55&lt;LookHere!D$16,0,LookHere!B$16)</f>
        <v>7004.88</v>
      </c>
      <c r="H55" s="3">
        <f t="shared" si="2"/>
        <v>28467.606358557321</v>
      </c>
      <c r="I55" s="35">
        <f t="shared" si="3"/>
        <v>0</v>
      </c>
      <c r="J55" s="3">
        <f>IF(I54&gt;0,IF(B55&lt;2,IF(C55&gt;5500*[1]LookHere!B$11, 5500*[1]LookHere!B$11, C55), IF(H55&gt;(M55+P54),-(H55-M55-P54),0)),0)</f>
        <v>0</v>
      </c>
      <c r="K55" s="35">
        <f t="shared" si="4"/>
        <v>5.550762799937603E-21</v>
      </c>
      <c r="L55" s="35">
        <f t="shared" si="5"/>
        <v>0</v>
      </c>
      <c r="M55" s="35">
        <f t="shared" si="6"/>
        <v>9.6033958476431007E-19</v>
      </c>
      <c r="N55" s="35">
        <f t="shared" si="7"/>
        <v>0</v>
      </c>
      <c r="O55" s="35">
        <f t="shared" si="10"/>
        <v>-365483.07479845191</v>
      </c>
      <c r="P55" s="3">
        <f t="shared" si="8"/>
        <v>28467.606358557321</v>
      </c>
      <c r="Q55">
        <f t="shared" si="0"/>
        <v>0.14699999999999999</v>
      </c>
      <c r="R55" s="3">
        <f>IF(B55&lt;2,K55*V$5+L55*0.4*V$6 - IF((C55-J55)&gt;0,IF((C55-J55)&gt;V$12,V$12,C55-J55)),P55+L55*($V$6)*0.4+K55*($V$5)+G55+F55+E55)/LookHere!B$11</f>
        <v>58472.486358557318</v>
      </c>
      <c r="S55" s="3">
        <f>(IF(G55&gt;0,IF(R55&gt;V$15,IF(0.15*(R55-V$15)&lt;G55,0.15*(R55-V$15),G55),0),0))*LookHere!B$11</f>
        <v>0</v>
      </c>
      <c r="T55" s="3">
        <f>(IF(R55&lt;V$16,W$16*R55,IF(R55&lt;V$17,Z$16+W$17*(R55-V$16),IF(R55&lt;V$18,W$18*(R55-V$18)+Z$17,(R55-V$18)*W$19+Z$18)))+S55 + IF(R55&lt;V$20,R55*W$20,IF(R55&lt;V$21,(R55-V$20)*W$21+Z$20,(R55-V$21)*W$22+Z$21)))*LookHere!B$11</f>
        <v>13472.489500690604</v>
      </c>
      <c r="AG55">
        <f t="shared" si="12"/>
        <v>70</v>
      </c>
      <c r="AH55" s="20">
        <v>0.05</v>
      </c>
      <c r="AI55" s="3">
        <f t="shared" si="11"/>
        <v>1</v>
      </c>
    </row>
    <row r="56" spans="1:35" x14ac:dyDescent="0.2">
      <c r="A56">
        <f t="shared" si="1"/>
        <v>92</v>
      </c>
      <c r="B56">
        <f>IF(A56&lt;LookHere!$B$9,1,2)</f>
        <v>2</v>
      </c>
      <c r="C56">
        <f>IF(B56&lt;2,LookHere!F$10 - T55,0)</f>
        <v>0</v>
      </c>
      <c r="D56" s="3">
        <f>IF(B56=2,LookHere!$B$12,0)</f>
        <v>45000</v>
      </c>
      <c r="E56" s="3">
        <f>IF(A56&lt;LookHere!B$13,0,IF(A56&lt;LookHere!B$14,LookHere!C$13,LookHere!C$14))</f>
        <v>15000</v>
      </c>
      <c r="F56" s="3">
        <f>IF('SC1'!A56&lt;LookHere!D$15,0,LookHere!B$15)</f>
        <v>8000</v>
      </c>
      <c r="G56" s="3">
        <f>IF('SC1'!A56&lt;LookHere!D$16,0,LookHere!B$16)</f>
        <v>7004.88</v>
      </c>
      <c r="H56" s="3">
        <f t="shared" si="2"/>
        <v>28467.609500690603</v>
      </c>
      <c r="I56" s="35">
        <f t="shared" si="3"/>
        <v>0</v>
      </c>
      <c r="J56" s="3">
        <f>IF(I55&gt;0,IF(B56&lt;2,IF(C56&gt;5500*[1]LookHere!B$11, 5500*[1]LookHere!B$11, C56), IF(H56&gt;(M56+P55),-(H56-M56-P55),0)),0)</f>
        <v>0</v>
      </c>
      <c r="K56" s="35">
        <f t="shared" si="4"/>
        <v>3.2083408983638825E-23</v>
      </c>
      <c r="L56" s="35">
        <f t="shared" si="5"/>
        <v>0</v>
      </c>
      <c r="M56" s="35">
        <f t="shared" si="6"/>
        <v>5.550762799937603E-21</v>
      </c>
      <c r="N56" s="35">
        <f t="shared" si="7"/>
        <v>0</v>
      </c>
      <c r="O56" s="35">
        <f t="shared" si="10"/>
        <v>-396063.17332934425</v>
      </c>
      <c r="P56" s="3">
        <f t="shared" si="8"/>
        <v>28467.609500690603</v>
      </c>
      <c r="Q56">
        <f t="shared" si="0"/>
        <v>0.161</v>
      </c>
      <c r="R56" s="3">
        <f>IF(B56&lt;2,K56*V$5+L56*0.4*V$6 - IF((C56-J56)&gt;0,IF((C56-J56)&gt;V$12,V$12,C56-J56)),P56+L56*($V$6)*0.4+K56*($V$5)+G56+F56+E56)/LookHere!B$11</f>
        <v>58472.489500690601</v>
      </c>
      <c r="S56" s="3">
        <f>(IF(G56&gt;0,IF(R56&gt;V$15,IF(0.15*(R56-V$15)&lt;G56,0.15*(R56-V$15),G56),0),0))*LookHere!B$11</f>
        <v>0</v>
      </c>
      <c r="T56" s="3">
        <f>(IF(R56&lt;V$16,W$16*R56,IF(R56&lt;V$17,Z$16+W$17*(R56-V$16),IF(R56&lt;V$18,W$18*(R56-V$18)+Z$17,(R56-V$18)*W$19+Z$18)))+S56 + IF(R56&lt;V$20,R56*W$20,IF(R56&lt;V$21,(R56-V$20)*W$21+Z$20,(R56-V$21)*W$22+Z$21)))*LookHere!B$11</f>
        <v>13472.490479465121</v>
      </c>
      <c r="AG56">
        <f t="shared" si="12"/>
        <v>71</v>
      </c>
      <c r="AH56" s="20">
        <v>7.3999999999999996E-2</v>
      </c>
      <c r="AI56" s="3">
        <f t="shared" si="11"/>
        <v>1</v>
      </c>
    </row>
    <row r="57" spans="1:35" x14ac:dyDescent="0.2">
      <c r="A57">
        <f t="shared" si="1"/>
        <v>93</v>
      </c>
      <c r="B57">
        <f>IF(A57&lt;LookHere!$B$9,1,2)</f>
        <v>2</v>
      </c>
      <c r="C57">
        <f>IF(B57&lt;2,LookHere!F$10 - T56,0)</f>
        <v>0</v>
      </c>
      <c r="D57" s="3">
        <f>IF(B57=2,LookHere!$B$12,0)</f>
        <v>45000</v>
      </c>
      <c r="E57" s="3">
        <f>IF(A57&lt;LookHere!B$13,0,IF(A57&lt;LookHere!B$14,LookHere!C$13,LookHere!C$14))</f>
        <v>15000</v>
      </c>
      <c r="F57" s="3">
        <f>IF('SC1'!A57&lt;LookHere!D$15,0,LookHere!B$15)</f>
        <v>8000</v>
      </c>
      <c r="G57" s="3">
        <f>IF('SC1'!A57&lt;LookHere!D$16,0,LookHere!B$16)</f>
        <v>7004.88</v>
      </c>
      <c r="H57" s="3">
        <f t="shared" si="2"/>
        <v>28467.610479465118</v>
      </c>
      <c r="I57" s="35">
        <f t="shared" si="3"/>
        <v>0</v>
      </c>
      <c r="J57" s="3">
        <f>IF(I56&gt;0,IF(B57&lt;2,IF(C57&gt;5500*[1]LookHere!B$11, 5500*[1]LookHere!B$11, C57), IF(H57&gt;(M57+P56),-(H57-M57-P56),0)),0)</f>
        <v>0</v>
      </c>
      <c r="K57" s="35">
        <f t="shared" si="4"/>
        <v>1.8544210392543008E-25</v>
      </c>
      <c r="L57" s="35">
        <f t="shared" si="5"/>
        <v>0</v>
      </c>
      <c r="M57" s="35">
        <f t="shared" si="6"/>
        <v>3.2083408983638825E-23</v>
      </c>
      <c r="N57" s="35">
        <f t="shared" si="7"/>
        <v>0</v>
      </c>
      <c r="O57" s="35">
        <f t="shared" si="10"/>
        <v>-426820.02797187841</v>
      </c>
      <c r="P57" s="3">
        <f t="shared" si="8"/>
        <v>28467.610479465118</v>
      </c>
      <c r="Q57">
        <f t="shared" si="0"/>
        <v>0.18</v>
      </c>
      <c r="R57" s="3">
        <f>IF(B57&lt;2,K57*V$5+L57*0.4*V$6 - IF((C57-J57)&gt;0,IF((C57-J57)&gt;V$12,V$12,C57-J57)),P57+L57*($V$6)*0.4+K57*($V$5)+G57+F57+E57)/LookHere!B$11</f>
        <v>58472.490479465116</v>
      </c>
      <c r="S57" s="3">
        <f>(IF(G57&gt;0,IF(R57&gt;V$15,IF(0.15*(R57-V$15)&lt;G57,0.15*(R57-V$15),G57),0),0))*LookHere!B$11</f>
        <v>0</v>
      </c>
      <c r="T57" s="3">
        <f>(IF(R57&lt;V$16,W$16*R57,IF(R57&lt;V$17,Z$16+W$17*(R57-V$16),IF(R57&lt;V$18,W$18*(R57-V$18)+Z$17,(R57-V$18)*W$19+Z$18)))+S57 + IF(R57&lt;V$20,R57*W$20,IF(R57&lt;V$21,(R57-V$20)*W$21+Z$20,(R57-V$21)*W$22+Z$21)))*LookHere!B$11</f>
        <v>13472.490784353384</v>
      </c>
      <c r="AG57">
        <f t="shared" si="12"/>
        <v>72</v>
      </c>
      <c r="AH57" s="20">
        <v>7.4999999999999997E-2</v>
      </c>
      <c r="AI57" s="3">
        <f t="shared" si="11"/>
        <v>1</v>
      </c>
    </row>
    <row r="58" spans="1:35" x14ac:dyDescent="0.2">
      <c r="A58">
        <f t="shared" si="1"/>
        <v>94</v>
      </c>
      <c r="B58">
        <f>IF(A58&lt;LookHere!$B$9,1,2)</f>
        <v>2</v>
      </c>
      <c r="C58">
        <f>IF(B58&lt;2,LookHere!F$10 - T57,0)</f>
        <v>0</v>
      </c>
      <c r="D58" s="3">
        <f>IF(B58=2,LookHere!$B$12,0)</f>
        <v>45000</v>
      </c>
      <c r="E58" s="3">
        <f>IF(A58&lt;LookHere!B$13,0,IF(A58&lt;LookHere!B$14,LookHere!C$13,LookHere!C$14))</f>
        <v>15000</v>
      </c>
      <c r="F58" s="3">
        <f>IF('SC1'!A58&lt;LookHere!D$15,0,LookHere!B$15)</f>
        <v>8000</v>
      </c>
      <c r="G58" s="3">
        <f>IF('SC1'!A58&lt;LookHere!D$16,0,LookHere!B$16)</f>
        <v>7004.88</v>
      </c>
      <c r="H58" s="3">
        <f t="shared" si="2"/>
        <v>28467.610784353383</v>
      </c>
      <c r="I58" s="35">
        <f t="shared" si="3"/>
        <v>0</v>
      </c>
      <c r="J58" s="3">
        <f>IF(I57&gt;0,IF(B58&lt;2,IF(C58&gt;5500*[1]LookHere!B$11, 5500*[1]LookHere!B$11, C58), IF(H58&gt;(M58+P57),-(H58-M58-P57),0)),0)</f>
        <v>0</v>
      </c>
      <c r="K58" s="35">
        <f t="shared" si="4"/>
        <v>1.071855360688975E-27</v>
      </c>
      <c r="L58" s="35">
        <f t="shared" si="5"/>
        <v>0</v>
      </c>
      <c r="M58" s="35">
        <f t="shared" si="6"/>
        <v>1.8544210392543008E-25</v>
      </c>
      <c r="N58" s="35">
        <f t="shared" si="7"/>
        <v>0</v>
      </c>
      <c r="O58" s="35">
        <f t="shared" si="10"/>
        <v>-457754.65821302094</v>
      </c>
      <c r="P58" s="3">
        <f t="shared" si="8"/>
        <v>28467.610784353383</v>
      </c>
      <c r="Q58">
        <f t="shared" si="0"/>
        <v>0.2</v>
      </c>
      <c r="R58" s="3">
        <f>IF(B58&lt;2,K58*V$5+L58*0.4*V$6 - IF((C58-J58)&gt;0,IF((C58-J58)&gt;V$12,V$12,C58-J58)),P58+L58*($V$6)*0.4+K58*($V$5)+G58+F58+E58)/LookHere!B$11</f>
        <v>58472.49078435338</v>
      </c>
      <c r="S58" s="3">
        <f>(IF(G58&gt;0,IF(R58&gt;V$15,IF(0.15*(R58-V$15)&lt;G58,0.15*(R58-V$15),G58),0),0))*LookHere!B$11</f>
        <v>0</v>
      </c>
      <c r="T58" s="3">
        <f>(IF(R58&lt;V$16,W$16*R58,IF(R58&lt;V$17,Z$16+W$17*(R58-V$16),IF(R58&lt;V$18,W$18*(R58-V$18)+Z$17,(R58-V$18)*W$19+Z$18)))+S58 + IF(R58&lt;V$20,R58*W$20,IF(R58&lt;V$21,(R58-V$20)*W$21+Z$20,(R58-V$21)*W$22+Z$21)))*LookHere!B$11</f>
        <v>13472.490879326077</v>
      </c>
      <c r="AG58">
        <f t="shared" si="12"/>
        <v>73</v>
      </c>
      <c r="AH58" s="20">
        <v>7.5999999999999998E-2</v>
      </c>
      <c r="AI58" s="3">
        <f t="shared" si="11"/>
        <v>1</v>
      </c>
    </row>
    <row r="59" spans="1:35" x14ac:dyDescent="0.2">
      <c r="A59">
        <f t="shared" si="1"/>
        <v>95</v>
      </c>
      <c r="B59">
        <f>IF(A59&lt;LookHere!$B$9,1,2)</f>
        <v>2</v>
      </c>
      <c r="C59">
        <f>IF(B59&lt;2,LookHere!F$10 - T58,0)</f>
        <v>0</v>
      </c>
      <c r="D59" s="3">
        <f>IF(B59=2,LookHere!$B$12,0)</f>
        <v>45000</v>
      </c>
      <c r="E59" s="3">
        <f>IF(A59&lt;LookHere!B$13,0,IF(A59&lt;LookHere!B$14,LookHere!C$13,LookHere!C$14))</f>
        <v>15000</v>
      </c>
      <c r="F59" s="3">
        <f>IF('SC1'!A59&lt;LookHere!D$15,0,LookHere!B$15)</f>
        <v>8000</v>
      </c>
      <c r="G59" s="3">
        <f>IF('SC1'!A59&lt;LookHere!D$16,0,LookHere!B$16)</f>
        <v>7004.88</v>
      </c>
      <c r="H59" s="3">
        <f t="shared" si="2"/>
        <v>28467.610879326076</v>
      </c>
      <c r="I59" s="35">
        <f t="shared" si="3"/>
        <v>0</v>
      </c>
      <c r="J59" s="3">
        <f>IF(I58&gt;0,IF(B59&lt;2,IF(C59&gt;5500*[1]LookHere!B$11, 5500*[1]LookHere!B$11, C59), IF(H59&gt;(M59+P58),-(H59-M59-P58),0)),0)</f>
        <v>0</v>
      </c>
      <c r="K59" s="35">
        <f t="shared" si="4"/>
        <v>6.1953239847821438E-30</v>
      </c>
      <c r="L59" s="35">
        <f t="shared" si="5"/>
        <v>0</v>
      </c>
      <c r="M59" s="35">
        <f t="shared" si="6"/>
        <v>1.071855360688975E-27</v>
      </c>
      <c r="N59" s="35">
        <f t="shared" si="7"/>
        <v>0</v>
      </c>
      <c r="O59" s="35">
        <f t="shared" si="10"/>
        <v>-488868.09092184558</v>
      </c>
      <c r="P59" s="3">
        <f t="shared" si="8"/>
        <v>28467.610879326076</v>
      </c>
      <c r="Q59">
        <f t="shared" si="0"/>
        <v>0.2</v>
      </c>
      <c r="R59" s="3">
        <f>IF(B59&lt;2,K59*V$5+L59*0.4*V$6 - IF((C59-J59)&gt;0,IF((C59-J59)&gt;V$12,V$12,C59-J59)),P59+L59*($V$6)*0.4+K59*($V$5)+G59+F59+E59)/LookHere!B$11</f>
        <v>58472.490879326077</v>
      </c>
      <c r="S59" s="3">
        <f>(IF(G59&gt;0,IF(R59&gt;V$15,IF(0.15*(R59-V$15)&lt;G59,0.15*(R59-V$15),G59),0),0))*LookHere!B$11</f>
        <v>0</v>
      </c>
      <c r="T59" s="3">
        <f>(IF(R59&lt;V$16,W$16*R59,IF(R59&lt;V$17,Z$16+W$17*(R59-V$16),IF(R59&lt;V$18,W$18*(R59-V$18)+Z$17,(R59-V$18)*W$19+Z$18)))+S59 + IF(R59&lt;V$20,R59*W$20,IF(R59&lt;V$21,(R59-V$20)*W$21+Z$20,(R59-V$21)*W$22+Z$21)))*LookHere!B$11</f>
        <v>13472.490908910073</v>
      </c>
      <c r="AG59">
        <f t="shared" si="12"/>
        <v>74</v>
      </c>
      <c r="AH59" s="20">
        <v>7.6999999999999999E-2</v>
      </c>
      <c r="AI59" s="3">
        <f t="shared" si="11"/>
        <v>1</v>
      </c>
    </row>
    <row r="60" spans="1:35" x14ac:dyDescent="0.2">
      <c r="A60">
        <f t="shared" si="1"/>
        <v>96</v>
      </c>
      <c r="B60">
        <f>IF(A60&lt;LookHere!$B$9,1,2)</f>
        <v>2</v>
      </c>
      <c r="C60">
        <f>IF(B60&lt;2,LookHere!F$10 - T59,0)</f>
        <v>0</v>
      </c>
      <c r="D60" s="3">
        <f>IF(B60=2,LookHere!$B$12,0)</f>
        <v>45000</v>
      </c>
      <c r="E60" s="3">
        <f>IF(A60&lt;LookHere!B$13,0,IF(A60&lt;LookHere!B$14,LookHere!C$13,LookHere!C$14))</f>
        <v>15000</v>
      </c>
      <c r="F60" s="3">
        <f>IF('SC1'!A60&lt;LookHere!D$15,0,LookHere!B$15)</f>
        <v>8000</v>
      </c>
      <c r="G60" s="3">
        <f>IF('SC1'!A60&lt;LookHere!D$16,0,LookHere!B$16)</f>
        <v>7004.88</v>
      </c>
      <c r="H60" s="3">
        <f t="shared" si="2"/>
        <v>28467.610908910072</v>
      </c>
      <c r="I60" s="35">
        <f t="shared" si="3"/>
        <v>0</v>
      </c>
      <c r="J60" s="3">
        <f>IF(I59&gt;0,IF(B60&lt;2,IF(C60&gt;5500*[1]LookHere!B$11, 5500*[1]LookHere!B$11, C60), IF(H60&gt;(M60+P59),-(H60-M60-P59),0)),0)</f>
        <v>0</v>
      </c>
      <c r="K60" s="35">
        <f t="shared" si="4"/>
        <v>3.5808972632040033E-32</v>
      </c>
      <c r="L60" s="35">
        <f t="shared" si="5"/>
        <v>0</v>
      </c>
      <c r="M60" s="35">
        <f t="shared" si="6"/>
        <v>6.1953239847821438E-30</v>
      </c>
      <c r="N60" s="35">
        <f t="shared" si="7"/>
        <v>0</v>
      </c>
      <c r="O60" s="35">
        <f t="shared" si="10"/>
        <v>-520161.35936669988</v>
      </c>
      <c r="P60" s="3">
        <f t="shared" si="8"/>
        <v>28467.610908910072</v>
      </c>
      <c r="Q60">
        <f t="shared" si="0"/>
        <v>0.2</v>
      </c>
      <c r="R60" s="3">
        <f>IF(B60&lt;2,K60*V$5+L60*0.4*V$6 - IF((C60-J60)&gt;0,IF((C60-J60)&gt;V$12,V$12,C60-J60)),P60+L60*($V$6)*0.4+K60*($V$5)+G60+F60+E60)/LookHere!B$11</f>
        <v>58472.490908910069</v>
      </c>
      <c r="S60" s="3">
        <f>(IF(G60&gt;0,IF(R60&gt;V$15,IF(0.15*(R60-V$15)&lt;G60,0.15*(R60-V$15),G60),0),0))*LookHere!B$11</f>
        <v>0</v>
      </c>
      <c r="T60" s="3">
        <f>(IF(R60&lt;V$16,W$16*R60,IF(R60&lt;V$17,Z$16+W$17*(R60-V$16),IF(R60&lt;V$18,W$18*(R60-V$18)+Z$17,(R60-V$18)*W$19+Z$18)))+S60 + IF(R60&lt;V$20,R60*W$20,IF(R60&lt;V$21,(R60-V$20)*W$21+Z$20,(R60-V$21)*W$22+Z$21)))*LookHere!B$11</f>
        <v>13472.490918125486</v>
      </c>
      <c r="AG60">
        <f t="shared" si="12"/>
        <v>75</v>
      </c>
      <c r="AH60" s="20">
        <v>7.9000000000000001E-2</v>
      </c>
      <c r="AI60" s="3">
        <f t="shared" si="11"/>
        <v>1</v>
      </c>
    </row>
    <row r="61" spans="1:35" x14ac:dyDescent="0.2">
      <c r="A61">
        <f t="shared" si="1"/>
        <v>97</v>
      </c>
      <c r="B61">
        <f>IF(A61&lt;LookHere!$B$9,1,2)</f>
        <v>2</v>
      </c>
      <c r="C61">
        <f>IF(B61&lt;2,LookHere!F$10 - T60,0)</f>
        <v>0</v>
      </c>
      <c r="D61" s="3">
        <f>IF(B61=2,LookHere!$B$12,0)</f>
        <v>45000</v>
      </c>
      <c r="E61" s="3">
        <f>IF(A61&lt;LookHere!B$13,0,IF(A61&lt;LookHere!B$14,LookHere!C$13,LookHere!C$14))</f>
        <v>15000</v>
      </c>
      <c r="F61" s="3">
        <f>IF('SC1'!A61&lt;LookHere!D$15,0,LookHere!B$15)</f>
        <v>8000</v>
      </c>
      <c r="G61" s="3">
        <f>IF('SC1'!A61&lt;LookHere!D$16,0,LookHere!B$16)</f>
        <v>7004.88</v>
      </c>
      <c r="H61" s="3">
        <f t="shared" si="2"/>
        <v>28467.610918125487</v>
      </c>
      <c r="I61" s="35">
        <f t="shared" si="3"/>
        <v>0</v>
      </c>
      <c r="J61" s="3">
        <f>IF(I60&gt;0,IF(B61&lt;2,IF(C61&gt;5500*[1]LookHere!B$11, 5500*[1]LookHere!B$11, C61), IF(H61&gt;(M61+P60),-(H61-M61-P60),0)),0)</f>
        <v>0</v>
      </c>
      <c r="K61" s="35">
        <f t="shared" si="4"/>
        <v>2.0697586181319008E-34</v>
      </c>
      <c r="L61" s="35">
        <f t="shared" si="5"/>
        <v>0</v>
      </c>
      <c r="M61" s="35">
        <f t="shared" si="6"/>
        <v>3.5808972632040033E-32</v>
      </c>
      <c r="N61" s="35">
        <f t="shared" si="7"/>
        <v>0</v>
      </c>
      <c r="O61" s="35">
        <f t="shared" si="10"/>
        <v>-551635.50293274946</v>
      </c>
      <c r="P61" s="3">
        <f t="shared" si="8"/>
        <v>28467.610918125487</v>
      </c>
      <c r="Q61">
        <f t="shared" si="0"/>
        <v>0.2</v>
      </c>
      <c r="R61" s="3">
        <f>IF(B61&lt;2,K61*V$5+L61*0.4*V$6 - IF((C61-J61)&gt;0,IF((C61-J61)&gt;V$12,V$12,C61-J61)),P61+L61*($V$6)*0.4+K61*($V$5)+G61+F61+E61)/LookHere!B$11</f>
        <v>58472.490918125484</v>
      </c>
      <c r="S61" s="3">
        <f>(IF(G61&gt;0,IF(R61&gt;V$15,IF(0.15*(R61-V$15)&lt;G61,0.15*(R61-V$15),G61),0),0))*LookHere!B$11</f>
        <v>0</v>
      </c>
      <c r="T61" s="3">
        <f>(IF(R61&lt;V$16,W$16*R61,IF(R61&lt;V$17,Z$16+W$17*(R61-V$16),IF(R61&lt;V$18,W$18*(R61-V$18)+Z$17,(R61-V$18)*W$19+Z$18)))+S61 + IF(R61&lt;V$20,R61*W$20,IF(R61&lt;V$21,(R61-V$20)*W$21+Z$20,(R61-V$21)*W$22+Z$21)))*LookHere!B$11</f>
        <v>13472.49092099609</v>
      </c>
      <c r="AG61">
        <f t="shared" si="12"/>
        <v>76</v>
      </c>
      <c r="AH61" s="20">
        <v>0.08</v>
      </c>
      <c r="AI61" s="3">
        <f t="shared" si="11"/>
        <v>1</v>
      </c>
    </row>
    <row r="62" spans="1:35" x14ac:dyDescent="0.2">
      <c r="A62">
        <f t="shared" si="1"/>
        <v>98</v>
      </c>
      <c r="B62">
        <f>IF(A62&lt;LookHere!$B$9,1,2)</f>
        <v>2</v>
      </c>
      <c r="C62">
        <f>IF(B62&lt;2,LookHere!F$10 - T61,0)</f>
        <v>0</v>
      </c>
      <c r="D62" s="3">
        <f>IF(B62=2,LookHere!$B$12,0)</f>
        <v>45000</v>
      </c>
      <c r="E62" s="3">
        <f>IF(A62&lt;LookHere!B$13,0,IF(A62&lt;LookHere!B$14,LookHere!C$13,LookHere!C$14))</f>
        <v>15000</v>
      </c>
      <c r="F62" s="3">
        <f>IF('SC1'!A62&lt;LookHere!D$15,0,LookHere!B$15)</f>
        <v>8000</v>
      </c>
      <c r="G62" s="3">
        <f>IF('SC1'!A62&lt;LookHere!D$16,0,LookHere!B$16)</f>
        <v>7004.88</v>
      </c>
      <c r="H62" s="3">
        <f t="shared" si="2"/>
        <v>28467.610920996089</v>
      </c>
      <c r="I62" s="35">
        <f t="shared" si="3"/>
        <v>0</v>
      </c>
      <c r="J62" s="3">
        <f>IF(I61&gt;0,IF(B62&lt;2,IF(C62&gt;5500*[1]LookHere!B$11, 5500*[1]LookHere!B$11, C62), IF(H62&gt;(M62+P61),-(H62-M62-P61),0)),0)</f>
        <v>0</v>
      </c>
      <c r="K62" s="35">
        <f t="shared" si="4"/>
        <v>1.1963204812801958E-36</v>
      </c>
      <c r="L62" s="35">
        <f t="shared" si="5"/>
        <v>0</v>
      </c>
      <c r="M62" s="35">
        <f t="shared" si="6"/>
        <v>2.0697586181319008E-34</v>
      </c>
      <c r="N62" s="35">
        <f t="shared" si="7"/>
        <v>0</v>
      </c>
      <c r="O62" s="35">
        <f t="shared" si="10"/>
        <v>-583291.56705782621</v>
      </c>
      <c r="P62" s="3">
        <f t="shared" si="8"/>
        <v>28467.610920996089</v>
      </c>
      <c r="Q62">
        <f t="shared" si="0"/>
        <v>0.2</v>
      </c>
      <c r="R62" s="3">
        <f>IF(B62&lt;2,K62*V$5+L62*0.4*V$6 - IF((C62-J62)&gt;0,IF((C62-J62)&gt;V$12,V$12,C62-J62)),P62+L62*($V$6)*0.4+K62*($V$5)+G62+F62+E62)/LookHere!B$11</f>
        <v>58472.49092099609</v>
      </c>
      <c r="S62" s="3">
        <f>(IF(G62&gt;0,IF(R62&gt;V$15,IF(0.15*(R62-V$15)&lt;G62,0.15*(R62-V$15),G62),0),0))*LookHere!B$11</f>
        <v>0</v>
      </c>
      <c r="T62" s="3">
        <f>(IF(R62&lt;V$16,W$16*R62,IF(R62&lt;V$17,Z$16+W$17*(R62-V$16),IF(R62&lt;V$18,W$18*(R62-V$18)+Z$17,(R62-V$18)*W$19+Z$18)))+S62 + IF(R62&lt;V$20,R62*W$20,IF(R62&lt;V$21,(R62-V$20)*W$21+Z$20,(R62-V$21)*W$22+Z$21)))*LookHere!B$11</f>
        <v>13472.490921890281</v>
      </c>
      <c r="AG62">
        <f t="shared" si="12"/>
        <v>77</v>
      </c>
      <c r="AH62" s="20">
        <v>8.2000000000000003E-2</v>
      </c>
      <c r="AI62" s="3">
        <f t="shared" si="11"/>
        <v>1</v>
      </c>
    </row>
    <row r="63" spans="1:35" x14ac:dyDescent="0.2">
      <c r="A63">
        <f t="shared" si="1"/>
        <v>99</v>
      </c>
      <c r="B63">
        <f>IF(A63&lt;LookHere!$B$9,1,2)</f>
        <v>2</v>
      </c>
      <c r="C63">
        <f>IF(B63&lt;2,LookHere!F$10 - T62,0)</f>
        <v>0</v>
      </c>
      <c r="D63" s="3">
        <f>IF(B63=2,LookHere!$B$12,0)</f>
        <v>45000</v>
      </c>
      <c r="E63" s="3">
        <f>IF(A63&lt;LookHere!B$13,0,IF(A63&lt;LookHere!B$14,LookHere!C$13,LookHere!C$14))</f>
        <v>15000</v>
      </c>
      <c r="F63" s="3">
        <f>IF('SC1'!A63&lt;LookHere!D$15,0,LookHere!B$15)</f>
        <v>8000</v>
      </c>
      <c r="G63" s="3">
        <f>IF('SC1'!A63&lt;LookHere!D$16,0,LookHere!B$16)</f>
        <v>7004.88</v>
      </c>
      <c r="H63" s="3">
        <f t="shared" si="2"/>
        <v>28467.610921890278</v>
      </c>
      <c r="I63" s="35">
        <f t="shared" si="3"/>
        <v>0</v>
      </c>
      <c r="J63" s="3">
        <f>IF(I62&gt;0,IF(B63&lt;2,IF(C63&gt;5500*[1]LookHere!B$11, 5500*[1]LookHere!B$11, C63), IF(H63&gt;(M63+P62),-(H63-M63-P62),0)),0)</f>
        <v>0</v>
      </c>
      <c r="K63" s="35">
        <f t="shared" si="4"/>
        <v>6.9147323817993978E-39</v>
      </c>
      <c r="L63" s="35">
        <f t="shared" si="5"/>
        <v>0</v>
      </c>
      <c r="M63" s="35">
        <f t="shared" si="6"/>
        <v>1.1963204812801958E-36</v>
      </c>
      <c r="N63" s="35">
        <f t="shared" si="7"/>
        <v>0</v>
      </c>
      <c r="O63" s="35">
        <f t="shared" si="10"/>
        <v>-615130.60323641647</v>
      </c>
      <c r="P63" s="3">
        <f t="shared" si="8"/>
        <v>28467.610921890278</v>
      </c>
      <c r="Q63">
        <f t="shared" si="0"/>
        <v>0.2</v>
      </c>
      <c r="R63" s="3">
        <f>IF(B63&lt;2,K63*V$5+L63*0.4*V$6 - IF((C63-J63)&gt;0,IF((C63-J63)&gt;V$12,V$12,C63-J63)),P63+L63*($V$6)*0.4+K63*($V$5)+G63+F63+E63)/LookHere!B$11</f>
        <v>58472.490921890276</v>
      </c>
      <c r="S63" s="3">
        <f>(IF(G63&gt;0,IF(R63&gt;V$15,IF(0.15*(R63-V$15)&lt;G63,0.15*(R63-V$15),G63),0),0))*LookHere!B$11</f>
        <v>0</v>
      </c>
      <c r="T63" s="3">
        <f>(IF(R63&lt;V$16,W$16*R63,IF(R63&lt;V$17,Z$16+W$17*(R63-V$16),IF(R63&lt;V$18,W$18*(R63-V$18)+Z$17,(R63-V$18)*W$19+Z$18)))+S63 + IF(R63&lt;V$20,R63*W$20,IF(R63&lt;V$21,(R63-V$20)*W$21+Z$20,(R63-V$21)*W$22+Z$21)))*LookHere!B$11</f>
        <v>13472.490922168821</v>
      </c>
      <c r="AG63">
        <f t="shared" si="12"/>
        <v>78</v>
      </c>
      <c r="AH63" s="20">
        <v>8.3000000000000004E-2</v>
      </c>
      <c r="AI63" s="3">
        <f t="shared" si="11"/>
        <v>1</v>
      </c>
    </row>
    <row r="64" spans="1:35" x14ac:dyDescent="0.2">
      <c r="A64">
        <f t="shared" si="1"/>
        <v>100</v>
      </c>
      <c r="B64">
        <f>IF(A64&lt;LookHere!$B$9,1,2)</f>
        <v>2</v>
      </c>
      <c r="C64">
        <f>IF(B64&lt;2,LookHere!F$10 - T63,0)</f>
        <v>0</v>
      </c>
      <c r="D64" s="3">
        <f>IF(B64=2,LookHere!$B$12,0)</f>
        <v>45000</v>
      </c>
      <c r="E64" s="3">
        <f>IF(A64&lt;LookHere!B$13,0,IF(A64&lt;LookHere!B$14,LookHere!C$13,LookHere!C$14))</f>
        <v>15000</v>
      </c>
      <c r="F64" s="3">
        <f>IF('SC1'!A64&lt;LookHere!D$15,0,LookHere!B$15)</f>
        <v>8000</v>
      </c>
      <c r="G64" s="3">
        <f>IF('SC1'!A64&lt;LookHere!D$16,0,LookHere!B$16)</f>
        <v>7004.88</v>
      </c>
      <c r="H64" s="3">
        <f t="shared" si="2"/>
        <v>28467.61092216882</v>
      </c>
      <c r="I64" s="35">
        <f t="shared" si="3"/>
        <v>0</v>
      </c>
      <c r="J64" s="3">
        <f>IF(I63&gt;0,IF(B64&lt;2,IF(C64&gt;5500*[1]LookHere!B$11, 5500*[1]LookHere!B$11, C64), IF(H64&gt;(M64+P63),-(H64-M64-P63),0)),0)</f>
        <v>0</v>
      </c>
      <c r="K64" s="35">
        <f t="shared" si="4"/>
        <v>3.9967153166799355E-41</v>
      </c>
      <c r="L64" s="35">
        <f t="shared" si="5"/>
        <v>0</v>
      </c>
      <c r="M64" s="35">
        <f t="shared" si="6"/>
        <v>6.9147323817993978E-39</v>
      </c>
      <c r="N64" s="35">
        <f t="shared" si="7"/>
        <v>0</v>
      </c>
      <c r="O64" s="35">
        <f t="shared" si="10"/>
        <v>-647153.66904501314</v>
      </c>
      <c r="P64" s="3">
        <f t="shared" si="8"/>
        <v>28467.61092216882</v>
      </c>
      <c r="Q64">
        <f t="shared" si="0"/>
        <v>0.2</v>
      </c>
      <c r="R64" s="3">
        <f>IF(B64&lt;2,K64*V$5+L64*0.4*V$6 - IF((C64-J64)&gt;0,IF((C64-J64)&gt;V$12,V$12,C64-J64)),P64+L64*($V$6)*0.4+K64*($V$5)+G64+F64+E64)/LookHere!B$11</f>
        <v>58472.490922168821</v>
      </c>
      <c r="S64" s="3">
        <f>(IF(G64&gt;0,IF(R64&gt;V$15,IF(0.15*(R64-V$15)&lt;G64,0.15*(R64-V$15),G64),0),0))*LookHere!B$11</f>
        <v>0</v>
      </c>
      <c r="T64" s="3">
        <f>(IF(R64&lt;V$16,W$16*R64,IF(R64&lt;V$17,Z$16+W$17*(R64-V$16),IF(R64&lt;V$18,W$18*(R64-V$18)+Z$17,(R64-V$18)*W$19+Z$18)))+S64 + IF(R64&lt;V$20,R64*W$20,IF(R64&lt;V$21,(R64-V$20)*W$21+Z$20,(R64-V$21)*W$22+Z$21)))*LookHere!B$11</f>
        <v>13472.490922255587</v>
      </c>
      <c r="AG64">
        <f t="shared" si="12"/>
        <v>79</v>
      </c>
      <c r="AH64" s="20">
        <v>8.5000000000000006E-2</v>
      </c>
      <c r="AI64" s="3">
        <f t="shared" si="11"/>
        <v>1</v>
      </c>
    </row>
    <row r="65" spans="1:35" x14ac:dyDescent="0.2">
      <c r="A65">
        <f t="shared" si="1"/>
        <v>101</v>
      </c>
      <c r="B65">
        <f>IF(A65&lt;LookHere!$B$9,1,2)</f>
        <v>2</v>
      </c>
      <c r="C65">
        <f>IF(B65&lt;2,LookHere!F$10 - T64,0)</f>
        <v>0</v>
      </c>
      <c r="D65" s="3">
        <f>IF(B65=2,LookHere!$B$12,0)</f>
        <v>45000</v>
      </c>
      <c r="E65" s="3">
        <f>IF(A65&lt;LookHere!B$13,0,IF(A65&lt;LookHere!B$14,LookHere!C$13,LookHere!C$14))</f>
        <v>15000</v>
      </c>
      <c r="F65" s="3">
        <f>IF('SC1'!A65&lt;LookHere!D$15,0,LookHere!B$15)</f>
        <v>8000</v>
      </c>
      <c r="G65" s="3">
        <f>IF('SC1'!A65&lt;LookHere!D$16,0,LookHere!B$16)</f>
        <v>7004.88</v>
      </c>
      <c r="H65" s="3">
        <f t="shared" si="2"/>
        <v>28467.610922255586</v>
      </c>
      <c r="I65" s="35">
        <f t="shared" si="3"/>
        <v>0</v>
      </c>
      <c r="J65" s="3">
        <f>IF(I64&gt;0,IF(B65&lt;2,IF(C65&gt;5500*[1]LookHere!B$11, 5500*[1]LookHere!B$11, C65), IF(H65&gt;(M65+P64),-(H65-M65-P64),0)),0)</f>
        <v>0</v>
      </c>
      <c r="K65" s="35">
        <f t="shared" si="4"/>
        <v>2.3101014530409372E-43</v>
      </c>
      <c r="L65" s="35">
        <f t="shared" si="5"/>
        <v>0</v>
      </c>
      <c r="M65" s="35">
        <f t="shared" si="6"/>
        <v>3.9967153166799355E-41</v>
      </c>
      <c r="N65" s="35">
        <f t="shared" si="7"/>
        <v>0</v>
      </c>
      <c r="O65" s="35">
        <f t="shared" si="10"/>
        <v>-679361.82817426207</v>
      </c>
      <c r="P65" s="3">
        <f t="shared" si="8"/>
        <v>28467.610922255586</v>
      </c>
      <c r="Q65">
        <f t="shared" si="0"/>
        <v>0.2</v>
      </c>
      <c r="R65" s="3">
        <f>IF(B65&lt;2,K65*V$5+L65*0.4*V$6 - IF((C65-J65)&gt;0,IF((C65-J65)&gt;V$12,V$12,C65-J65)),P65+L65*($V$6)*0.4+K65*($V$5)+G65+F65+E65)/LookHere!B$11</f>
        <v>58472.490922255587</v>
      </c>
      <c r="S65" s="3">
        <f>(IF(G65&gt;0,IF(R65&gt;V$15,IF(0.15*(R65-V$15)&lt;G65,0.15*(R65-V$15),G65),0),0))*LookHere!B$11</f>
        <v>0</v>
      </c>
      <c r="T65" s="3">
        <f>(IF(R65&lt;V$16,W$16*R65,IF(R65&lt;V$17,Z$16+W$17*(R65-V$16),IF(R65&lt;V$18,W$18*(R65-V$18)+Z$17,(R65-V$18)*W$19+Z$18)))+S65 + IF(R65&lt;V$20,R65*W$20,IF(R65&lt;V$21,(R65-V$20)*W$21+Z$20,(R65-V$21)*W$22+Z$21)))*LookHere!B$11</f>
        <v>13472.490922282615</v>
      </c>
      <c r="AG65">
        <f t="shared" si="12"/>
        <v>80</v>
      </c>
      <c r="AH65" s="36">
        <v>8.7999999999999995E-2</v>
      </c>
      <c r="AI65" s="3">
        <f t="shared" si="11"/>
        <v>1</v>
      </c>
    </row>
    <row r="66" spans="1:35" x14ac:dyDescent="0.2">
      <c r="A66">
        <f t="shared" si="1"/>
        <v>102</v>
      </c>
      <c r="B66">
        <f>IF(A66&lt;LookHere!$B$9,1,2)</f>
        <v>2</v>
      </c>
      <c r="C66">
        <f>IF(B66&lt;2,LookHere!F$10 - T65,0)</f>
        <v>0</v>
      </c>
      <c r="D66" s="3">
        <f>IF(B66=2,LookHere!$B$12,0)</f>
        <v>45000</v>
      </c>
      <c r="E66" s="3">
        <f>IF(A66&lt;LookHere!B$13,0,IF(A66&lt;LookHere!B$14,LookHere!C$13,LookHere!C$14))</f>
        <v>15000</v>
      </c>
      <c r="F66" s="3">
        <f>IF('SC1'!A66&lt;LookHere!D$15,0,LookHere!B$15)</f>
        <v>8000</v>
      </c>
      <c r="G66" s="3">
        <f>IF('SC1'!A66&lt;LookHere!D$16,0,LookHere!B$16)</f>
        <v>7004.88</v>
      </c>
      <c r="H66" s="3">
        <f t="shared" si="2"/>
        <v>28467.610922282613</v>
      </c>
      <c r="I66" s="35">
        <f t="shared" si="3"/>
        <v>0</v>
      </c>
      <c r="J66" s="3">
        <f>IF(I65&gt;0,IF(B66&lt;2,IF(C66&gt;5500*[1]LookHere!B$11, 5500*[1]LookHere!B$11, C66), IF(H66&gt;(M66+P65),-(H66-M66-P65),0)),0)</f>
        <v>0</v>
      </c>
      <c r="K66" s="35">
        <f t="shared" si="4"/>
        <v>1.3352386398576411E-45</v>
      </c>
      <c r="L66" s="35">
        <f t="shared" si="5"/>
        <v>0</v>
      </c>
      <c r="M66" s="35">
        <f t="shared" si="6"/>
        <v>2.3101014530409372E-43</v>
      </c>
      <c r="N66" s="35">
        <f t="shared" si="7"/>
        <v>0</v>
      </c>
      <c r="O66" s="35">
        <f t="shared" si="10"/>
        <v>-711756.15046336479</v>
      </c>
      <c r="P66" s="3">
        <f t="shared" si="8"/>
        <v>28467.610922282613</v>
      </c>
      <c r="Q66">
        <f t="shared" si="0"/>
        <v>0.2</v>
      </c>
      <c r="R66" s="3">
        <f>IF(B66&lt;2,K66*V$5+L66*0.4*V$6 - IF((C66-J66)&gt;0,IF((C66-J66)&gt;V$12,V$12,C66-J66)),P66+L66*($V$6)*0.4+K66*($V$5)+G66+F66+E66)/LookHere!B$11</f>
        <v>58472.49092228261</v>
      </c>
      <c r="S66" s="3">
        <f>(IF(G66&gt;0,IF(R66&gt;V$15,IF(0.15*(R66-V$15)&lt;G66,0.15*(R66-V$15),G66),0),0))*LookHere!B$11</f>
        <v>0</v>
      </c>
      <c r="T66" s="3">
        <f>(IF(R66&lt;V$16,W$16*R66,IF(R66&lt;V$17,Z$16+W$17*(R66-V$16),IF(R66&lt;V$18,W$18*(R66-V$18)+Z$17,(R66-V$18)*W$19+Z$18)))+S66 + IF(R66&lt;V$20,R66*W$20,IF(R66&lt;V$21,(R66-V$20)*W$21+Z$20,(R66-V$21)*W$22+Z$21)))*LookHere!B$11</f>
        <v>13472.490922291032</v>
      </c>
      <c r="AG66">
        <f t="shared" si="12"/>
        <v>81</v>
      </c>
      <c r="AH66" s="36">
        <v>0.09</v>
      </c>
      <c r="AI66" s="3">
        <f t="shared" si="11"/>
        <v>1</v>
      </c>
    </row>
    <row r="67" spans="1:35" x14ac:dyDescent="0.2">
      <c r="A67">
        <f t="shared" si="1"/>
        <v>103</v>
      </c>
      <c r="B67">
        <f>IF(A67&lt;LookHere!$B$9,1,2)</f>
        <v>2</v>
      </c>
      <c r="C67">
        <f>IF(B67&lt;2,LookHere!F$10 - T66,0)</f>
        <v>0</v>
      </c>
      <c r="D67" s="3">
        <f>IF(B67=2,LookHere!$B$12,0)</f>
        <v>45000</v>
      </c>
      <c r="E67" s="3">
        <f>IF(A67&lt;LookHere!B$13,0,IF(A67&lt;LookHere!B$14,LookHere!C$13,LookHere!C$14))</f>
        <v>15000</v>
      </c>
      <c r="F67" s="3">
        <f>IF('SC1'!A67&lt;LookHere!D$15,0,LookHere!B$15)</f>
        <v>8000</v>
      </c>
      <c r="G67" s="3">
        <f>IF('SC1'!A67&lt;LookHere!D$16,0,LookHere!B$16)</f>
        <v>7004.88</v>
      </c>
      <c r="H67" s="3">
        <f t="shared" si="2"/>
        <v>28467.610922291031</v>
      </c>
      <c r="I67" s="35">
        <f t="shared" si="3"/>
        <v>0</v>
      </c>
      <c r="J67" s="3">
        <f>IF(I66&gt;0,IF(B67&lt;2,IF(C67&gt;5500*[1]LookHere!B$11, 5500*[1]LookHere!B$11, C67), IF(H67&gt;(M67+P66),-(H67-M67-P66),0)),0)</f>
        <v>0</v>
      </c>
      <c r="K67" s="35">
        <f t="shared" si="4"/>
        <v>7.7176793383769661E-48</v>
      </c>
      <c r="L67" s="35">
        <f t="shared" si="5"/>
        <v>0</v>
      </c>
      <c r="M67" s="35">
        <f t="shared" si="6"/>
        <v>1.3352386398576411E-45</v>
      </c>
      <c r="N67" s="35">
        <f t="shared" si="7"/>
        <v>0</v>
      </c>
      <c r="O67" s="35">
        <f t="shared" si="10"/>
        <v>-744337.71193532553</v>
      </c>
      <c r="P67" s="3">
        <f t="shared" si="8"/>
        <v>28467.610922291031</v>
      </c>
      <c r="Q67">
        <f t="shared" si="0"/>
        <v>0.2</v>
      </c>
      <c r="R67" s="3">
        <f>IF(B67&lt;2,K67*V$5+L67*0.4*V$6 - IF((C67-J67)&gt;0,IF((C67-J67)&gt;V$12,V$12,C67-J67)),P67+L67*($V$6)*0.4+K67*($V$5)+G67+F67+E67)/LookHere!B$11</f>
        <v>58472.490922291028</v>
      </c>
      <c r="S67" s="3">
        <f>(IF(G67&gt;0,IF(R67&gt;V$15,IF(0.15*(R67-V$15)&lt;G67,0.15*(R67-V$15),G67),0),0))*LookHere!B$11</f>
        <v>0</v>
      </c>
      <c r="T67" s="3">
        <f>(IF(R67&lt;V$16,W$16*R67,IF(R67&lt;V$17,Z$16+W$17*(R67-V$16),IF(R67&lt;V$18,W$18*(R67-V$18)+Z$17,(R67-V$18)*W$19+Z$18)))+S67 + IF(R67&lt;V$20,R67*W$20,IF(R67&lt;V$21,(R67-V$20)*W$21+Z$20,(R67-V$21)*W$22+Z$21)))*LookHere!B$11</f>
        <v>13472.490922293655</v>
      </c>
      <c r="AG67">
        <f t="shared" si="12"/>
        <v>82</v>
      </c>
      <c r="AH67" s="36">
        <v>9.2999999999999999E-2</v>
      </c>
      <c r="AI67" s="3">
        <f t="shared" si="11"/>
        <v>1</v>
      </c>
    </row>
    <row r="68" spans="1:35" x14ac:dyDescent="0.2">
      <c r="A68">
        <f t="shared" si="1"/>
        <v>104</v>
      </c>
      <c r="B68">
        <f>IF(A68&lt;LookHere!$B$9,1,2)</f>
        <v>2</v>
      </c>
      <c r="C68">
        <f>IF(B68&lt;2,LookHere!F$10 - T67,0)</f>
        <v>0</v>
      </c>
      <c r="D68" s="3">
        <f>IF(B68=2,LookHere!$B$12,0)</f>
        <v>45000</v>
      </c>
      <c r="E68" s="3">
        <f>IF(A68&lt;LookHere!B$13,0,IF(A68&lt;LookHere!B$14,LookHere!C$13,LookHere!C$14))</f>
        <v>15000</v>
      </c>
      <c r="F68" s="3">
        <f>IF('SC1'!A68&lt;LookHere!D$15,0,LookHere!B$15)</f>
        <v>8000</v>
      </c>
      <c r="G68" s="3">
        <f>IF('SC1'!A68&lt;LookHere!D$16,0,LookHere!B$16)</f>
        <v>7004.88</v>
      </c>
      <c r="H68" s="3">
        <f t="shared" si="2"/>
        <v>28467.610922293654</v>
      </c>
      <c r="I68" s="35">
        <f t="shared" si="3"/>
        <v>0</v>
      </c>
      <c r="J68" s="3">
        <f>IF(I67&gt;0,IF(B68&lt;2,IF(C68&gt;5500*[1]LookHere!B$11, 5500*[1]LookHere!B$11, C68), IF(H68&gt;(M68+P67),-(H68-M68-P67),0)),0)</f>
        <v>0</v>
      </c>
      <c r="K68" s="35">
        <f t="shared" si="4"/>
        <v>4.4608186575818508E-50</v>
      </c>
      <c r="L68" s="35">
        <f t="shared" si="5"/>
        <v>0</v>
      </c>
      <c r="M68" s="35">
        <f t="shared" si="6"/>
        <v>7.7176793383769661E-48</v>
      </c>
      <c r="N68" s="35">
        <f t="shared" si="7"/>
        <v>0</v>
      </c>
      <c r="O68" s="35">
        <f t="shared" si="10"/>
        <v>-777107.59483260266</v>
      </c>
      <c r="P68" s="3">
        <f t="shared" si="8"/>
        <v>28467.610922293654</v>
      </c>
      <c r="Q68">
        <f t="shared" si="0"/>
        <v>0.2</v>
      </c>
      <c r="R68" s="3">
        <f>IF(B68&lt;2,K68*V$5+L68*0.4*V$6 - IF((C68-J68)&gt;0,IF((C68-J68)&gt;V$12,V$12,C68-J68)),P68+L68*($V$6)*0.4+K68*($V$5)+G68+F68+E68)/LookHere!B$11</f>
        <v>58472.490922293655</v>
      </c>
      <c r="S68" s="3">
        <f>(IF(G68&gt;0,IF(R68&gt;V$15,IF(0.15*(R68-V$15)&lt;G68,0.15*(R68-V$15),G68),0),0))*LookHere!B$11</f>
        <v>0</v>
      </c>
      <c r="T68" s="3">
        <f>(IF(R68&lt;V$16,W$16*R68,IF(R68&lt;V$17,Z$16+W$17*(R68-V$16),IF(R68&lt;V$18,W$18*(R68-V$18)+Z$17,(R68-V$18)*W$19+Z$18)))+S68 + IF(R68&lt;V$20,R68*W$20,IF(R68&lt;V$21,(R68-V$20)*W$21+Z$20,(R68-V$21)*W$22+Z$21)))*LookHere!B$11</f>
        <v>13472.490922294473</v>
      </c>
      <c r="AG68">
        <f t="shared" si="12"/>
        <v>83</v>
      </c>
      <c r="AH68" s="36">
        <v>9.6000000000000002E-2</v>
      </c>
      <c r="AI68" s="3">
        <f t="shared" si="11"/>
        <v>1</v>
      </c>
    </row>
    <row r="69" spans="1:35" x14ac:dyDescent="0.2">
      <c r="A69">
        <f t="shared" si="1"/>
        <v>105</v>
      </c>
      <c r="B69">
        <f>IF(A69&lt;LookHere!$B$9,1,2)</f>
        <v>2</v>
      </c>
      <c r="C69">
        <f>IF(B69&lt;2,LookHere!F$10 - T68,0)</f>
        <v>0</v>
      </c>
      <c r="D69" s="3">
        <f>IF(B69=2,LookHere!$B$12,0)</f>
        <v>45000</v>
      </c>
      <c r="E69" s="3">
        <f>IF(A69&lt;LookHere!B$13,0,IF(A69&lt;LookHere!B$14,LookHere!C$13,LookHere!C$14))</f>
        <v>15000</v>
      </c>
      <c r="F69" s="3">
        <f>IF('SC1'!A69&lt;LookHere!D$15,0,LookHere!B$15)</f>
        <v>8000</v>
      </c>
      <c r="G69" s="3">
        <f>IF('SC1'!A69&lt;LookHere!D$16,0,LookHere!B$16)</f>
        <v>7004.88</v>
      </c>
      <c r="H69" s="3">
        <f t="shared" si="2"/>
        <v>28467.610922294472</v>
      </c>
      <c r="I69" s="35">
        <f t="shared" si="3"/>
        <v>0</v>
      </c>
      <c r="J69" s="3">
        <f>IF(I68&gt;0,IF(B69&lt;2,IF(C69&gt;5500*[1]LookHere!B$11, 5500*[1]LookHere!B$11, C69), IF(H69&gt;(M69+P68),-(H69-M69-P68),0)),0)</f>
        <v>0</v>
      </c>
      <c r="K69" s="35">
        <f t="shared" si="4"/>
        <v>2.5783531840822212E-52</v>
      </c>
      <c r="L69" s="35">
        <f t="shared" si="5"/>
        <v>0</v>
      </c>
      <c r="M69" s="35">
        <f t="shared" si="6"/>
        <v>4.4608186575818508E-50</v>
      </c>
      <c r="N69" s="35">
        <f t="shared" si="7"/>
        <v>0</v>
      </c>
      <c r="O69" s="35">
        <f t="shared" si="10"/>
        <v>-810066.88765302859</v>
      </c>
      <c r="P69" s="3">
        <f t="shared" si="8"/>
        <v>28467.610922294472</v>
      </c>
      <c r="Q69">
        <f t="shared" ref="Q69:Q84" si="13">IF(B69&lt;2,0,VLOOKUP(A69,AG$5:AH$90,2))</f>
        <v>0.2</v>
      </c>
      <c r="R69" s="3">
        <f>IF(B69&lt;2,K69*V$5+L69*0.4*V$6 - IF((C69-J69)&gt;0,IF((C69-J69)&gt;V$12,V$12,C69-J69)),P69+L69*($V$6)*0.4+K69*($V$5)+G69+F69+E69)/LookHere!B$11</f>
        <v>58472.49092229447</v>
      </c>
      <c r="S69" s="3">
        <f>(IF(G69&gt;0,IF(R69&gt;V$15,IF(0.15*(R69-V$15)&lt;G69,0.15*(R69-V$15),G69),0),0))*LookHere!B$11</f>
        <v>0</v>
      </c>
      <c r="T69" s="3">
        <f>(IF(R69&lt;V$16,W$16*R69,IF(R69&lt;V$17,Z$16+W$17*(R69-V$16),IF(R69&lt;V$18,W$18*(R69-V$18)+Z$17,(R69-V$18)*W$19+Z$18)))+S69 + IF(R69&lt;V$20,R69*W$20,IF(R69&lt;V$21,(R69-V$20)*W$21+Z$20,(R69-V$21)*W$22+Z$21)))*LookHere!B$11</f>
        <v>13472.490922294728</v>
      </c>
      <c r="AG69">
        <f t="shared" si="12"/>
        <v>84</v>
      </c>
      <c r="AH69" s="36">
        <v>9.9000000000000005E-2</v>
      </c>
      <c r="AI69" s="3">
        <f t="shared" si="11"/>
        <v>1</v>
      </c>
    </row>
    <row r="70" spans="1:35" x14ac:dyDescent="0.2">
      <c r="A70">
        <f t="shared" ref="A70:A84" si="14">A69+1</f>
        <v>106</v>
      </c>
      <c r="B70">
        <f>IF(A70&lt;LookHere!$B$9,1,2)</f>
        <v>2</v>
      </c>
      <c r="C70">
        <f>IF(B70&lt;2,LookHere!F$10 - T69,0)</f>
        <v>0</v>
      </c>
      <c r="D70" s="3">
        <f>IF(B70=2,LookHere!$B$12,0)</f>
        <v>45000</v>
      </c>
      <c r="E70" s="3">
        <f>IF(A70&lt;LookHere!B$13,0,IF(A70&lt;LookHere!B$14,LookHere!C$13,LookHere!C$14))</f>
        <v>15000</v>
      </c>
      <c r="F70" s="3">
        <f>IF('SC1'!A70&lt;LookHere!D$15,0,LookHere!B$15)</f>
        <v>8000</v>
      </c>
      <c r="G70" s="3">
        <f>IF('SC1'!A70&lt;LookHere!D$16,0,LookHere!B$16)</f>
        <v>7004.88</v>
      </c>
      <c r="H70" s="3">
        <f t="shared" ref="H70:H84" si="15">IF(B70&lt;2,0,D70-E70-F70-G70+T69)</f>
        <v>28467.610922294727</v>
      </c>
      <c r="I70" s="35">
        <f t="shared" ref="I70:I84" si="16">IF(I69&gt;0,IF(B70&lt;2,I69*(1+V$10),I69*(1+V$11)) + J70,0)</f>
        <v>0</v>
      </c>
      <c r="J70" s="3">
        <f>IF(I69&gt;0,IF(B70&lt;2,IF(C70&gt;5500*[1]LookHere!B$11, 5500*[1]LookHere!B$11, C70), IF(H70&gt;(M70+P69),-(H70-M70-P69),0)),0)</f>
        <v>0</v>
      </c>
      <c r="K70" s="35">
        <f t="shared" ref="K70:K84" si="17">IF(B70&lt;2,K69*(1+$V$5-$V$4)+IF(C70&gt;($J70+$V$12),$V$7*($C70-$J70-$V$12),0), K69*(1+$V$5-$V$4)-$M70*$V$8)+N70</f>
        <v>1.4902881403995139E-54</v>
      </c>
      <c r="L70" s="35">
        <f t="shared" ref="L70:L84" si="18">IF(B70&lt;2,L69*(1+$V$6-$V$4)+IF(C70&gt;($J70+$V$12),(1-$V$7)*($C69-$J70-$V$12),0), L69*(1+$V$6-$V$4)-$M70*(1-$V$8))-N70</f>
        <v>0</v>
      </c>
      <c r="M70" s="35">
        <f t="shared" ref="M70:M84" si="19">MIN(H70-P69,(K69+L69))</f>
        <v>2.5783531840822212E-52</v>
      </c>
      <c r="N70" s="35">
        <f t="shared" ref="N70:N84" si="20">IF(B70&lt;2, IF(K69/(K69+L69)&lt;V$7, (V$7 - K69/(K69+L69))*(K69+L69),0),  IF(K69/(K69+L69)&lt;V$8, (V$8 - K69/(K69+L69))*(K69+L69),0))</f>
        <v>0</v>
      </c>
      <c r="O70" s="35">
        <f t="shared" ref="O70:O84" si="21">IF(B70&lt;2,O69*(1+V$10) + IF((C70-J70)&gt;0,IF((C70-J70)&gt;V$12,V$12,C70-J70),0), O69*(1+V$11)-P69 )</f>
        <v>-843216.68518595747</v>
      </c>
      <c r="P70" s="3">
        <f t="shared" ref="P70:P84" si="22">IF(B70&lt;2, 0, IF(H70&gt;(I70+K70+L70),H70-I70-K70-L70,  O70*Q70))</f>
        <v>28467.610922294727</v>
      </c>
      <c r="Q70">
        <f t="shared" si="13"/>
        <v>0.2</v>
      </c>
      <c r="R70" s="3">
        <f>IF(B70&lt;2,K70*V$5+L70*0.4*V$6 - IF((C70-J70)&gt;0,IF((C70-J70)&gt;V$12,V$12,C70-J70)),P70+L70*($V$6)*0.4+K70*($V$5)+G70+F70+E70)/LookHere!B$11</f>
        <v>58472.490922294724</v>
      </c>
      <c r="S70" s="3">
        <f>(IF(G70&gt;0,IF(R70&gt;V$15,IF(0.15*(R70-V$15)&lt;G70,0.15*(R70-V$15),G70),0),0))*LookHere!B$11</f>
        <v>0</v>
      </c>
      <c r="T70" s="3">
        <f>(IF(R70&lt;V$16,W$16*R70,IF(R70&lt;V$17,Z$16+W$17*(R70-V$16),IF(R70&lt;V$18,W$18*(R70-V$18)+Z$17,(R70-V$18)*W$19+Z$18)))+S70 + IF(R70&lt;V$20,R70*W$20,IF(R70&lt;V$21,(R70-V$20)*W$21+Z$20,(R70-V$21)*W$22+Z$21)))*LookHere!B$11</f>
        <v>13472.490922294808</v>
      </c>
      <c r="AG70">
        <f t="shared" si="12"/>
        <v>85</v>
      </c>
      <c r="AH70" s="20">
        <v>0.10299999999999999</v>
      </c>
      <c r="AI70" s="3">
        <f t="shared" si="11"/>
        <v>1</v>
      </c>
    </row>
    <row r="71" spans="1:35" x14ac:dyDescent="0.2">
      <c r="A71">
        <f t="shared" si="14"/>
        <v>107</v>
      </c>
      <c r="B71">
        <f>IF(A71&lt;LookHere!$B$9,1,2)</f>
        <v>2</v>
      </c>
      <c r="C71">
        <f>IF(B71&lt;2,LookHere!F$10 - T70,0)</f>
        <v>0</v>
      </c>
      <c r="D71" s="3">
        <f>IF(B71=2,LookHere!$B$12,0)</f>
        <v>45000</v>
      </c>
      <c r="E71" s="3">
        <f>IF(A71&lt;LookHere!B$13,0,IF(A71&lt;LookHere!B$14,LookHere!C$13,LookHere!C$14))</f>
        <v>15000</v>
      </c>
      <c r="F71" s="3">
        <f>IF('SC1'!A71&lt;LookHere!D$15,0,LookHere!B$15)</f>
        <v>8000</v>
      </c>
      <c r="G71" s="3">
        <f>IF('SC1'!A71&lt;LookHere!D$16,0,LookHere!B$16)</f>
        <v>7004.88</v>
      </c>
      <c r="H71" s="3">
        <f t="shared" si="15"/>
        <v>28467.610922294807</v>
      </c>
      <c r="I71" s="35">
        <f t="shared" si="16"/>
        <v>0</v>
      </c>
      <c r="J71" s="3">
        <f>IF(I70&gt;0,IF(B71&lt;2,IF(C71&gt;5500*[1]LookHere!B$11, 5500*[1]LookHere!B$11, C71), IF(H71&gt;(M71+P70),-(H71-M71-P70),0)),0)</f>
        <v>0</v>
      </c>
      <c r="K71" s="35">
        <f t="shared" si="17"/>
        <v>8.6138654515090448E-57</v>
      </c>
      <c r="L71" s="35">
        <f t="shared" si="18"/>
        <v>0</v>
      </c>
      <c r="M71" s="35">
        <f t="shared" si="19"/>
        <v>1.4902881403995139E-54</v>
      </c>
      <c r="N71" s="35">
        <f t="shared" si="20"/>
        <v>0</v>
      </c>
      <c r="O71" s="35">
        <f t="shared" si="21"/>
        <v>-876558.08854862698</v>
      </c>
      <c r="P71" s="3">
        <f t="shared" si="22"/>
        <v>28467.610922294807</v>
      </c>
      <c r="Q71">
        <f t="shared" si="13"/>
        <v>0.2</v>
      </c>
      <c r="R71" s="3">
        <f>IF(B71&lt;2,K71*V$5+L71*0.4*V$6 - IF((C71-J71)&gt;0,IF((C71-J71)&gt;V$12,V$12,C71-J71)),P71+L71*($V$6)*0.4+K71*($V$5)+G71+F71+E71)/LookHere!B$11</f>
        <v>58472.490922294804</v>
      </c>
      <c r="S71" s="3">
        <f>(IF(G71&gt;0,IF(R71&gt;V$15,IF(0.15*(R71-V$15)&lt;G71,0.15*(R71-V$15),G71),0),0))*LookHere!B$11</f>
        <v>0</v>
      </c>
      <c r="T71" s="3">
        <f>(IF(R71&lt;V$16,W$16*R71,IF(R71&lt;V$17,Z$16+W$17*(R71-V$16),IF(R71&lt;V$18,W$18*(R71-V$18)+Z$17,(R71-V$18)*W$19+Z$18)))+S71 + IF(R71&lt;V$20,R71*W$20,IF(R71&lt;V$21,(R71-V$20)*W$21+Z$20,(R71-V$21)*W$22+Z$21)))*LookHere!B$11</f>
        <v>13472.49092229483</v>
      </c>
      <c r="AG71">
        <f t="shared" si="12"/>
        <v>86</v>
      </c>
      <c r="AH71" s="20">
        <v>0.108</v>
      </c>
      <c r="AI71" s="3">
        <f t="shared" si="11"/>
        <v>1</v>
      </c>
    </row>
    <row r="72" spans="1:35" x14ac:dyDescent="0.2">
      <c r="A72">
        <f t="shared" si="14"/>
        <v>108</v>
      </c>
      <c r="B72">
        <f>IF(A72&lt;LookHere!$B$9,1,2)</f>
        <v>2</v>
      </c>
      <c r="C72">
        <f>IF(B72&lt;2,LookHere!F$10 - T71,0)</f>
        <v>0</v>
      </c>
      <c r="D72" s="3">
        <f>IF(B72=2,LookHere!$B$12,0)</f>
        <v>45000</v>
      </c>
      <c r="E72" s="3">
        <f>IF(A72&lt;LookHere!B$13,0,IF(A72&lt;LookHere!B$14,LookHere!C$13,LookHere!C$14))</f>
        <v>15000</v>
      </c>
      <c r="F72" s="3">
        <f>IF('SC1'!A72&lt;LookHere!D$15,0,LookHere!B$15)</f>
        <v>8000</v>
      </c>
      <c r="G72" s="3">
        <f>IF('SC1'!A72&lt;LookHere!D$16,0,LookHere!B$16)</f>
        <v>7004.88</v>
      </c>
      <c r="H72" s="3">
        <f t="shared" si="15"/>
        <v>28467.610922294829</v>
      </c>
      <c r="I72" s="35">
        <f t="shared" si="16"/>
        <v>0</v>
      </c>
      <c r="J72" s="3">
        <f>IF(I71&gt;0,IF(B72&lt;2,IF(C72&gt;5500*[1]LookHere!B$11, 5500*[1]LookHere!B$11, C72), IF(H72&gt;(M72+P71),-(H72-M72-P71),0)),0)</f>
        <v>0</v>
      </c>
      <c r="K72" s="35">
        <f t="shared" si="17"/>
        <v>4.9788142309721545E-59</v>
      </c>
      <c r="L72" s="35">
        <f t="shared" si="18"/>
        <v>0</v>
      </c>
      <c r="M72" s="35">
        <f t="shared" si="19"/>
        <v>8.6138654515090448E-57</v>
      </c>
      <c r="N72" s="35">
        <f t="shared" si="20"/>
        <v>0</v>
      </c>
      <c r="O72" s="35">
        <f t="shared" si="21"/>
        <v>-910092.20522273274</v>
      </c>
      <c r="P72" s="3">
        <f t="shared" si="22"/>
        <v>28467.610922294829</v>
      </c>
      <c r="Q72">
        <f t="shared" si="13"/>
        <v>0.2</v>
      </c>
      <c r="R72" s="3">
        <f>IF(B72&lt;2,K72*V$5+L72*0.4*V$6 - IF((C72-J72)&gt;0,IF((C72-J72)&gt;V$12,V$12,C72-J72)),P72+L72*($V$6)*0.4+K72*($V$5)+G72+F72+E72)/LookHere!B$11</f>
        <v>58472.490922294826</v>
      </c>
      <c r="S72" s="3">
        <f>(IF(G72&gt;0,IF(R72&gt;V$15,IF(0.15*(R72-V$15)&lt;G72,0.15*(R72-V$15),G72),0),0))*LookHere!B$11</f>
        <v>0</v>
      </c>
      <c r="T72" s="3">
        <f>(IF(R72&lt;V$16,W$16*R72,IF(R72&lt;V$17,Z$16+W$17*(R72-V$16),IF(R72&lt;V$18,W$18*(R72-V$18)+Z$17,(R72-V$18)*W$19+Z$18)))+S72 + IF(R72&lt;V$20,R72*W$20,IF(R72&lt;V$21,(R72-V$20)*W$21+Z$20,(R72-V$21)*W$22+Z$21)))*LookHere!B$11</f>
        <v>13472.490922294837</v>
      </c>
      <c r="AG72">
        <f t="shared" si="12"/>
        <v>87</v>
      </c>
      <c r="AH72" s="20">
        <v>0.113</v>
      </c>
      <c r="AI72" s="3">
        <f t="shared" si="11"/>
        <v>1</v>
      </c>
    </row>
    <row r="73" spans="1:35" x14ac:dyDescent="0.2">
      <c r="A73">
        <f t="shared" si="14"/>
        <v>109</v>
      </c>
      <c r="B73">
        <f>IF(A73&lt;LookHere!$B$9,1,2)</f>
        <v>2</v>
      </c>
      <c r="C73">
        <f>IF(B73&lt;2,LookHere!F$10 - T72,0)</f>
        <v>0</v>
      </c>
      <c r="D73" s="3">
        <f>IF(B73=2,LookHere!$B$12,0)</f>
        <v>45000</v>
      </c>
      <c r="E73" s="3">
        <f>IF(A73&lt;LookHere!B$13,0,IF(A73&lt;LookHere!B$14,LookHere!C$13,LookHere!C$14))</f>
        <v>15000</v>
      </c>
      <c r="F73" s="3">
        <f>IF('SC1'!A73&lt;LookHere!D$15,0,LookHere!B$15)</f>
        <v>8000</v>
      </c>
      <c r="G73" s="3">
        <f>IF('SC1'!A73&lt;LookHere!D$16,0,LookHere!B$16)</f>
        <v>7004.88</v>
      </c>
      <c r="H73" s="3">
        <f t="shared" si="15"/>
        <v>28467.610922294836</v>
      </c>
      <c r="I73" s="35">
        <f t="shared" si="16"/>
        <v>0</v>
      </c>
      <c r="J73" s="3">
        <f>IF(I72&gt;0,IF(B73&lt;2,IF(C73&gt;5500*[1]LookHere!B$11, 5500*[1]LookHere!B$11, C73), IF(H73&gt;(M73+P72),-(H73-M73-P72),0)),0)</f>
        <v>0</v>
      </c>
      <c r="K73" s="35">
        <f t="shared" si="17"/>
        <v>2.8777546255018218E-61</v>
      </c>
      <c r="L73" s="35">
        <f t="shared" si="18"/>
        <v>0</v>
      </c>
      <c r="M73" s="35">
        <f t="shared" si="19"/>
        <v>4.9788142309721545E-59</v>
      </c>
      <c r="N73" s="35">
        <f t="shared" si="20"/>
        <v>0</v>
      </c>
      <c r="O73" s="35">
        <f t="shared" si="21"/>
        <v>-943820.14909121487</v>
      </c>
      <c r="P73" s="3">
        <f t="shared" si="22"/>
        <v>28467.610922294836</v>
      </c>
      <c r="Q73">
        <f t="shared" si="13"/>
        <v>0.2</v>
      </c>
      <c r="R73" s="3">
        <f>IF(B73&lt;2,K73*V$5+L73*0.4*V$6 - IF((C73-J73)&gt;0,IF((C73-J73)&gt;V$12,V$12,C73-J73)),P73+L73*($V$6)*0.4+K73*($V$5)+G73+F73+E73)/LookHere!B$11</f>
        <v>58472.490922294834</v>
      </c>
      <c r="S73" s="3">
        <f>(IF(G73&gt;0,IF(R73&gt;V$15,IF(0.15*(R73-V$15)&lt;G73,0.15*(R73-V$15),G73),0),0))*LookHere!B$11</f>
        <v>0</v>
      </c>
      <c r="T73" s="3">
        <f>(IF(R73&lt;V$16,W$16*R73,IF(R73&lt;V$17,Z$16+W$17*(R73-V$16),IF(R73&lt;V$18,W$18*(R73-V$18)+Z$17,(R73-V$18)*W$19+Z$18)))+S73 + IF(R73&lt;V$20,R73*W$20,IF(R73&lt;V$21,(R73-V$20)*W$21+Z$20,(R73-V$21)*W$22+Z$21)))*LookHere!B$11</f>
        <v>13472.490922294841</v>
      </c>
      <c r="AG73">
        <f t="shared" si="12"/>
        <v>88</v>
      </c>
      <c r="AH73" s="20">
        <v>0.11899999999999999</v>
      </c>
      <c r="AI73" s="3">
        <f t="shared" si="11"/>
        <v>1</v>
      </c>
    </row>
    <row r="74" spans="1:35" x14ac:dyDescent="0.2">
      <c r="A74">
        <f t="shared" si="14"/>
        <v>110</v>
      </c>
      <c r="B74">
        <f>IF(A74&lt;LookHere!$B$9,1,2)</f>
        <v>2</v>
      </c>
      <c r="C74">
        <f>IF(B74&lt;2,LookHere!F$10 - T73,0)</f>
        <v>0</v>
      </c>
      <c r="D74" s="3">
        <f>IF(B74=2,LookHere!$B$12,0)</f>
        <v>45000</v>
      </c>
      <c r="E74" s="3">
        <f>IF(A74&lt;LookHere!B$13,0,IF(A74&lt;LookHere!B$14,LookHere!C$13,LookHere!C$14))</f>
        <v>15000</v>
      </c>
      <c r="F74" s="3">
        <f>IF('SC1'!A74&lt;LookHere!D$15,0,LookHere!B$15)</f>
        <v>8000</v>
      </c>
      <c r="G74" s="3">
        <f>IF('SC1'!A74&lt;LookHere!D$16,0,LookHere!B$16)</f>
        <v>7004.88</v>
      </c>
      <c r="H74" s="3">
        <f t="shared" si="15"/>
        <v>28467.61092229484</v>
      </c>
      <c r="I74" s="35">
        <f t="shared" si="16"/>
        <v>0</v>
      </c>
      <c r="J74" s="3">
        <f>IF(I73&gt;0,IF(B74&lt;2,IF(C74&gt;5500*[1]LookHere!B$11, 5500*[1]LookHere!B$11, C74), IF(H74&gt;(M74+P73),-(H74-M74-P73),0)),0)</f>
        <v>0</v>
      </c>
      <c r="K74" s="35">
        <f t="shared" si="17"/>
        <v>1.6633421735400072E-63</v>
      </c>
      <c r="L74" s="35">
        <f t="shared" si="18"/>
        <v>0</v>
      </c>
      <c r="M74" s="35">
        <f t="shared" si="19"/>
        <v>2.8777546255018218E-61</v>
      </c>
      <c r="N74" s="35">
        <f t="shared" si="20"/>
        <v>0</v>
      </c>
      <c r="O74" s="35">
        <f t="shared" si="21"/>
        <v>-977743.04047525674</v>
      </c>
      <c r="P74" s="3">
        <f t="shared" si="22"/>
        <v>28467.61092229484</v>
      </c>
      <c r="Q74">
        <f t="shared" si="13"/>
        <v>0.2</v>
      </c>
      <c r="R74" s="3">
        <f>IF(B74&lt;2,K74*V$5+L74*0.4*V$6 - IF((C74-J74)&gt;0,IF((C74-J74)&gt;V$12,V$12,C74-J74)),P74+L74*($V$6)*0.4+K74*($V$5)+G74+F74+E74)/LookHere!B$11</f>
        <v>58472.490922294841</v>
      </c>
      <c r="S74" s="3">
        <f>(IF(G74&gt;0,IF(R74&gt;V$15,IF(0.15*(R74-V$15)&lt;G74,0.15*(R74-V$15),G74),0),0))*LookHere!B$11</f>
        <v>0</v>
      </c>
      <c r="T74" s="3">
        <f>(IF(R74&lt;V$16,W$16*R74,IF(R74&lt;V$17,Z$16+W$17*(R74-V$16),IF(R74&lt;V$18,W$18*(R74-V$18)+Z$17,(R74-V$18)*W$19+Z$18)))+S74 + IF(R74&lt;V$20,R74*W$20,IF(R74&lt;V$21,(R74-V$20)*W$21+Z$20,(R74-V$21)*W$22+Z$21)))*LookHere!B$11</f>
        <v>13472.490922294844</v>
      </c>
      <c r="AG74">
        <f t="shared" si="12"/>
        <v>89</v>
      </c>
      <c r="AH74" s="20">
        <v>0.127</v>
      </c>
      <c r="AI74" s="3">
        <f t="shared" si="11"/>
        <v>1</v>
      </c>
    </row>
    <row r="75" spans="1:35" x14ac:dyDescent="0.2">
      <c r="A75">
        <f t="shared" si="14"/>
        <v>111</v>
      </c>
      <c r="B75">
        <f>IF(A75&lt;LookHere!$B$9,1,2)</f>
        <v>2</v>
      </c>
      <c r="C75">
        <f>IF(B75&lt;2,LookHere!F$10 - T74,0)</f>
        <v>0</v>
      </c>
      <c r="D75" s="3">
        <f>IF(B75=2,LookHere!$B$12,0)</f>
        <v>45000</v>
      </c>
      <c r="E75" s="3">
        <f>IF(A75&lt;LookHere!B$13,0,IF(A75&lt;LookHere!B$14,LookHere!C$13,LookHere!C$14))</f>
        <v>15000</v>
      </c>
      <c r="F75" s="3">
        <f>IF('SC1'!A75&lt;LookHere!D$15,0,LookHere!B$15)</f>
        <v>8000</v>
      </c>
      <c r="G75" s="3">
        <f>IF('SC1'!A75&lt;LookHere!D$16,0,LookHere!B$16)</f>
        <v>7004.88</v>
      </c>
      <c r="H75" s="3">
        <f t="shared" si="15"/>
        <v>28467.610922294843</v>
      </c>
      <c r="I75" s="35">
        <f t="shared" si="16"/>
        <v>0</v>
      </c>
      <c r="J75" s="3">
        <f>IF(I74&gt;0,IF(B75&lt;2,IF(C75&gt;5500*[1]LookHere!B$11, 5500*[1]LookHere!B$11, C75), IF(H75&gt;(M75+P74),-(H75-M75-P74),0)),0)</f>
        <v>0</v>
      </c>
      <c r="K75" s="35">
        <f t="shared" si="17"/>
        <v>9.6141177630610987E-66</v>
      </c>
      <c r="L75" s="35">
        <f t="shared" si="18"/>
        <v>0</v>
      </c>
      <c r="M75" s="35">
        <f t="shared" si="19"/>
        <v>1.6633421735400072E-63</v>
      </c>
      <c r="N75" s="35">
        <f t="shared" si="20"/>
        <v>0</v>
      </c>
      <c r="O75" s="35">
        <f t="shared" si="21"/>
        <v>-1011862.0061714984</v>
      </c>
      <c r="P75" s="3">
        <f t="shared" si="22"/>
        <v>28467.610922294843</v>
      </c>
      <c r="Q75">
        <f t="shared" si="13"/>
        <v>0.2</v>
      </c>
      <c r="R75" s="3">
        <f>IF(B75&lt;2,K75*V$5+L75*0.4*V$6 - IF((C75-J75)&gt;0,IF((C75-J75)&gt;V$12,V$12,C75-J75)),P75+L75*($V$6)*0.4+K75*($V$5)+G75+F75+E75)/LookHere!B$11</f>
        <v>58472.490922294841</v>
      </c>
      <c r="S75" s="3">
        <f>(IF(G75&gt;0,IF(R75&gt;V$15,IF(0.15*(R75-V$15)&lt;G75,0.15*(R75-V$15),G75),0),0))*LookHere!B$11</f>
        <v>0</v>
      </c>
      <c r="T75" s="3">
        <f>(IF(R75&lt;V$16,W$16*R75,IF(R75&lt;V$17,Z$16+W$17*(R75-V$16),IF(R75&lt;V$18,W$18*(R75-V$18)+Z$17,(R75-V$18)*W$19+Z$18)))+S75 + IF(R75&lt;V$20,R75*W$20,IF(R75&lt;V$21,(R75-V$20)*W$21+Z$20,(R75-V$21)*W$22+Z$21)))*LookHere!B$11</f>
        <v>13472.490922294844</v>
      </c>
      <c r="AG75">
        <f t="shared" si="12"/>
        <v>90</v>
      </c>
      <c r="AH75" s="20">
        <v>0.13600000000000001</v>
      </c>
      <c r="AI75" s="3">
        <f t="shared" si="11"/>
        <v>1</v>
      </c>
    </row>
    <row r="76" spans="1:35" x14ac:dyDescent="0.2">
      <c r="A76">
        <f t="shared" si="14"/>
        <v>112</v>
      </c>
      <c r="B76">
        <f>IF(A76&lt;LookHere!$B$9,1,2)</f>
        <v>2</v>
      </c>
      <c r="C76">
        <f>IF(B76&lt;2,LookHere!F$10 - T75,0)</f>
        <v>0</v>
      </c>
      <c r="D76" s="3">
        <f>IF(B76=2,LookHere!$B$12,0)</f>
        <v>45000</v>
      </c>
      <c r="E76" s="3">
        <f>IF(A76&lt;LookHere!B$13,0,IF(A76&lt;LookHere!B$14,LookHere!C$13,LookHere!C$14))</f>
        <v>15000</v>
      </c>
      <c r="F76" s="3">
        <f>IF('SC1'!A76&lt;LookHere!D$15,0,LookHere!B$15)</f>
        <v>8000</v>
      </c>
      <c r="G76" s="3">
        <f>IF('SC1'!A76&lt;LookHere!D$16,0,LookHere!B$16)</f>
        <v>7004.88</v>
      </c>
      <c r="H76" s="3">
        <f t="shared" si="15"/>
        <v>28467.610922294843</v>
      </c>
      <c r="I76" s="35">
        <f t="shared" si="16"/>
        <v>0</v>
      </c>
      <c r="J76" s="3">
        <f>IF(I75&gt;0,IF(B76&lt;2,IF(C76&gt;5500*[1]LookHere!B$11, 5500*[1]LookHere!B$11, C76), IF(H76&gt;(M76+P75),-(H76-M76-P75),0)),0)</f>
        <v>0</v>
      </c>
      <c r="K76" s="35">
        <f t="shared" si="17"/>
        <v>9.6696873637315915E-66</v>
      </c>
      <c r="L76" s="35">
        <f t="shared" si="18"/>
        <v>0</v>
      </c>
      <c r="M76" s="35">
        <f t="shared" si="19"/>
        <v>0</v>
      </c>
      <c r="N76" s="35">
        <f t="shared" si="20"/>
        <v>0</v>
      </c>
      <c r="O76" s="35">
        <f t="shared" si="21"/>
        <v>-1046178.1794894645</v>
      </c>
      <c r="P76" s="3">
        <f t="shared" si="22"/>
        <v>28467.610922294843</v>
      </c>
      <c r="Q76">
        <f t="shared" si="13"/>
        <v>0.2</v>
      </c>
      <c r="R76" s="3">
        <f>IF(B76&lt;2,K76*V$5+L76*0.4*V$6 - IF((C76-J76)&gt;0,IF((C76-J76)&gt;V$12,V$12,C76-J76)),P76+L76*($V$6)*0.4+K76*($V$5)+G76+F76+E76)/LookHere!B$11</f>
        <v>58472.490922294841</v>
      </c>
      <c r="S76" s="3">
        <f>(IF(G76&gt;0,IF(R76&gt;V$15,IF(0.15*(R76-V$15)&lt;G76,0.15*(R76-V$15),G76),0),0))*LookHere!B$11</f>
        <v>0</v>
      </c>
      <c r="T76" s="3">
        <f>(IF(R76&lt;V$16,W$16*R76,IF(R76&lt;V$17,Z$16+W$17*(R76-V$16),IF(R76&lt;V$18,W$18*(R76-V$18)+Z$17,(R76-V$18)*W$19+Z$18)))+S76 + IF(R76&lt;V$20,R76*W$20,IF(R76&lt;V$21,(R76-V$20)*W$21+Z$20,(R76-V$21)*W$22+Z$21)))*LookHere!B$11</f>
        <v>13472.490922294844</v>
      </c>
      <c r="AG76">
        <f t="shared" si="12"/>
        <v>91</v>
      </c>
      <c r="AH76" s="20">
        <v>0.14699999999999999</v>
      </c>
      <c r="AI76" s="3">
        <f t="shared" ref="AI76:AI85" si="23">IF(((K76+L76+O76+I76)-H76)&lt;H76,1,0)</f>
        <v>1</v>
      </c>
    </row>
    <row r="77" spans="1:35" x14ac:dyDescent="0.2">
      <c r="A77">
        <f t="shared" si="14"/>
        <v>113</v>
      </c>
      <c r="B77">
        <f>IF(A77&lt;LookHere!$B$9,1,2)</f>
        <v>2</v>
      </c>
      <c r="C77">
        <f>IF(B77&lt;2,LookHere!F$10 - T76,0)</f>
        <v>0</v>
      </c>
      <c r="D77" s="3">
        <f>IF(B77=2,LookHere!$B$12,0)</f>
        <v>45000</v>
      </c>
      <c r="E77" s="3">
        <f>IF(A77&lt;LookHere!B$13,0,IF(A77&lt;LookHere!B$14,LookHere!C$13,LookHere!C$14))</f>
        <v>15000</v>
      </c>
      <c r="F77" s="3">
        <f>IF('SC1'!A77&lt;LookHere!D$15,0,LookHere!B$15)</f>
        <v>8000</v>
      </c>
      <c r="G77" s="3">
        <f>IF('SC1'!A77&lt;LookHere!D$16,0,LookHere!B$16)</f>
        <v>7004.88</v>
      </c>
      <c r="H77" s="3">
        <f t="shared" si="15"/>
        <v>28467.610922294843</v>
      </c>
      <c r="I77" s="35">
        <f t="shared" si="16"/>
        <v>0</v>
      </c>
      <c r="J77" s="3">
        <f>IF(I76&gt;0,IF(B77&lt;2,IF(C77&gt;5500*[1]LookHere!B$11, 5500*[1]LookHere!B$11, C77), IF(H77&gt;(M77+P76),-(H77-M77-P76),0)),0)</f>
        <v>0</v>
      </c>
      <c r="K77" s="35">
        <f t="shared" si="17"/>
        <v>9.7255781566939598E-66</v>
      </c>
      <c r="L77" s="35">
        <f t="shared" si="18"/>
        <v>0</v>
      </c>
      <c r="M77" s="35">
        <f t="shared" si="19"/>
        <v>0</v>
      </c>
      <c r="N77" s="35">
        <f t="shared" si="20"/>
        <v>0</v>
      </c>
      <c r="O77" s="35">
        <f t="shared" si="21"/>
        <v>-1080692.7002892084</v>
      </c>
      <c r="P77" s="3">
        <f t="shared" si="22"/>
        <v>28467.610922294843</v>
      </c>
      <c r="Q77">
        <f t="shared" si="13"/>
        <v>0.2</v>
      </c>
      <c r="R77" s="3">
        <f>IF(B77&lt;2,K77*V$5+L77*0.4*V$6 - IF((C77-J77)&gt;0,IF((C77-J77)&gt;V$12,V$12,C77-J77)),P77+L77*($V$6)*0.4+K77*($V$5)+G77+F77+E77)/LookHere!B$11</f>
        <v>58472.490922294841</v>
      </c>
      <c r="S77" s="3">
        <f>(IF(G77&gt;0,IF(R77&gt;V$15,IF(0.15*(R77-V$15)&lt;G77,0.15*(R77-V$15),G77),0),0))*LookHere!B$11</f>
        <v>0</v>
      </c>
      <c r="T77" s="3">
        <f>(IF(R77&lt;V$16,W$16*R77,IF(R77&lt;V$17,Z$16+W$17*(R77-V$16),IF(R77&lt;V$18,W$18*(R77-V$18)+Z$17,(R77-V$18)*W$19+Z$18)))+S77 + IF(R77&lt;V$20,R77*W$20,IF(R77&lt;V$21,(R77-V$20)*W$21+Z$20,(R77-V$21)*W$22+Z$21)))*LookHere!B$11</f>
        <v>13472.490922294844</v>
      </c>
      <c r="AG77">
        <f t="shared" si="12"/>
        <v>92</v>
      </c>
      <c r="AH77" s="20">
        <v>0.161</v>
      </c>
      <c r="AI77" s="3">
        <f t="shared" si="23"/>
        <v>1</v>
      </c>
    </row>
    <row r="78" spans="1:35" x14ac:dyDescent="0.2">
      <c r="A78">
        <f t="shared" si="14"/>
        <v>114</v>
      </c>
      <c r="B78">
        <f>IF(A78&lt;LookHere!$B$9,1,2)</f>
        <v>2</v>
      </c>
      <c r="C78">
        <f>IF(B78&lt;2,LookHere!F$10 - T77,0)</f>
        <v>0</v>
      </c>
      <c r="D78" s="3">
        <f>IF(B78=2,LookHere!$B$12,0)</f>
        <v>45000</v>
      </c>
      <c r="E78" s="3">
        <f>IF(A78&lt;LookHere!B$13,0,IF(A78&lt;LookHere!B$14,LookHere!C$13,LookHere!C$14))</f>
        <v>15000</v>
      </c>
      <c r="F78" s="3">
        <f>IF('SC1'!A78&lt;LookHere!D$15,0,LookHere!B$15)</f>
        <v>8000</v>
      </c>
      <c r="G78" s="3">
        <f>IF('SC1'!A78&lt;LookHere!D$16,0,LookHere!B$16)</f>
        <v>7004.88</v>
      </c>
      <c r="H78" s="3">
        <f t="shared" si="15"/>
        <v>28467.610922294843</v>
      </c>
      <c r="I78" s="35">
        <f t="shared" si="16"/>
        <v>0</v>
      </c>
      <c r="J78" s="3">
        <f>IF(I77&gt;0,IF(B78&lt;2,IF(C78&gt;5500*[1]LookHere!B$11, 5500*[1]LookHere!B$11, C78), IF(H78&gt;(M78+P77),-(H78-M78-P77),0)),0)</f>
        <v>0</v>
      </c>
      <c r="K78" s="35">
        <f t="shared" si="17"/>
        <v>9.7817919984396498E-66</v>
      </c>
      <c r="L78" s="35">
        <f t="shared" si="18"/>
        <v>0</v>
      </c>
      <c r="M78" s="35">
        <f t="shared" si="19"/>
        <v>0</v>
      </c>
      <c r="N78" s="35">
        <f t="shared" si="20"/>
        <v>0</v>
      </c>
      <c r="O78" s="35">
        <f t="shared" si="21"/>
        <v>-1115406.7150191749</v>
      </c>
      <c r="P78" s="3">
        <f t="shared" si="22"/>
        <v>28467.610922294843</v>
      </c>
      <c r="Q78">
        <f t="shared" si="13"/>
        <v>0.2</v>
      </c>
      <c r="R78" s="3">
        <f>IF(B78&lt;2,K78*V$5+L78*0.4*V$6 - IF((C78-J78)&gt;0,IF((C78-J78)&gt;V$12,V$12,C78-J78)),P78+L78*($V$6)*0.4+K78*($V$5)+G78+F78+E78)/LookHere!B$11</f>
        <v>58472.490922294841</v>
      </c>
      <c r="S78" s="3">
        <f>(IF(G78&gt;0,IF(R78&gt;V$15,IF(0.15*(R78-V$15)&lt;G78,0.15*(R78-V$15),G78),0),0))*LookHere!B$11</f>
        <v>0</v>
      </c>
      <c r="T78" s="3">
        <f>(IF(R78&lt;V$16,W$16*R78,IF(R78&lt;V$17,Z$16+W$17*(R78-V$16),IF(R78&lt;V$18,W$18*(R78-V$18)+Z$17,(R78-V$18)*W$19+Z$18)))+S78 + IF(R78&lt;V$20,R78*W$20,IF(R78&lt;V$21,(R78-V$20)*W$21+Z$20,(R78-V$21)*W$22+Z$21)))*LookHere!B$11</f>
        <v>13472.490922294844</v>
      </c>
      <c r="AG78">
        <f t="shared" si="12"/>
        <v>93</v>
      </c>
      <c r="AH78" s="20">
        <v>0.18</v>
      </c>
      <c r="AI78" s="3">
        <f t="shared" si="23"/>
        <v>1</v>
      </c>
    </row>
    <row r="79" spans="1:35" x14ac:dyDescent="0.2">
      <c r="A79">
        <f t="shared" si="14"/>
        <v>115</v>
      </c>
      <c r="B79">
        <f>IF(A79&lt;LookHere!$B$9,1,2)</f>
        <v>2</v>
      </c>
      <c r="C79">
        <f>IF(B79&lt;2,LookHere!F$10 - T78,0)</f>
        <v>0</v>
      </c>
      <c r="D79" s="3">
        <f>IF(B79=2,LookHere!$B$12,0)</f>
        <v>45000</v>
      </c>
      <c r="E79" s="3">
        <f>IF(A79&lt;LookHere!B$13,0,IF(A79&lt;LookHere!B$14,LookHere!C$13,LookHere!C$14))</f>
        <v>15000</v>
      </c>
      <c r="F79" s="3">
        <f>IF('SC1'!A79&lt;LookHere!D$15,0,LookHere!B$15)</f>
        <v>8000</v>
      </c>
      <c r="G79" s="3">
        <f>IF('SC1'!A79&lt;LookHere!D$16,0,LookHere!B$16)</f>
        <v>7004.88</v>
      </c>
      <c r="H79" s="3">
        <f t="shared" si="15"/>
        <v>28467.610922294843</v>
      </c>
      <c r="I79" s="35">
        <f t="shared" si="16"/>
        <v>0</v>
      </c>
      <c r="J79" s="3">
        <f>IF(I78&gt;0,IF(B79&lt;2,IF(C79&gt;5500*[1]LookHere!B$11, 5500*[1]LookHere!B$11, C79), IF(H79&gt;(M79+P78),-(H79-M79-P78),0)),0)</f>
        <v>0</v>
      </c>
      <c r="K79" s="35">
        <f t="shared" si="17"/>
        <v>9.8383307561906292E-66</v>
      </c>
      <c r="L79" s="35">
        <f t="shared" si="18"/>
        <v>0</v>
      </c>
      <c r="M79" s="35">
        <f t="shared" si="19"/>
        <v>0</v>
      </c>
      <c r="N79" s="35">
        <f t="shared" si="20"/>
        <v>0</v>
      </c>
      <c r="O79" s="35">
        <f t="shared" si="21"/>
        <v>-1150321.3767542804</v>
      </c>
      <c r="P79" s="3">
        <f t="shared" si="22"/>
        <v>28467.610922294843</v>
      </c>
      <c r="Q79">
        <f t="shared" si="13"/>
        <v>0.2</v>
      </c>
      <c r="R79" s="3">
        <f>IF(B79&lt;2,K79*V$5+L79*0.4*V$6 - IF((C79-J79)&gt;0,IF((C79-J79)&gt;V$12,V$12,C79-J79)),P79+L79*($V$6)*0.4+K79*($V$5)+G79+F79+E79)/LookHere!B$11</f>
        <v>58472.490922294841</v>
      </c>
      <c r="S79" s="3">
        <f>(IF(G79&gt;0,IF(R79&gt;V$15,IF(0.15*(R79-V$15)&lt;G79,0.15*(R79-V$15),G79),0),0))*LookHere!B$11</f>
        <v>0</v>
      </c>
      <c r="T79" s="3">
        <f>(IF(R79&lt;V$16,W$16*R79,IF(R79&lt;V$17,Z$16+W$17*(R79-V$16),IF(R79&lt;V$18,W$18*(R79-V$18)+Z$17,(R79-V$18)*W$19+Z$18)))+S79 + IF(R79&lt;V$20,R79*W$20,IF(R79&lt;V$21,(R79-V$20)*W$21+Z$20,(R79-V$21)*W$22+Z$21)))*LookHere!B$11</f>
        <v>13472.490922294844</v>
      </c>
      <c r="AG79">
        <f t="shared" si="12"/>
        <v>94</v>
      </c>
      <c r="AH79" s="20">
        <v>0.2</v>
      </c>
      <c r="AI79" s="3">
        <f t="shared" si="23"/>
        <v>1</v>
      </c>
    </row>
    <row r="80" spans="1:35" x14ac:dyDescent="0.2">
      <c r="A80">
        <f t="shared" si="14"/>
        <v>116</v>
      </c>
      <c r="B80">
        <f>IF(A80&lt;LookHere!$B$9,1,2)</f>
        <v>2</v>
      </c>
      <c r="C80">
        <f>IF(B80&lt;2,LookHere!F$10 - T79,0)</f>
        <v>0</v>
      </c>
      <c r="D80" s="3">
        <f>IF(B80=2,LookHere!$B$12,0)</f>
        <v>45000</v>
      </c>
      <c r="E80" s="3">
        <f>IF(A80&lt;LookHere!B$13,0,IF(A80&lt;LookHere!B$14,LookHere!C$13,LookHere!C$14))</f>
        <v>15000</v>
      </c>
      <c r="F80" s="3">
        <f>IF('SC1'!A80&lt;LookHere!D$15,0,LookHere!B$15)</f>
        <v>8000</v>
      </c>
      <c r="G80" s="3">
        <f>IF('SC1'!A80&lt;LookHere!D$16,0,LookHere!B$16)</f>
        <v>7004.88</v>
      </c>
      <c r="H80" s="3">
        <f t="shared" si="15"/>
        <v>28467.610922294843</v>
      </c>
      <c r="I80" s="35">
        <f t="shared" si="16"/>
        <v>0</v>
      </c>
      <c r="J80" s="3">
        <f>IF(I79&gt;0,IF(B80&lt;2,IF(C80&gt;5500*[1]LookHere!B$11, 5500*[1]LookHere!B$11, C80), IF(H80&gt;(M80+P79),-(H80-M80-P79),0)),0)</f>
        <v>0</v>
      </c>
      <c r="K80" s="35">
        <f t="shared" si="17"/>
        <v>9.8951963079614092E-66</v>
      </c>
      <c r="L80" s="35">
        <f t="shared" si="18"/>
        <v>0</v>
      </c>
      <c r="M80" s="35">
        <f t="shared" si="19"/>
        <v>0</v>
      </c>
      <c r="N80" s="35">
        <f t="shared" si="20"/>
        <v>0</v>
      </c>
      <c r="O80" s="35">
        <f t="shared" si="21"/>
        <v>-1185437.845234215</v>
      </c>
      <c r="P80" s="3">
        <f t="shared" si="22"/>
        <v>28467.610922294843</v>
      </c>
      <c r="Q80">
        <f t="shared" si="13"/>
        <v>0.2</v>
      </c>
      <c r="R80" s="3">
        <f>IF(B80&lt;2,K80*V$5+L80*0.4*V$6 - IF((C80-J80)&gt;0,IF((C80-J80)&gt;V$12,V$12,C80-J80)),P80+L80*($V$6)*0.4+K80*($V$5)+G80+F80+E80)/LookHere!B$11</f>
        <v>58472.490922294841</v>
      </c>
      <c r="S80" s="3">
        <f>(IF(G80&gt;0,IF(R80&gt;V$15,IF(0.15*(R80-V$15)&lt;G80,0.15*(R80-V$15),G80),0),0))*LookHere!B$11</f>
        <v>0</v>
      </c>
      <c r="T80" s="3">
        <f>(IF(R80&lt;V$16,W$16*R80,IF(R80&lt;V$17,Z$16+W$17*(R80-V$16),IF(R80&lt;V$18,W$18*(R80-V$18)+Z$17,(R80-V$18)*W$19+Z$18)))+S80 + IF(R80&lt;V$20,R80*W$20,IF(R80&lt;V$21,(R80-V$20)*W$21+Z$20,(R80-V$21)*W$22+Z$21)))*LookHere!B$11</f>
        <v>13472.490922294844</v>
      </c>
      <c r="AG80">
        <f t="shared" si="12"/>
        <v>95</v>
      </c>
      <c r="AH80" s="20">
        <v>0.2</v>
      </c>
      <c r="AI80" s="3">
        <f t="shared" si="23"/>
        <v>1</v>
      </c>
    </row>
    <row r="81" spans="1:36" x14ac:dyDescent="0.2">
      <c r="A81">
        <f t="shared" si="14"/>
        <v>117</v>
      </c>
      <c r="B81">
        <f>IF(A81&lt;LookHere!$B$9,1,2)</f>
        <v>2</v>
      </c>
      <c r="C81">
        <f>IF(B81&lt;2,LookHere!F$10 - T80,0)</f>
        <v>0</v>
      </c>
      <c r="D81" s="3">
        <f>IF(B81=2,LookHere!$B$12,0)</f>
        <v>45000</v>
      </c>
      <c r="E81" s="3">
        <f>IF(A81&lt;LookHere!B$13,0,IF(A81&lt;LookHere!B$14,LookHere!C$13,LookHere!C$14))</f>
        <v>15000</v>
      </c>
      <c r="F81" s="3">
        <f>IF('SC1'!A81&lt;LookHere!D$15,0,LookHere!B$15)</f>
        <v>8000</v>
      </c>
      <c r="G81" s="3">
        <f>IF('SC1'!A81&lt;LookHere!D$16,0,LookHere!B$16)</f>
        <v>7004.88</v>
      </c>
      <c r="H81" s="3">
        <f t="shared" si="15"/>
        <v>28467.610922294843</v>
      </c>
      <c r="I81" s="35">
        <f t="shared" si="16"/>
        <v>0</v>
      </c>
      <c r="J81" s="3">
        <f>IF(I80&gt;0,IF(B81&lt;2,IF(C81&gt;5500*[1]LookHere!B$11, 5500*[1]LookHere!B$11, C81), IF(H81&gt;(M81+P80),-(H81-M81-P80),0)),0)</f>
        <v>0</v>
      </c>
      <c r="K81" s="35">
        <f t="shared" si="17"/>
        <v>9.952390542621425E-66</v>
      </c>
      <c r="L81" s="35">
        <f t="shared" si="18"/>
        <v>0</v>
      </c>
      <c r="M81" s="35">
        <f t="shared" si="19"/>
        <v>0</v>
      </c>
      <c r="N81" s="35">
        <f t="shared" si="20"/>
        <v>0</v>
      </c>
      <c r="O81" s="35">
        <f t="shared" si="21"/>
        <v>-1220757.2869019636</v>
      </c>
      <c r="P81" s="3">
        <f t="shared" si="22"/>
        <v>28467.610922294843</v>
      </c>
      <c r="Q81">
        <f t="shared" si="13"/>
        <v>0.2</v>
      </c>
      <c r="R81" s="3">
        <f>IF(B81&lt;2,K81*V$5+L81*0.4*V$6 - IF((C81-J81)&gt;0,IF((C81-J81)&gt;V$12,V$12,C81-J81)),P81+L81*($V$6)*0.4+K81*($V$5)+G81+F81+E81)/LookHere!B$11</f>
        <v>58472.490922294841</v>
      </c>
      <c r="S81" s="3">
        <f>(IF(G81&gt;0,IF(R81&gt;V$15,IF(0.15*(R81-V$15)&lt;G81,0.15*(R81-V$15),G81),0),0))*LookHere!B$11</f>
        <v>0</v>
      </c>
      <c r="T81" s="3">
        <f>(IF(R81&lt;V$16,W$16*R81,IF(R81&lt;V$17,Z$16+W$17*(R81-V$16),IF(R81&lt;V$18,W$18*(R81-V$18)+Z$17,(R81-V$18)*W$19+Z$18)))+S81 + IF(R81&lt;V$20,R81*W$20,IF(R81&lt;V$21,(R81-V$20)*W$21+Z$20,(R81-V$21)*W$22+Z$21)))*LookHere!B$11</f>
        <v>13472.490922294844</v>
      </c>
      <c r="AG81">
        <f t="shared" si="12"/>
        <v>96</v>
      </c>
      <c r="AH81" s="20">
        <v>0.2</v>
      </c>
      <c r="AI81" s="3">
        <f t="shared" si="23"/>
        <v>1</v>
      </c>
    </row>
    <row r="82" spans="1:36" x14ac:dyDescent="0.2">
      <c r="A82">
        <f t="shared" si="14"/>
        <v>118</v>
      </c>
      <c r="B82">
        <f>IF(A82&lt;LookHere!$B$9,1,2)</f>
        <v>2</v>
      </c>
      <c r="C82">
        <f>IF(B82&lt;2,LookHere!F$10 - T81,0)</f>
        <v>0</v>
      </c>
      <c r="D82" s="3">
        <f>IF(B82=2,LookHere!$B$12,0)</f>
        <v>45000</v>
      </c>
      <c r="E82" s="3">
        <f>IF(A82&lt;LookHere!B$13,0,IF(A82&lt;LookHere!B$14,LookHere!C$13,LookHere!C$14))</f>
        <v>15000</v>
      </c>
      <c r="F82" s="3">
        <f>IF('SC1'!A82&lt;LookHere!D$15,0,LookHere!B$15)</f>
        <v>8000</v>
      </c>
      <c r="G82" s="3">
        <f>IF('SC1'!A82&lt;LookHere!D$16,0,LookHere!B$16)</f>
        <v>7004.88</v>
      </c>
      <c r="H82" s="3">
        <f t="shared" si="15"/>
        <v>28467.610922294843</v>
      </c>
      <c r="I82" s="35">
        <f t="shared" si="16"/>
        <v>0</v>
      </c>
      <c r="J82" s="3">
        <f>IF(I81&gt;0,IF(B82&lt;2,IF(C82&gt;5500*[1]LookHere!B$11, 5500*[1]LookHere!B$11, C82), IF(H82&gt;(M82+P81),-(H82-M82-P81),0)),0)</f>
        <v>0</v>
      </c>
      <c r="K82" s="35">
        <f t="shared" si="17"/>
        <v>1.0009915359957776E-65</v>
      </c>
      <c r="L82" s="35">
        <f t="shared" si="18"/>
        <v>0</v>
      </c>
      <c r="M82" s="35">
        <f t="shared" si="19"/>
        <v>0</v>
      </c>
      <c r="N82" s="35">
        <f t="shared" si="20"/>
        <v>0</v>
      </c>
      <c r="O82" s="35">
        <f t="shared" si="21"/>
        <v>-1256280.8749425518</v>
      </c>
      <c r="P82" s="3">
        <f t="shared" si="22"/>
        <v>28467.610922294843</v>
      </c>
      <c r="Q82">
        <f t="shared" si="13"/>
        <v>0.2</v>
      </c>
      <c r="R82" s="3">
        <f>IF(B82&lt;2,K82*V$5+L82*0.4*V$6 - IF((C82-J82)&gt;0,IF((C82-J82)&gt;V$12,V$12,C82-J82)),P82+L82*($V$6)*0.4+K82*($V$5)+G82+F82+E82)/LookHere!B$11</f>
        <v>58472.490922294841</v>
      </c>
      <c r="S82" s="3">
        <f>(IF(G82&gt;0,IF(R82&gt;V$15,IF(0.15*(R82-V$15)&lt;G82,0.15*(R82-V$15),G82),0),0))*LookHere!B$11</f>
        <v>0</v>
      </c>
      <c r="T82" s="3">
        <f>(IF(R82&lt;V$16,W$16*R82,IF(R82&lt;V$17,Z$16+W$17*(R82-V$16),IF(R82&lt;V$18,W$18*(R82-V$18)+Z$17,(R82-V$18)*W$19+Z$18)))+S82 + IF(R82&lt;V$20,R82*W$20,IF(R82&lt;V$21,(R82-V$20)*W$21+Z$20,(R82-V$21)*W$22+Z$21)))*LookHere!B$11</f>
        <v>13472.490922294844</v>
      </c>
      <c r="AG82">
        <f t="shared" si="12"/>
        <v>97</v>
      </c>
      <c r="AH82" s="20">
        <v>0.2</v>
      </c>
      <c r="AI82" s="3">
        <f t="shared" si="23"/>
        <v>1</v>
      </c>
    </row>
    <row r="83" spans="1:36" x14ac:dyDescent="0.2">
      <c r="A83">
        <f t="shared" si="14"/>
        <v>119</v>
      </c>
      <c r="B83">
        <f>IF(A83&lt;LookHere!$B$9,1,2)</f>
        <v>2</v>
      </c>
      <c r="C83">
        <f>IF(B83&lt;2,LookHere!F$10 - T82,0)</f>
        <v>0</v>
      </c>
      <c r="D83" s="3">
        <f>IF(B83=2,LookHere!$B$12,0)</f>
        <v>45000</v>
      </c>
      <c r="E83" s="3">
        <f>IF(A83&lt;LookHere!B$13,0,IF(A83&lt;LookHere!B$14,LookHere!C$13,LookHere!C$14))</f>
        <v>15000</v>
      </c>
      <c r="F83" s="3">
        <f>IF('SC1'!A83&lt;LookHere!D$15,0,LookHere!B$15)</f>
        <v>8000</v>
      </c>
      <c r="G83" s="3">
        <f>IF('SC1'!A83&lt;LookHere!D$16,0,LookHere!B$16)</f>
        <v>7004.88</v>
      </c>
      <c r="H83" s="3">
        <f t="shared" si="15"/>
        <v>28467.610922294843</v>
      </c>
      <c r="I83" s="35">
        <f t="shared" si="16"/>
        <v>0</v>
      </c>
      <c r="J83" s="3">
        <f>IF(I82&gt;0,IF(B83&lt;2,IF(C83&gt;5500*[1]LookHere!B$11, 5500*[1]LookHere!B$11, C83), IF(H83&gt;(M83+P82),-(H83-M83-P82),0)),0)</f>
        <v>0</v>
      </c>
      <c r="K83" s="35">
        <f t="shared" si="17"/>
        <v>1.0067772670738331E-65</v>
      </c>
      <c r="L83" s="35">
        <f t="shared" si="18"/>
        <v>0</v>
      </c>
      <c r="M83" s="35">
        <f t="shared" si="19"/>
        <v>0</v>
      </c>
      <c r="N83" s="35">
        <f t="shared" si="20"/>
        <v>0</v>
      </c>
      <c r="O83" s="35">
        <f t="shared" si="21"/>
        <v>-1292009.7893220147</v>
      </c>
      <c r="P83" s="3">
        <f t="shared" si="22"/>
        <v>28467.610922294843</v>
      </c>
      <c r="Q83">
        <f t="shared" si="13"/>
        <v>0.2</v>
      </c>
      <c r="R83" s="3">
        <f>IF(B83&lt;2,K83*V$5+L83*0.4*V$6 - IF((C83-J83)&gt;0,IF((C83-J83)&gt;V$12,V$12,C83-J83)),P83+L83*($V$6)*0.4+K83*($V$5)+G83+F83+E83)/LookHere!B$11</f>
        <v>58472.490922294841</v>
      </c>
      <c r="S83" s="3">
        <f>(IF(G83&gt;0,IF(R83&gt;V$15,IF(0.15*(R83-V$15)&lt;G83,0.15*(R83-V$15),G83),0),0))*LookHere!B$11</f>
        <v>0</v>
      </c>
      <c r="T83" s="3">
        <f>(IF(R83&lt;V$16,W$16*R83,IF(R83&lt;V$17,Z$16+W$17*(R83-V$16),IF(R83&lt;V$18,W$18*(R83-V$18)+Z$17,(R83-V$18)*W$19+Z$18)))+S83 + IF(R83&lt;V$20,R83*W$20,IF(R83&lt;V$21,(R83-V$20)*W$21+Z$20,(R83-V$21)*W$22+Z$21)))*LookHere!B$11</f>
        <v>13472.490922294844</v>
      </c>
      <c r="AG83">
        <f t="shared" si="12"/>
        <v>98</v>
      </c>
      <c r="AH83" s="20">
        <v>0.2</v>
      </c>
      <c r="AI83" s="3">
        <f t="shared" si="23"/>
        <v>1</v>
      </c>
    </row>
    <row r="84" spans="1:36" x14ac:dyDescent="0.2">
      <c r="A84">
        <f t="shared" si="14"/>
        <v>120</v>
      </c>
      <c r="B84">
        <f>IF(A84&lt;LookHere!$B$9,1,2)</f>
        <v>2</v>
      </c>
      <c r="C84">
        <f>IF(B84&lt;2,LookHere!F$10 - T83,0)</f>
        <v>0</v>
      </c>
      <c r="D84" s="3">
        <f>IF(B84=2,LookHere!$B$12,0)</f>
        <v>45000</v>
      </c>
      <c r="E84" s="3">
        <f>IF(A84&lt;LookHere!B$13,0,IF(A84&lt;LookHere!B$14,LookHere!C$13,LookHere!C$14))</f>
        <v>15000</v>
      </c>
      <c r="F84" s="3">
        <f>IF('SC1'!A84&lt;LookHere!D$15,0,LookHere!B$15)</f>
        <v>8000</v>
      </c>
      <c r="G84" s="3">
        <f>IF('SC1'!A84&lt;LookHere!D$16,0,LookHere!B$16)</f>
        <v>7004.88</v>
      </c>
      <c r="H84" s="3">
        <f t="shared" si="15"/>
        <v>28467.610922294843</v>
      </c>
      <c r="I84" s="35">
        <f t="shared" si="16"/>
        <v>0</v>
      </c>
      <c r="J84" s="3">
        <f>IF(I83&gt;0,IF(B84&lt;2,IF(C84&gt;5500*[1]LookHere!B$11, 5500*[1]LookHere!B$11, C84), IF(H84&gt;(M84+P83),-(H84-M84-P83),0)),0)</f>
        <v>0</v>
      </c>
      <c r="K84" s="35">
        <f t="shared" si="17"/>
        <v>1.0125964396775197E-65</v>
      </c>
      <c r="L84" s="35">
        <f t="shared" si="18"/>
        <v>0</v>
      </c>
      <c r="M84" s="35">
        <f t="shared" si="19"/>
        <v>0</v>
      </c>
      <c r="N84" s="35">
        <f t="shared" si="20"/>
        <v>0</v>
      </c>
      <c r="O84" s="35">
        <f t="shared" si="21"/>
        <v>-1327945.2168265907</v>
      </c>
      <c r="P84" s="3">
        <f t="shared" si="22"/>
        <v>28467.610922294843</v>
      </c>
      <c r="Q84">
        <f t="shared" si="13"/>
        <v>0.2</v>
      </c>
      <c r="R84" s="3">
        <f>IF(B84&lt;2,K84*V$5+L84*0.4*V$6 - IF((C84-J84)&gt;0,IF((C84-J84)&gt;V$12,V$12,C84-J84)),P84+L84*($V$6)*0.4+K84*($V$5)+G84+F84+E84)/LookHere!B$11</f>
        <v>58472.490922294841</v>
      </c>
      <c r="S84" s="3">
        <f>(IF(G84&gt;0,IF(R84&gt;V$15,IF(0.15*(R84-V$15)&lt;G84,0.15*(R84-V$15),G84),0),0))*LookHere!B$11</f>
        <v>0</v>
      </c>
      <c r="T84" s="3">
        <f>(IF(R84&lt;V$16,W$16*R84,IF(R84&lt;V$17,Z$16+W$17*(R84-V$16),IF(R84&lt;V$18,W$18*(R84-V$18)+Z$17,(R84-V$18)*W$19+Z$18)))+S84 + IF(R84&lt;V$20,R84*W$20,IF(R84&lt;V$21,(R84-V$20)*W$21+Z$20,(R84-V$21)*W$22+Z$21)))*LookHere!B$11</f>
        <v>13472.490922294844</v>
      </c>
      <c r="AG84">
        <f t="shared" si="12"/>
        <v>99</v>
      </c>
      <c r="AH84" s="20">
        <v>0.2</v>
      </c>
      <c r="AI84" s="3">
        <f t="shared" si="23"/>
        <v>1</v>
      </c>
      <c r="AJ84">
        <f>MATCH(1,AI4:AI84,0)+3</f>
        <v>41</v>
      </c>
    </row>
    <row r="85" spans="1:36" x14ac:dyDescent="0.2">
      <c r="AG85">
        <f t="shared" si="12"/>
        <v>100</v>
      </c>
      <c r="AH85" s="20">
        <v>0.2</v>
      </c>
      <c r="AI85" s="3">
        <f t="shared" si="23"/>
        <v>0</v>
      </c>
      <c r="AJ85" t="str">
        <f>"A"&amp;AJ84</f>
        <v>A41</v>
      </c>
    </row>
    <row r="86" spans="1:36" x14ac:dyDescent="0.2">
      <c r="AG86">
        <f>AG85+1</f>
        <v>101</v>
      </c>
      <c r="AH86" s="20">
        <v>0.2</v>
      </c>
      <c r="AJ86">
        <f ca="1">IF(AI84&gt;0,INDIRECT(AJ85),"past "&amp;A84)</f>
        <v>77</v>
      </c>
    </row>
    <row r="87" spans="1:36" x14ac:dyDescent="0.2">
      <c r="AG87">
        <f>AG86+1</f>
        <v>102</v>
      </c>
      <c r="AH87" s="20">
        <v>0.2</v>
      </c>
    </row>
    <row r="88" spans="1:36" x14ac:dyDescent="0.2">
      <c r="AG88">
        <f>AG87+1</f>
        <v>103</v>
      </c>
      <c r="AH88" s="20">
        <v>0.2</v>
      </c>
    </row>
    <row r="89" spans="1:36" x14ac:dyDescent="0.2">
      <c r="A89" s="52" t="s">
        <v>80</v>
      </c>
      <c r="B89" s="52"/>
      <c r="C89" s="52"/>
      <c r="D89" t="s">
        <v>0</v>
      </c>
      <c r="AG89">
        <f>AG88+1</f>
        <v>104</v>
      </c>
      <c r="AH89" s="20">
        <v>0.2</v>
      </c>
    </row>
    <row r="90" spans="1:36" x14ac:dyDescent="0.2">
      <c r="A90" s="52"/>
      <c r="B90" s="52"/>
      <c r="C90" s="52"/>
      <c r="D90" s="1" t="s">
        <v>1</v>
      </c>
      <c r="E90" s="2" t="s">
        <v>2</v>
      </c>
      <c r="K90" t="s">
        <v>3</v>
      </c>
      <c r="L90" t="s">
        <v>3</v>
      </c>
      <c r="T90" t="s">
        <v>4</v>
      </c>
      <c r="AH90" s="20">
        <v>0.2</v>
      </c>
    </row>
    <row r="91" spans="1:36" x14ac:dyDescent="0.2">
      <c r="A91" s="2" t="s">
        <v>5</v>
      </c>
      <c r="B91" s="2" t="s">
        <v>59</v>
      </c>
      <c r="C91" s="2" t="s">
        <v>77</v>
      </c>
      <c r="D91" s="2" t="s">
        <v>6</v>
      </c>
      <c r="E91" t="s">
        <v>7</v>
      </c>
      <c r="F91" t="s">
        <v>8</v>
      </c>
      <c r="G91" t="s">
        <v>9</v>
      </c>
      <c r="H91" t="s">
        <v>10</v>
      </c>
      <c r="I91" t="s">
        <v>15</v>
      </c>
      <c r="J91" t="s">
        <v>76</v>
      </c>
      <c r="K91" t="s">
        <v>11</v>
      </c>
      <c r="L91" t="s">
        <v>12</v>
      </c>
      <c r="M91" t="s">
        <v>79</v>
      </c>
      <c r="N91" t="s">
        <v>81</v>
      </c>
      <c r="O91" t="s">
        <v>13</v>
      </c>
      <c r="P91" t="s">
        <v>14</v>
      </c>
      <c r="R91" t="s">
        <v>16</v>
      </c>
      <c r="S91" t="s">
        <v>60</v>
      </c>
      <c r="T91" t="s">
        <v>17</v>
      </c>
      <c r="W91" s="2" t="s">
        <v>18</v>
      </c>
      <c r="AG91" t="s">
        <v>19</v>
      </c>
      <c r="AI91" t="s">
        <v>25</v>
      </c>
    </row>
    <row r="92" spans="1:36" x14ac:dyDescent="0.2">
      <c r="A92">
        <f>LookHere!B$8</f>
        <v>40</v>
      </c>
      <c r="B92">
        <f>IF(A92&lt;LookHere!$B$9,1,2)</f>
        <v>1</v>
      </c>
      <c r="C92">
        <f>IF(B92&lt;2,LookHere!F$10,0)</f>
        <v>7000</v>
      </c>
      <c r="D92" s="3">
        <f>IF(B92=2,LookHere!$B$12,0)</f>
        <v>0</v>
      </c>
      <c r="E92" s="3">
        <f>IF(A92&lt;LookHere!B$13,0,IF(A92&lt;LookHere!B$14,LookHere!C$13,LookHere!C$14))</f>
        <v>0</v>
      </c>
      <c r="F92" s="3">
        <f>IF('SC1'!A92&lt;LookHere!D$15,0,LookHere!B$15)</f>
        <v>0</v>
      </c>
      <c r="G92" s="3">
        <f>IF('SC1'!A92&lt;LookHere!D$16,0,LookHere!B$16)</f>
        <v>0</v>
      </c>
      <c r="H92" s="3">
        <v>0</v>
      </c>
      <c r="I92" s="3">
        <f>LookHere!B27+J4</f>
        <v>65500</v>
      </c>
      <c r="J92" s="3">
        <f>IF(B92&lt;2,IF(C92&gt;5500*LookHere!B$11, 5500*LookHere!B$11, C92), IF(H92&gt;M92,-(H92-M92),0))</f>
        <v>5500</v>
      </c>
      <c r="K92" s="3">
        <f>LookHere!B$24*V95+IF($C92&gt;($J92+$V$12),$V$95*($C92-$J92-$V$12),0)</f>
        <v>10000</v>
      </c>
      <c r="L92" s="3">
        <f>LookHere!B$24*(1-V95)+IF($C92&gt;($J92+$V$12),(1-$V$95)*($C92-$J92-$V$12),0)</f>
        <v>10000</v>
      </c>
      <c r="M92" s="3"/>
      <c r="N92" s="3"/>
      <c r="O92" s="3">
        <f>LookHere!B$26+IF((C92-J92)&gt;0,IF((C92-J92)&gt;V$12,V$12,C92-J92),0)</f>
        <v>21500</v>
      </c>
      <c r="P92">
        <v>0</v>
      </c>
      <c r="Q92">
        <f>IF(B92&lt;2,0,VLOOKUP(A92,AG$5:AH$90,2))</f>
        <v>0</v>
      </c>
      <c r="R92" s="3">
        <f>IF(B92&lt;2,K92*V$5+L92*0.4*V$6 - IF((C92-J92)&gt;0,IF((C92-J92)&gt;V$12,V$12,C92-J92)),P92+L92*($V$6)*0.4+K92*($V$5)+G92+F92+E92)/LookHere!B$11</f>
        <v>-939.08</v>
      </c>
      <c r="S92" s="3">
        <f>(IF(G92&gt;0,IF(R92&gt;V$15,IF(0.15*(R92-V$15)&lt;G92,0.15*(R92-V$15),G92),0),0))*LookHere!B$11</f>
        <v>0</v>
      </c>
      <c r="T92" s="3">
        <f>(IF(R92&lt;V$16,W$16*R92,IF(R92&lt;V$17,Z$16+W$17*(R92-V$16),IF(R92&lt;V$18,W$18*(R92-V$18)+Z$17,(R92-V$18)*W$19+Z$18)))+S92 + IF(R92&lt;V$20,R92*W$20,IF(R92&lt;V$21,(R92-V$20)*W$21+Z$20,(R92-V$21)*W$22+Z$21)))*LookHere!B$11</f>
        <v>-187.816</v>
      </c>
      <c r="V92" s="4">
        <f>LookHere!B$19</f>
        <v>0.02</v>
      </c>
      <c r="W92" t="s">
        <v>63</v>
      </c>
      <c r="AG92">
        <v>60</v>
      </c>
      <c r="AH92" s="20">
        <v>0.04</v>
      </c>
      <c r="AI92" s="3">
        <f>IF(((K92+L92+O92+I92)-H92)&lt;H92,1,0)</f>
        <v>0</v>
      </c>
    </row>
    <row r="93" spans="1:36" x14ac:dyDescent="0.2">
      <c r="A93">
        <f>A92+1</f>
        <v>41</v>
      </c>
      <c r="B93">
        <f>IF(A93&lt;LookHere!$B$9,1,2)</f>
        <v>1</v>
      </c>
      <c r="C93">
        <f>IF(B93&lt;2,LookHere!F$10 - T92,0)</f>
        <v>7187.8159999999998</v>
      </c>
      <c r="D93" s="3">
        <f>IF(B93=2,LookHere!$B$12,0)</f>
        <v>0</v>
      </c>
      <c r="E93" s="3">
        <f>IF(A93&lt;LookHere!B$13,0,IF(A93&lt;LookHere!B$14,LookHere!C$13,LookHere!C$14))</f>
        <v>0</v>
      </c>
      <c r="F93" s="3">
        <f>IF('SC1'!A93&lt;LookHere!D$15,0,LookHere!B$15)</f>
        <v>0</v>
      </c>
      <c r="G93" s="3">
        <f>IF('SC1'!A93&lt;LookHere!D$16,0,LookHere!B$16)</f>
        <v>0</v>
      </c>
      <c r="H93" s="3">
        <f>IF(B93&lt;2,0,D93-E93-F93-G93+T92)</f>
        <v>0</v>
      </c>
      <c r="I93" s="35">
        <f>IF(I92&gt;0,IF(B93&lt;2,I92*(1+V$98),I92*(1+V$99)) + J93,0)</f>
        <v>73016.09</v>
      </c>
      <c r="J93" s="3">
        <f>IF(I92&gt;0,IF(B93&lt;2,IF(C93&gt;5500*[1]LookHere!B$11, 5500*[1]LookHere!B$11, C93), IF(H93&gt;(M93+P92),-(H93-M93-P92),0)),0)</f>
        <v>5500</v>
      </c>
      <c r="K93" s="35">
        <f>IF(B93&lt;2,K92*(1+$V$5-$V$4)+IF(C93&gt;($J93+$V$12),$V$95*($C93-$J93-$V$12),0), K92*(1+$V$5-$V$4)-$M93*$V$96)+N93</f>
        <v>10057.799999999999</v>
      </c>
      <c r="L93" s="35">
        <f>IF(B93&lt;2,L92*(1+$V$6-$V$4)+IF(C93&gt;($J93+$V$12),(1-$V$95)*($C92-$J93-$V$12),0), L92*(1+$V$6-$V$4)-$M93*(1-$V$96))-N93</f>
        <v>10557.8</v>
      </c>
      <c r="M93" s="35">
        <f>MIN(H93-P92,(K92+L92))</f>
        <v>0</v>
      </c>
      <c r="N93" s="35">
        <f>IF(B93&lt;2, IF(K92/(K92+L92)&lt;V$95, (V$95 - K92/(K92+L92))*(K92+L92),0),  IF(K92/(K92+L92)&lt;V$96, (V$96 - K92/(K92+L92))*(K92+L92),0))</f>
        <v>0</v>
      </c>
      <c r="O93" s="35">
        <f>IF(B93&lt;2,O92*(1+V$98) + IF((C93-J93)&gt;0,IF((C93-J93)&gt;V$12,V$12,C93-J93),0), O92*(1+V$99)-P92 )</f>
        <v>23849.585999999999</v>
      </c>
      <c r="P93" s="3">
        <f>IF(B93&lt;2, 0, IF(H93&gt;(I93+K93+L93),H93-I93-K93-L93,  O93*Q93))</f>
        <v>0</v>
      </c>
      <c r="Q93">
        <f t="shared" ref="Q93:Q156" si="24">IF(B93&lt;2,0,VLOOKUP(A93,AG$5:AH$90,2))</f>
        <v>0</v>
      </c>
      <c r="R93" s="3">
        <f>IF(B93&lt;2,K93*V$5+L93*0.4*V$6 - IF((C93-J93)&gt;0,IF((C93-J93)&gt;V$12,V$12,C93-J93)),P93+L93*($V$6)*0.4+K93*($V$5)+G93+F93+E93)/LookHere!B$11</f>
        <v>-1108.4978823999998</v>
      </c>
      <c r="S93" s="3">
        <f>(IF(G93&gt;0,IF(R93&gt;V$15,IF(0.15*(R93-V$15)&lt;G93,0.15*(R93-V$15),G93),0),0))*LookHere!B$11</f>
        <v>0</v>
      </c>
      <c r="T93" s="3">
        <f>(IF(R93&lt;V$16,W$16*R93,IF(R93&lt;V$17,Z$16+W$17*(R93-V$16),IF(R93&lt;V$18,W$18*(R93-V$18)+Z$17,(R93-V$18)*W$19+Z$18)))+S93 + IF(R93&lt;V$20,R93*W$20,IF(R93&lt;V$21,(R93-V$20)*W$21+Z$20,(R93-V$21)*W$22+Z$21)))*LookHere!B$11</f>
        <v>-221.69957647999996</v>
      </c>
      <c r="V93" s="4">
        <f>LookHere!B$20-V97</f>
        <v>2.5779999999999997E-2</v>
      </c>
      <c r="W93" t="s">
        <v>21</v>
      </c>
      <c r="AG93">
        <f t="shared" ref="AG93:AG132" si="25">AG92+1</f>
        <v>61</v>
      </c>
      <c r="AH93" s="20">
        <v>0.04</v>
      </c>
      <c r="AI93" s="3">
        <f>IF(((K93+L93+O93+I93)-H93)&lt;H93,1,0)</f>
        <v>0</v>
      </c>
    </row>
    <row r="94" spans="1:36" x14ac:dyDescent="0.2">
      <c r="A94">
        <f t="shared" ref="A94:A157" si="26">A93+1</f>
        <v>42</v>
      </c>
      <c r="B94">
        <f>IF(A94&lt;LookHere!$B$9,1,2)</f>
        <v>1</v>
      </c>
      <c r="C94">
        <f>IF(B94&lt;2,LookHere!F$10 - T93,0)</f>
        <v>7221.6995764800004</v>
      </c>
      <c r="D94" s="3">
        <f>IF(B94=2,LookHere!$B$12,0)</f>
        <v>0</v>
      </c>
      <c r="E94" s="3">
        <f>IF(A94&lt;LookHere!B$13,0,IF(A94&lt;LookHere!B$14,LookHere!C$13,LookHere!C$14))</f>
        <v>0</v>
      </c>
      <c r="F94" s="3">
        <f>IF('SC1'!A94&lt;LookHere!D$15,0,LookHere!B$15)</f>
        <v>0</v>
      </c>
      <c r="G94" s="3">
        <f>IF('SC1'!A94&lt;LookHere!D$16,0,LookHere!B$16)</f>
        <v>0</v>
      </c>
      <c r="H94" s="3">
        <f t="shared" ref="H94:H157" si="27">IF(B94&lt;2,0,D94-E94-F94-G94+T93)</f>
        <v>0</v>
      </c>
      <c r="I94" s="35">
        <f t="shared" ref="I94:I157" si="28">IF(I93&gt;0,IF(B94&lt;2,I93*(1+V$98),I93*(1+V$99)) + J94,0)</f>
        <v>80763.525250199993</v>
      </c>
      <c r="J94" s="3">
        <f>IF(I93&gt;0,IF(B94&lt;2,IF(C94&gt;5500*[1]LookHere!B$11, 5500*[1]LookHere!B$11, C94), IF(H94&gt;(M94+P93),-(H94-M94-P93),0)),0)</f>
        <v>5500</v>
      </c>
      <c r="K94" s="35">
        <f t="shared" ref="K94:K157" si="29">IF(B94&lt;2,K93*(1+$V$5-$V$4)+IF(C94&gt;($J94+$V$12),$V$95*($C94-$J94-$V$12),0), K93*(1+$V$5-$V$4)-$M94*$V$96)+N94</f>
        <v>10365.934083999999</v>
      </c>
      <c r="L94" s="35">
        <f t="shared" ref="L94:L157" si="30">IF(B94&lt;2,L93*(1+$V$6-$V$4)+IF(C94&gt;($J94+$V$12),(1-$V$95)*($C93-$J94-$V$12),0), L93*(1+$V$6-$V$4)-$M94*(1-$V$96))-N94</f>
        <v>10896.714083999999</v>
      </c>
      <c r="M94" s="35">
        <f t="shared" ref="M94:M157" si="31">MIN(H94-P93,(K93+L93))</f>
        <v>0</v>
      </c>
      <c r="N94" s="35">
        <f t="shared" ref="N94:N157" si="32">IF(B94&lt;2, IF(K93/(K93+L93)&lt;V$95, (V$95 - K93/(K93+L93))*(K93+L93),0),  IF(K93/(K93+L93)&lt;V$96, (V$96 - K93/(K93+L93))*(K93+L93),0))</f>
        <v>250.0000000000004</v>
      </c>
      <c r="O94" s="35">
        <f t="shared" ref="O94:O157" si="33">IF(B94&lt;2,O93*(1+V$98) + IF((C94-J94)&gt;0,IF((C94-J94)&gt;V$12,V$12,C94-J94),0), O93*(1+V$99)-P93 )</f>
        <v>26305.37583356</v>
      </c>
      <c r="P94" s="3">
        <f t="shared" ref="P94:P157" si="34">IF(B94&lt;2, 0, IF(H94&gt;(I94+K94+L94),H94-I94-K94-L94,  O94*Q94))</f>
        <v>0</v>
      </c>
      <c r="Q94">
        <f t="shared" si="24"/>
        <v>0</v>
      </c>
      <c r="R94" s="3">
        <f>IF(B94&lt;2,K94*V$5+L94*0.4*V$6 - IF((C94-J94)&gt;0,IF((C94-J94)&gt;V$12,V$12,C94-J94)),P94+L94*($V$6)*0.4+K94*($V$5)+G94+F94+E94)/LookHere!B$11</f>
        <v>-1124.1645984802724</v>
      </c>
      <c r="S94" s="3">
        <f>(IF(G94&gt;0,IF(R94&gt;V$15,IF(0.15*(R94-V$15)&lt;G94,0.15*(R94-V$15),G94),0),0))*LookHere!B$11</f>
        <v>0</v>
      </c>
      <c r="T94" s="3">
        <f>(IF(R94&lt;V$16,W$16*R94,IF(R94&lt;V$17,Z$16+W$17*(R94-V$16),IF(R94&lt;V$18,W$18*(R94-V$18)+Z$17,(R94-V$18)*W$19+Z$18)))+S94 + IF(R94&lt;V$20,R94*W$20,IF(R94&lt;V$21,(R94-V$20)*W$21+Z$20,(R94-V$21)*W$22+Z$21)))*LookHere!B$11</f>
        <v>-224.83291969605449</v>
      </c>
      <c r="V94" s="4">
        <f>LookHere!B$21-V97</f>
        <v>7.578E-2</v>
      </c>
      <c r="W94" t="s">
        <v>22</v>
      </c>
      <c r="AG94">
        <f t="shared" si="25"/>
        <v>62</v>
      </c>
      <c r="AH94" s="20">
        <v>0.04</v>
      </c>
      <c r="AI94" s="3">
        <f>IF(((K94+L94+O94+I94)-H94)&lt;H94,1,0)</f>
        <v>0</v>
      </c>
    </row>
    <row r="95" spans="1:36" x14ac:dyDescent="0.2">
      <c r="A95">
        <f t="shared" si="26"/>
        <v>43</v>
      </c>
      <c r="B95">
        <f>IF(A95&lt;LookHere!$B$9,1,2)</f>
        <v>1</v>
      </c>
      <c r="C95">
        <f>IF(B95&lt;2,LookHere!F$10 - T94,0)</f>
        <v>7224.8329196960549</v>
      </c>
      <c r="D95" s="3">
        <f>IF(B95=2,LookHere!$B$12,0)</f>
        <v>0</v>
      </c>
      <c r="E95" s="3">
        <f>IF(A95&lt;LookHere!B$13,0,IF(A95&lt;LookHere!B$14,LookHere!C$13,LookHere!C$14))</f>
        <v>0</v>
      </c>
      <c r="F95" s="3">
        <f>IF('SC1'!A95&lt;LookHere!D$15,0,LookHere!B$15)</f>
        <v>0</v>
      </c>
      <c r="G95" s="3">
        <f>IF('SC1'!A95&lt;LookHere!D$16,0,LookHere!B$16)</f>
        <v>0</v>
      </c>
      <c r="H95" s="3">
        <f t="shared" si="27"/>
        <v>0</v>
      </c>
      <c r="I95" s="35">
        <f t="shared" si="28"/>
        <v>88749.426557401152</v>
      </c>
      <c r="J95" s="3">
        <f>IF(I94&gt;0,IF(B95&lt;2,IF(C95&gt;5500*[1]LookHere!B$11, 5500*[1]LookHere!B$11, C95), IF(H95&gt;(M95+P94),-(H95-M95-P94),0)),0)</f>
        <v>5500</v>
      </c>
      <c r="K95" s="35">
        <f t="shared" si="29"/>
        <v>10691.239183005518</v>
      </c>
      <c r="L95" s="35">
        <f t="shared" si="30"/>
        <v>11239.142795605518</v>
      </c>
      <c r="M95" s="35">
        <f t="shared" si="31"/>
        <v>0</v>
      </c>
      <c r="N95" s="35">
        <f t="shared" si="32"/>
        <v>265.39000000000152</v>
      </c>
      <c r="O95" s="35">
        <f t="shared" si="33"/>
        <v>28839.888221413032</v>
      </c>
      <c r="P95" s="3">
        <f t="shared" si="34"/>
        <v>0</v>
      </c>
      <c r="Q95">
        <f t="shared" si="24"/>
        <v>0</v>
      </c>
      <c r="R95" s="3">
        <f>IF(B95&lt;2,K95*V$5+L95*0.4*V$6 - IF((C95-J95)&gt;0,IF((C95-J95)&gt;V$12,V$12,C95-J95)),P95+L95*($V$6)*0.4+K95*($V$5)+G95+F95+E95)/LookHere!B$11</f>
        <v>-1108.5318771377781</v>
      </c>
      <c r="S95" s="3">
        <f>(IF(G95&gt;0,IF(R95&gt;V$15,IF(0.15*(R95-V$15)&lt;G95,0.15*(R95-V$15),G95),0),0))*LookHere!B$11</f>
        <v>0</v>
      </c>
      <c r="T95" s="3">
        <f>(IF(R95&lt;V$16,W$16*R95,IF(R95&lt;V$17,Z$16+W$17*(R95-V$16),IF(R95&lt;V$18,W$18*(R95-V$18)+Z$17,(R95-V$18)*W$19+Z$18)))+S95 + IF(R95&lt;V$20,R95*W$20,IF(R95&lt;V$21,(R95-V$20)*W$21+Z$20,(R95-V$21)*W$22+Z$21)))*LookHere!B$11</f>
        <v>-221.7063754275556</v>
      </c>
      <c r="V95" s="4">
        <f>LookHere!F$26</f>
        <v>0.5</v>
      </c>
      <c r="W95" t="s">
        <v>71</v>
      </c>
      <c r="AG95">
        <f t="shared" si="25"/>
        <v>63</v>
      </c>
      <c r="AH95" s="20">
        <v>0.04</v>
      </c>
      <c r="AI95" s="3">
        <f>IF(((K95+L95+O95+I95)-H95)&lt;H95,1,0)</f>
        <v>0</v>
      </c>
    </row>
    <row r="96" spans="1:36" x14ac:dyDescent="0.2">
      <c r="A96">
        <f t="shared" si="26"/>
        <v>44</v>
      </c>
      <c r="B96">
        <f>IF(A96&lt;LookHere!$B$9,1,2)</f>
        <v>1</v>
      </c>
      <c r="C96">
        <f>IF(B96&lt;2,LookHere!F$10 - T95,0)</f>
        <v>7221.7063754275559</v>
      </c>
      <c r="D96" s="3">
        <f>IF(B96=2,LookHere!$B$12,0)</f>
        <v>0</v>
      </c>
      <c r="E96" s="3">
        <f>IF(A96&lt;LookHere!B$13,0,IF(A96&lt;LookHere!B$14,LookHere!C$13,LookHere!C$14))</f>
        <v>0</v>
      </c>
      <c r="F96" s="3">
        <f>IF('SC1'!A96&lt;LookHere!D$15,0,LookHere!B$15)</f>
        <v>0</v>
      </c>
      <c r="G96" s="3">
        <f>IF('SC1'!A96&lt;LookHere!D$16,0,LookHere!B$16)</f>
        <v>0</v>
      </c>
      <c r="H96" s="3">
        <f t="shared" si="27"/>
        <v>0</v>
      </c>
      <c r="I96" s="35">
        <f t="shared" si="28"/>
        <v>96981.13390683796</v>
      </c>
      <c r="J96" s="3">
        <f>IF(I95&gt;0,IF(B96&lt;2,IF(C96&gt;5500*[1]LookHere!B$11, 5500*[1]LookHere!B$11, C96), IF(H96&gt;(M96+P95),-(H96-M96-P95),0)),0)</f>
        <v>5500</v>
      </c>
      <c r="K96" s="35">
        <f t="shared" si="29"/>
        <v>11026.986351783289</v>
      </c>
      <c r="L96" s="35">
        <f t="shared" si="30"/>
        <v>11592.110374444394</v>
      </c>
      <c r="M96" s="35">
        <f t="shared" si="31"/>
        <v>0</v>
      </c>
      <c r="N96" s="35">
        <f t="shared" si="32"/>
        <v>273.95180629999913</v>
      </c>
      <c r="O96" s="35">
        <f t="shared" si="33"/>
        <v>31449.286356295681</v>
      </c>
      <c r="P96" s="3">
        <f t="shared" si="34"/>
        <v>0</v>
      </c>
      <c r="Q96">
        <f t="shared" si="24"/>
        <v>0</v>
      </c>
      <c r="R96" s="3">
        <f>IF(B96&lt;2,K96*V$5+L96*0.4*V$6 - IF((C96-J96)&gt;0,IF((C96-J96)&gt;V$12,V$12,C96-J96)),P96+L96*($V$6)*0.4+K96*($V$5)+G96+F96+E96)/LookHere!B$11</f>
        <v>-1086.0506176084243</v>
      </c>
      <c r="S96" s="3">
        <f>(IF(G96&gt;0,IF(R96&gt;V$15,IF(0.15*(R96-V$15)&lt;G96,0.15*(R96-V$15),G96),0),0))*LookHere!B$11</f>
        <v>0</v>
      </c>
      <c r="T96" s="3">
        <f>(IF(R96&lt;V$16,W$16*R96,IF(R96&lt;V$17,Z$16+W$17*(R96-V$16),IF(R96&lt;V$18,W$18*(R96-V$18)+Z$17,(R96-V$18)*W$19+Z$18)))+S96 + IF(R96&lt;V$20,R96*W$20,IF(R96&lt;V$21,(R96-V$20)*W$21+Z$20,(R96-V$21)*W$22+Z$21)))*LookHere!B$11</f>
        <v>-217.21012352168486</v>
      </c>
      <c r="V96" s="4">
        <f>LookHere!G$26</f>
        <v>0.7</v>
      </c>
      <c r="W96" t="s">
        <v>72</v>
      </c>
      <c r="AG96">
        <f t="shared" si="25"/>
        <v>64</v>
      </c>
      <c r="AH96" s="20">
        <v>0.04</v>
      </c>
      <c r="AI96" s="3">
        <f>IF(((X119+Y119+O96+W119)-H96)&lt;H96,1,0)</f>
        <v>0</v>
      </c>
    </row>
    <row r="97" spans="1:35" x14ac:dyDescent="0.2">
      <c r="A97">
        <f t="shared" si="26"/>
        <v>45</v>
      </c>
      <c r="B97">
        <f>IF(A97&lt;LookHere!$B$9,1,2)</f>
        <v>1</v>
      </c>
      <c r="C97">
        <f>IF(B97&lt;2,LookHere!F$10 - T96,0)</f>
        <v>7217.2101235216851</v>
      </c>
      <c r="D97" s="3">
        <f>IF(B97=2,LookHere!$B$12,0)</f>
        <v>0</v>
      </c>
      <c r="E97" s="3">
        <f>IF(A97&lt;LookHere!B$13,0,IF(A97&lt;LookHere!B$14,LookHere!C$13,LookHere!C$14))</f>
        <v>0</v>
      </c>
      <c r="F97" s="3">
        <f>IF('SC1'!A97&lt;LookHere!D$15,0,LookHere!B$15)</f>
        <v>0</v>
      </c>
      <c r="G97" s="3">
        <f>IF('SC1'!A97&lt;LookHere!D$16,0,LookHere!B$16)</f>
        <v>0</v>
      </c>
      <c r="H97" s="3">
        <f t="shared" si="27"/>
        <v>0</v>
      </c>
      <c r="I97" s="35">
        <f t="shared" si="28"/>
        <v>105466.21320849043</v>
      </c>
      <c r="J97" s="3">
        <f>IF(I96&gt;0,IF(B97&lt;2,IF(C97&gt;5500*[1]LookHere!B$11, 5500*[1]LookHere!B$11, C97), IF(H97&gt;(M97+P96),-(H97-M97-P96),0)),0)</f>
        <v>5500</v>
      </c>
      <c r="K97" s="35">
        <f t="shared" si="29"/>
        <v>11373.284344227148</v>
      </c>
      <c r="L97" s="35">
        <f t="shared" si="30"/>
        <v>11956.156279800349</v>
      </c>
      <c r="M97" s="35">
        <f t="shared" si="31"/>
        <v>0</v>
      </c>
      <c r="N97" s="35">
        <f t="shared" si="32"/>
        <v>282.56201133055197</v>
      </c>
      <c r="O97" s="35">
        <f t="shared" si="33"/>
        <v>34134.505513864147</v>
      </c>
      <c r="P97" s="3">
        <f t="shared" si="34"/>
        <v>0</v>
      </c>
      <c r="Q97">
        <f t="shared" si="24"/>
        <v>0</v>
      </c>
      <c r="R97" s="3">
        <f>IF(B97&lt;2,K97*V$5+L97*0.4*V$6 - IF((C97-J97)&gt;0,IF((C97-J97)&gt;V$12,V$12,C97-J97)),P97+L97*($V$6)*0.4+K97*($V$5)+G97+F97+E97)/LookHere!B$11</f>
        <v>-1061.5918439742011</v>
      </c>
      <c r="S97" s="3">
        <f>(IF(G97&gt;0,IF(R97&gt;V$15,IF(0.15*(R97-V$15)&lt;G97,0.15*(R97-V$15),G97),0),0))*LookHere!B$11</f>
        <v>0</v>
      </c>
      <c r="T97" s="3">
        <f>(IF(R97&lt;V$16,W$16*R97,IF(R97&lt;V$17,Z$16+W$17*(R97-V$16),IF(R97&lt;V$18,W$18*(R97-V$18)+Z$17,(R97-V$18)*W$19+Z$18)))+S97 + IF(R97&lt;V$20,R97*W$20,IF(R97&lt;V$21,(R97-V$20)*W$21+Z$20,(R97-V$21)*W$22+Z$21)))*LookHere!B$11</f>
        <v>-212.31836879484021</v>
      </c>
      <c r="V97" s="34">
        <f>LookHere!B$28</f>
        <v>4.2199999999999998E-3</v>
      </c>
      <c r="W97" t="s">
        <v>73</v>
      </c>
      <c r="AG97">
        <f t="shared" si="25"/>
        <v>65</v>
      </c>
      <c r="AH97" s="20">
        <v>0.04</v>
      </c>
      <c r="AI97" s="3">
        <f>IF(((X120+Y120+O97+W120)-H97)&lt;H97,1,0)</f>
        <v>0</v>
      </c>
    </row>
    <row r="98" spans="1:35" x14ac:dyDescent="0.2">
      <c r="A98">
        <f t="shared" si="26"/>
        <v>46</v>
      </c>
      <c r="B98">
        <f>IF(A98&lt;LookHere!$B$9,1,2)</f>
        <v>1</v>
      </c>
      <c r="C98">
        <f>IF(B98&lt;2,LookHere!F$10 - T97,0)</f>
        <v>7212.3183687948404</v>
      </c>
      <c r="D98" s="3">
        <f>IF(B98=2,LookHere!$B$12,0)</f>
        <v>0</v>
      </c>
      <c r="E98" s="3">
        <f>IF(A98&lt;LookHere!B$13,0,IF(A98&lt;LookHere!B$14,LookHere!C$13,LookHere!C$14))</f>
        <v>0</v>
      </c>
      <c r="F98" s="3">
        <f>IF('SC1'!A98&lt;LookHere!D$15,0,LookHere!B$15)</f>
        <v>0</v>
      </c>
      <c r="G98" s="3">
        <f>IF('SC1'!A98&lt;LookHere!D$16,0,LookHere!B$16)</f>
        <v>0</v>
      </c>
      <c r="H98" s="3">
        <f t="shared" si="27"/>
        <v>0</v>
      </c>
      <c r="I98" s="35">
        <f t="shared" si="28"/>
        <v>114212.46325104777</v>
      </c>
      <c r="J98" s="3">
        <f>IF(I97&gt;0,IF(B98&lt;2,IF(C98&gt;5500*[1]LookHere!B$11, 5500*[1]LookHere!B$11, C98), IF(H98&gt;(M98+P97),-(H98-M98-P97),0)),0)</f>
        <v>5500</v>
      </c>
      <c r="K98" s="35">
        <f t="shared" si="29"/>
        <v>11730.457895523381</v>
      </c>
      <c r="L98" s="35">
        <f t="shared" si="30"/>
        <v>12331.63470930101</v>
      </c>
      <c r="M98" s="35">
        <f t="shared" si="31"/>
        <v>0</v>
      </c>
      <c r="N98" s="35">
        <f t="shared" si="32"/>
        <v>291.43596778660196</v>
      </c>
      <c r="O98" s="35">
        <f t="shared" si="33"/>
        <v>36897.483962375729</v>
      </c>
      <c r="P98" s="3">
        <f t="shared" si="34"/>
        <v>0</v>
      </c>
      <c r="Q98">
        <f t="shared" si="24"/>
        <v>0</v>
      </c>
      <c r="R98" s="3">
        <f>IF(B98&lt;2,K98*V$5+L98*0.4*V$6 - IF((C98-J98)&gt;0,IF((C98-J98)&gt;V$12,V$12,C98-J98)),P98+L98*($V$6)*0.4+K98*($V$5)+G98+F98+E98)/LookHere!B$11</f>
        <v>-1036.1106529399153</v>
      </c>
      <c r="S98" s="3">
        <f>(IF(G98&gt;0,IF(R98&gt;V$15,IF(0.15*(R98-V$15)&lt;G98,0.15*(R98-V$15),G98),0),0))*LookHere!B$11</f>
        <v>0</v>
      </c>
      <c r="T98" s="3">
        <f>(IF(R98&lt;V$16,W$16*R98,IF(R98&lt;V$17,Z$16+W$17*(R98-V$16),IF(R98&lt;V$18,W$18*(R98-V$18)+Z$17,(R98-V$18)*W$19+Z$18)))+S98 + IF(R98&lt;V$20,R98*W$20,IF(R98&lt;V$21,(R98-V$20)*W$21+Z$20,(R98-V$21)*W$22+Z$21)))*LookHere!B$11</f>
        <v>-207.22213058798306</v>
      </c>
      <c r="V98" s="21">
        <f>V95*(V93-V92)+(1-V95)*(V94-V92)</f>
        <v>3.0779999999999995E-2</v>
      </c>
      <c r="W98" t="s">
        <v>74</v>
      </c>
      <c r="AG98">
        <f t="shared" si="25"/>
        <v>66</v>
      </c>
      <c r="AH98" s="20">
        <v>4.2000000000000003E-2</v>
      </c>
      <c r="AI98" s="3">
        <f>IF(((X121+Y121+O98+W121)-H98)&lt;H98,1,0)</f>
        <v>0</v>
      </c>
    </row>
    <row r="99" spans="1:35" x14ac:dyDescent="0.2">
      <c r="A99">
        <f t="shared" si="26"/>
        <v>47</v>
      </c>
      <c r="B99">
        <f>IF(A99&lt;LookHere!$B$9,1,2)</f>
        <v>1</v>
      </c>
      <c r="C99">
        <f>IF(B99&lt;2,LookHere!F$10 - T98,0)</f>
        <v>7207.222130587983</v>
      </c>
      <c r="D99" s="3">
        <f>IF(B99=2,LookHere!$B$12,0)</f>
        <v>0</v>
      </c>
      <c r="E99" s="3">
        <f>IF(A99&lt;LookHere!B$13,0,IF(A99&lt;LookHere!B$14,LookHere!C$13,LookHere!C$14))</f>
        <v>0</v>
      </c>
      <c r="F99" s="3">
        <f>IF('SC1'!A99&lt;LookHere!D$15,0,LookHere!B$15)</f>
        <v>0</v>
      </c>
      <c r="G99" s="3">
        <f>IF('SC1'!A99&lt;LookHere!D$16,0,LookHere!B$16)</f>
        <v>0</v>
      </c>
      <c r="H99" s="3">
        <f t="shared" si="27"/>
        <v>0</v>
      </c>
      <c r="I99" s="35">
        <f t="shared" si="28"/>
        <v>123227.92286991503</v>
      </c>
      <c r="J99" s="3">
        <f>IF(I98&gt;0,IF(B99&lt;2,IF(C99&gt;5500*[1]LookHere!B$11, 5500*[1]LookHere!B$11, C99), IF(H99&gt;(M99+P98),-(H99-M99-P98),0)),0)</f>
        <v>5500</v>
      </c>
      <c r="K99" s="35">
        <f t="shared" si="29"/>
        <v>12098.84834904832</v>
      </c>
      <c r="L99" s="35">
        <f t="shared" si="30"/>
        <v>12718.904886497005</v>
      </c>
      <c r="M99" s="35">
        <f t="shared" si="31"/>
        <v>0</v>
      </c>
      <c r="N99" s="35">
        <f t="shared" si="32"/>
        <v>300.588406888816</v>
      </c>
      <c r="O99" s="35">
        <f t="shared" si="33"/>
        <v>39740.41064932564</v>
      </c>
      <c r="P99" s="3">
        <f t="shared" si="34"/>
        <v>0</v>
      </c>
      <c r="Q99">
        <f t="shared" si="24"/>
        <v>0</v>
      </c>
      <c r="R99" s="3">
        <f>IF(B99&lt;2,K99*V$5+L99*0.4*V$6 - IF((C99-J99)&gt;0,IF((C99-J99)&gt;V$12,V$12,C99-J99)),P99+L99*($V$6)*0.4+K99*($V$5)+G99+F99+E99)/LookHere!B$11</f>
        <v>-1009.7783752300202</v>
      </c>
      <c r="S99" s="3">
        <f>(IF(G99&gt;0,IF(R99&gt;V$15,IF(0.15*(R99-V$15)&lt;G99,0.15*(R99-V$15),G99),0),0))*LookHere!B$11</f>
        <v>0</v>
      </c>
      <c r="T99" s="3">
        <f>(IF(R99&lt;V$16,W$16*R99,IF(R99&lt;V$17,Z$16+W$17*(R99-V$16),IF(R99&lt;V$18,W$18*(R99-V$18)+Z$17,(R99-V$18)*W$19+Z$18)))+S99 + IF(R99&lt;V$20,R99*W$20,IF(R99&lt;V$21,(R99-V$20)*W$21+Z$20,(R99-V$21)*W$22+Z$21)))*LookHere!B$11</f>
        <v>-201.95567504600405</v>
      </c>
      <c r="V99" s="21">
        <f>V96*(V93-V92)+(1-V96)*(V94-V92)</f>
        <v>2.078E-2</v>
      </c>
      <c r="W99" t="s">
        <v>75</v>
      </c>
      <c r="AG99">
        <f t="shared" si="25"/>
        <v>67</v>
      </c>
      <c r="AH99" s="20">
        <v>4.3999999999999997E-2</v>
      </c>
      <c r="AI99" s="3">
        <f>IF(((X122+Y122+O99+W122)-H99)&lt;H99,1,0)</f>
        <v>0</v>
      </c>
    </row>
    <row r="100" spans="1:35" x14ac:dyDescent="0.2">
      <c r="A100">
        <f t="shared" si="26"/>
        <v>48</v>
      </c>
      <c r="B100">
        <f>IF(A100&lt;LookHere!$B$9,1,2)</f>
        <v>1</v>
      </c>
      <c r="C100">
        <f>IF(B100&lt;2,LookHere!F$10 - T99,0)</f>
        <v>7201.9556750460042</v>
      </c>
      <c r="D100" s="3">
        <f>IF(B100=2,LookHere!$B$12,0)</f>
        <v>0</v>
      </c>
      <c r="E100" s="3">
        <f>IF(A100&lt;LookHere!B$13,0,IF(A100&lt;LookHere!B$14,LookHere!C$13,LookHere!C$14))</f>
        <v>0</v>
      </c>
      <c r="F100" s="3">
        <f>IF('SC1'!A100&lt;LookHere!D$15,0,LookHere!B$15)</f>
        <v>0</v>
      </c>
      <c r="G100" s="3">
        <f>IF('SC1'!A100&lt;LookHere!D$16,0,LookHere!B$16)</f>
        <v>0</v>
      </c>
      <c r="H100" s="3">
        <f t="shared" si="27"/>
        <v>0</v>
      </c>
      <c r="I100" s="35">
        <f t="shared" si="28"/>
        <v>132520.87833585101</v>
      </c>
      <c r="J100" s="3">
        <f>IF(I99&gt;0,IF(B100&lt;2,IF(C100&gt;5500*[1]LookHere!B$11, 5500*[1]LookHere!B$11, C100), IF(H100&gt;(M100+P99),-(H100-M100-P99),0)),0)</f>
        <v>5500</v>
      </c>
      <c r="K100" s="35">
        <f t="shared" si="29"/>
        <v>12478.807961230159</v>
      </c>
      <c r="L100" s="35">
        <f t="shared" si="30"/>
        <v>13118.337132341465</v>
      </c>
      <c r="M100" s="35">
        <f t="shared" si="31"/>
        <v>0</v>
      </c>
      <c r="N100" s="35">
        <f t="shared" si="32"/>
        <v>310.02826872434133</v>
      </c>
      <c r="O100" s="35">
        <f t="shared" si="33"/>
        <v>42665.576164157887</v>
      </c>
      <c r="P100" s="3">
        <f t="shared" si="34"/>
        <v>0</v>
      </c>
      <c r="Q100">
        <f t="shared" si="24"/>
        <v>0</v>
      </c>
      <c r="R100" s="3">
        <f>IF(B100&lt;2,K100*V$5+L100*0.4*V$6 - IF((C100-J100)&gt;0,IF((C100-J100)&gt;V$12,V$12,C100-J100)),P100+L100*($V$6)*0.4+K100*($V$5)+G100+F100+E100)/LookHere!B$11</f>
        <v>-982.60897064995618</v>
      </c>
      <c r="S100" s="3">
        <f>(IF(G100&gt;0,IF(R100&gt;V$15,IF(0.15*(R100-V$15)&lt;G100,0.15*(R100-V$15),G100),0),0))*LookHere!B$11</f>
        <v>0</v>
      </c>
      <c r="T100" s="3">
        <f>(IF(R100&lt;V$16,W$16*R100,IF(R100&lt;V$17,Z$16+W$17*(R100-V$16),IF(R100&lt;V$18,W$18*(R100-V$18)+Z$17,(R100-V$18)*W$19+Z$18)))+S100 + IF(R100&lt;V$20,R100*W$20,IF(R100&lt;V$21,(R100-V$20)*W$21+Z$20,(R100-V$21)*W$22+Z$21)))*LookHere!B$11</f>
        <v>-196.52179412999124</v>
      </c>
      <c r="V100" s="23">
        <f>LookHere!F$8*0.15</f>
        <v>8370</v>
      </c>
      <c r="W100" t="s">
        <v>78</v>
      </c>
      <c r="AG100">
        <f t="shared" si="25"/>
        <v>68</v>
      </c>
      <c r="AH100" s="20">
        <v>4.5999999999999999E-2</v>
      </c>
      <c r="AI100" s="3">
        <f t="shared" ref="AI100:AI163" si="35">IF(((K100+L100+O100+I100)-H100)&lt;H100,1,0)</f>
        <v>0</v>
      </c>
    </row>
    <row r="101" spans="1:35" x14ac:dyDescent="0.2">
      <c r="A101">
        <f t="shared" si="26"/>
        <v>49</v>
      </c>
      <c r="B101">
        <f>IF(A101&lt;LookHere!$B$9,1,2)</f>
        <v>1</v>
      </c>
      <c r="C101">
        <f>IF(B101&lt;2,LookHere!F$10 - T100,0)</f>
        <v>7196.5217941299916</v>
      </c>
      <c r="D101" s="3">
        <f>IF(B101=2,LookHere!$B$12,0)</f>
        <v>0</v>
      </c>
      <c r="E101" s="3">
        <f>IF(A101&lt;LookHere!B$13,0,IF(A101&lt;LookHere!B$14,LookHere!C$13,LookHere!C$14))</f>
        <v>0</v>
      </c>
      <c r="F101" s="3">
        <f>IF('SC1'!A101&lt;LookHere!D$15,0,LookHere!B$15)</f>
        <v>0</v>
      </c>
      <c r="G101" s="3">
        <f>IF('SC1'!A101&lt;LookHere!D$16,0,LookHere!B$16)</f>
        <v>0</v>
      </c>
      <c r="H101" s="3">
        <f t="shared" si="27"/>
        <v>0</v>
      </c>
      <c r="I101" s="35">
        <f t="shared" si="28"/>
        <v>142099.87097102852</v>
      </c>
      <c r="J101" s="3">
        <f>IF(I100&gt;0,IF(B101&lt;2,IF(C101&gt;5500*[1]LookHere!B$11, 5500*[1]LookHere!B$11, C101), IF(H101&gt;(M101+P100),-(H101-M101-P100),0)),0)</f>
        <v>5500</v>
      </c>
      <c r="K101" s="35">
        <f t="shared" si="29"/>
        <v>12870.700056801721</v>
      </c>
      <c r="L101" s="35">
        <f t="shared" si="30"/>
        <v>13530.313392027818</v>
      </c>
      <c r="M101" s="35">
        <f t="shared" si="31"/>
        <v>0</v>
      </c>
      <c r="N101" s="35">
        <f t="shared" si="32"/>
        <v>319.76458555565335</v>
      </c>
      <c r="O101" s="35">
        <f t="shared" si="33"/>
        <v>45675.34439262066</v>
      </c>
      <c r="P101" s="3">
        <f t="shared" si="34"/>
        <v>0</v>
      </c>
      <c r="Q101">
        <f t="shared" si="24"/>
        <v>0</v>
      </c>
      <c r="R101" s="3">
        <f>IF(B101&lt;2,K101*V$5+L101*0.4*V$6 - IF((C101-J101)&gt;0,IF((C101-J101)&gt;V$12,V$12,C101-J101)),P101+L101*($V$6)*0.4+K101*($V$5)+G101+F101+E101)/LookHere!B$11</f>
        <v>-954.58428712649606</v>
      </c>
      <c r="S101" s="3">
        <f>(IF(G101&gt;0,IF(R101&gt;V$15,IF(0.15*(R101-V$15)&lt;G101,0.15*(R101-V$15),G101),0),0))*LookHere!B$11</f>
        <v>0</v>
      </c>
      <c r="T101" s="3">
        <f>(IF(R101&lt;V$16,W$16*R101,IF(R101&lt;V$17,Z$16+W$17*(R101-V$16),IF(R101&lt;V$18,W$18*(R101-V$18)+Z$17,(R101-V$18)*W$19+Z$18)))+S101 + IF(R101&lt;V$20,R101*W$20,IF(R101&lt;V$21,(R101-V$20)*W$21+Z$20,(R101-V$21)*W$22+Z$21)))*LookHere!B$11</f>
        <v>-190.91685742529921</v>
      </c>
      <c r="W101" t="s">
        <v>20</v>
      </c>
      <c r="AG101">
        <f t="shared" si="25"/>
        <v>69</v>
      </c>
      <c r="AH101" s="20">
        <v>4.8000000000000001E-2</v>
      </c>
      <c r="AI101" s="3">
        <f t="shared" si="35"/>
        <v>0</v>
      </c>
    </row>
    <row r="102" spans="1:35" x14ac:dyDescent="0.2">
      <c r="A102">
        <f t="shared" si="26"/>
        <v>50</v>
      </c>
      <c r="B102">
        <f>IF(A102&lt;LookHere!$B$9,1,2)</f>
        <v>1</v>
      </c>
      <c r="C102">
        <f>IF(B102&lt;2,LookHere!F$10 - T101,0)</f>
        <v>7190.916857425299</v>
      </c>
      <c r="D102" s="3">
        <f>IF(B102=2,LookHere!$B$12,0)</f>
        <v>0</v>
      </c>
      <c r="E102" s="3">
        <f>IF(A102&lt;LookHere!B$13,0,IF(A102&lt;LookHere!B$14,LookHere!C$13,LookHere!C$14))</f>
        <v>0</v>
      </c>
      <c r="F102" s="3">
        <f>IF('SC1'!A102&lt;LookHere!D$15,0,LookHere!B$15)</f>
        <v>0</v>
      </c>
      <c r="G102" s="3">
        <f>IF('SC1'!A102&lt;LookHere!D$16,0,LookHere!B$16)</f>
        <v>0</v>
      </c>
      <c r="H102" s="3">
        <f t="shared" si="27"/>
        <v>0</v>
      </c>
      <c r="I102" s="35">
        <f t="shared" si="28"/>
        <v>151973.70499951678</v>
      </c>
      <c r="J102" s="3">
        <f>IF(I101&gt;0,IF(B102&lt;2,IF(C102&gt;5500*[1]LookHere!B$11, 5500*[1]LookHere!B$11, C102), IF(H102&gt;(M102+P101),-(H102-M102-P101),0)),0)</f>
        <v>5500</v>
      </c>
      <c r="K102" s="35">
        <f t="shared" si="29"/>
        <v>13274.899370743082</v>
      </c>
      <c r="L102" s="35">
        <f t="shared" si="30"/>
        <v>13955.227605422082</v>
      </c>
      <c r="M102" s="35">
        <f t="shared" si="31"/>
        <v>0</v>
      </c>
      <c r="N102" s="35">
        <f t="shared" si="32"/>
        <v>329.8066676130473</v>
      </c>
      <c r="O102" s="35">
        <f t="shared" si="33"/>
        <v>48772.148350450821</v>
      </c>
      <c r="P102" s="3">
        <f t="shared" si="34"/>
        <v>0</v>
      </c>
      <c r="Q102">
        <f t="shared" si="24"/>
        <v>0</v>
      </c>
      <c r="R102" s="3">
        <f>IF(B102&lt;2,K102*V$5+L102*0.4*V$6 - IF((C102-J102)&gt;0,IF((C102-J102)&gt;V$12,V$12,C102-J102)),P102+L102*($V$6)*0.4+K102*($V$5)+G102+F102+E102)/LookHere!B$11</f>
        <v>-925.67909247198827</v>
      </c>
      <c r="S102" s="3">
        <f>(IF(G102&gt;0,IF(R102&gt;V$15,IF(0.15*(R102-V$15)&lt;G102,0.15*(R102-V$15),G102),0),0))*LookHere!B$11</f>
        <v>0</v>
      </c>
      <c r="T102" s="3">
        <f>(IF(R102&lt;V$16,W$16*R102,IF(R102&lt;V$17,Z$16+W$17*(R102-V$16),IF(R102&lt;V$18,W$18*(R102-V$18)+Z$17,(R102-V$18)*W$19+Z$18)))+S102 + IF(R102&lt;V$20,R102*W$20,IF(R102&lt;V$21,(R102-V$20)*W$21+Z$20,(R102-V$21)*W$22+Z$21)))*LookHere!B$11</f>
        <v>-185.13581849439765</v>
      </c>
      <c r="AG102">
        <f t="shared" si="25"/>
        <v>70</v>
      </c>
      <c r="AH102" s="20">
        <v>0.05</v>
      </c>
      <c r="AI102" s="3">
        <f t="shared" si="35"/>
        <v>0</v>
      </c>
    </row>
    <row r="103" spans="1:35" x14ac:dyDescent="0.2">
      <c r="A103">
        <f t="shared" si="26"/>
        <v>51</v>
      </c>
      <c r="B103">
        <f>IF(A103&lt;LookHere!$B$9,1,2)</f>
        <v>1</v>
      </c>
      <c r="C103">
        <f>IF(B103&lt;2,LookHere!F$10 - T102,0)</f>
        <v>7185.1358184943974</v>
      </c>
      <c r="D103" s="3">
        <f>IF(B103=2,LookHere!$B$12,0)</f>
        <v>0</v>
      </c>
      <c r="E103" s="3">
        <f>IF(A103&lt;LookHere!B$13,0,IF(A103&lt;LookHere!B$14,LookHere!C$13,LookHere!C$14))</f>
        <v>0</v>
      </c>
      <c r="F103" s="3">
        <f>IF('SC1'!A103&lt;LookHere!D$15,0,LookHere!B$15)</f>
        <v>0</v>
      </c>
      <c r="G103" s="3">
        <f>IF('SC1'!A103&lt;LookHere!D$16,0,LookHere!B$16)</f>
        <v>0</v>
      </c>
      <c r="H103" s="3">
        <f t="shared" si="27"/>
        <v>0</v>
      </c>
      <c r="I103" s="35">
        <f t="shared" si="28"/>
        <v>162151.45563940192</v>
      </c>
      <c r="J103" s="3">
        <f>IF(I102&gt;0,IF(B103&lt;2,IF(C103&gt;5500*[1]LookHere!B$11, 5500*[1]LookHere!B$11, C103), IF(H103&gt;(M103+P102),-(H103-M103-P102),0)),0)</f>
        <v>5500</v>
      </c>
      <c r="K103" s="35">
        <f t="shared" si="29"/>
        <v>13691.792406445475</v>
      </c>
      <c r="L103" s="35">
        <f t="shared" si="30"/>
        <v>14393.486083913025</v>
      </c>
      <c r="M103" s="35">
        <f t="shared" si="31"/>
        <v>0</v>
      </c>
      <c r="N103" s="35">
        <f t="shared" si="32"/>
        <v>340.16411733950031</v>
      </c>
      <c r="O103" s="35">
        <f t="shared" si="33"/>
        <v>51958.490895172094</v>
      </c>
      <c r="P103" s="3">
        <f t="shared" si="34"/>
        <v>0</v>
      </c>
      <c r="Q103">
        <f t="shared" si="24"/>
        <v>0</v>
      </c>
      <c r="R103" s="3">
        <f>IF(B103&lt;2,K103*V$5+L103*0.4*V$6 - IF((C103-J103)&gt;0,IF((C103-J103)&gt;V$12,V$12,C103-J103)),P103+L103*($V$6)*0.4+K103*($V$5)+G103+F103+E103)/LookHere!B$11</f>
        <v>-895.86606008066155</v>
      </c>
      <c r="S103" s="3">
        <f>(IF(G103&gt;0,IF(R103&gt;V$15,IF(0.15*(R103-V$15)&lt;G103,0.15*(R103-V$15),G103),0),0))*LookHere!B$11</f>
        <v>0</v>
      </c>
      <c r="T103" s="3">
        <f>(IF(R103&lt;V$16,W$16*R103,IF(R103&lt;V$17,Z$16+W$17*(R103-V$16),IF(R103&lt;V$18,W$18*(R103-V$18)+Z$17,(R103-V$18)*W$19+Z$18)))+S103 + IF(R103&lt;V$20,R103*W$20,IF(R103&lt;V$21,(R103-V$20)*W$21+Z$20,(R103-V$21)*W$22+Z$21)))*LookHere!B$11</f>
        <v>-179.17321201613231</v>
      </c>
      <c r="V103" s="29">
        <v>71592</v>
      </c>
      <c r="W103" t="s">
        <v>61</v>
      </c>
      <c r="AG103">
        <f t="shared" si="25"/>
        <v>71</v>
      </c>
      <c r="AH103" s="20">
        <v>7.3999999999999996E-2</v>
      </c>
      <c r="AI103" s="3">
        <f t="shared" si="35"/>
        <v>0</v>
      </c>
    </row>
    <row r="104" spans="1:35" x14ac:dyDescent="0.2">
      <c r="A104">
        <f t="shared" si="26"/>
        <v>52</v>
      </c>
      <c r="B104">
        <f>IF(A104&lt;LookHere!$B$9,1,2)</f>
        <v>1</v>
      </c>
      <c r="C104">
        <f>IF(B104&lt;2,LookHere!F$10 - T103,0)</f>
        <v>7179.1732120161323</v>
      </c>
      <c r="D104" s="3">
        <f>IF(B104=2,LookHere!$B$12,0)</f>
        <v>0</v>
      </c>
      <c r="E104" s="3">
        <f>IF(A104&lt;LookHere!B$13,0,IF(A104&lt;LookHere!B$14,LookHere!C$13,LookHere!C$14))</f>
        <v>0</v>
      </c>
      <c r="F104" s="3">
        <f>IF('SC1'!A104&lt;LookHere!D$15,0,LookHere!B$15)</f>
        <v>0</v>
      </c>
      <c r="G104" s="3">
        <f>IF('SC1'!A104&lt;LookHere!D$16,0,LookHere!B$16)</f>
        <v>0</v>
      </c>
      <c r="H104" s="3">
        <f t="shared" si="27"/>
        <v>0</v>
      </c>
      <c r="I104" s="35">
        <f t="shared" si="28"/>
        <v>172642.4774439827</v>
      </c>
      <c r="J104" s="3">
        <f>IF(I103&gt;0,IF(B104&lt;2,IF(C104&gt;5500*[1]LookHere!B$11, 5500*[1]LookHere!B$11, C104), IF(H104&gt;(M104+P103),-(H104-M104-P103),0)),0)</f>
        <v>5500</v>
      </c>
      <c r="K104" s="35">
        <f t="shared" si="29"/>
        <v>14121.777805288502</v>
      </c>
      <c r="L104" s="35">
        <f t="shared" si="30"/>
        <v>14845.507898939919</v>
      </c>
      <c r="M104" s="35">
        <f t="shared" si="31"/>
        <v>0</v>
      </c>
      <c r="N104" s="35">
        <f t="shared" si="32"/>
        <v>350.84683873377406</v>
      </c>
      <c r="O104" s="35">
        <f t="shared" si="33"/>
        <v>55236.946456941623</v>
      </c>
      <c r="P104" s="3">
        <f t="shared" si="34"/>
        <v>0</v>
      </c>
      <c r="Q104">
        <f t="shared" si="24"/>
        <v>0</v>
      </c>
      <c r="R104" s="3">
        <f>IF(B104&lt;2,K104*V$5+L104*0.4*V$6 - IF((C104-J104)&gt;0,IF((C104-J104)&gt;V$12,V$12,C104-J104)),P104+L104*($V$6)*0.4+K104*($V$5)+G104+F104+E104)/LookHere!B$11</f>
        <v>-865.11674476312783</v>
      </c>
      <c r="S104" s="3">
        <f>(IF(G104&gt;0,IF(R104&gt;V$15,IF(0.15*(R104-V$15)&lt;G104,0.15*(R104-V$15),G104),0),0))*LookHere!B$11</f>
        <v>0</v>
      </c>
      <c r="T104" s="3">
        <f>(IF(R104&lt;V$16,W$16*R104,IF(R104&lt;V$17,Z$16+W$17*(R104-V$16),IF(R104&lt;V$18,W$18*(R104-V$18)+Z$17,(R104-V$18)*W$19+Z$18)))+S104 + IF(R104&lt;V$20,R104*W$20,IF(R104&lt;V$21,(R104-V$20)*W$21+Z$20,(R104-V$21)*W$22+Z$21)))*LookHere!B$11</f>
        <v>-173.02334895262558</v>
      </c>
      <c r="V104" s="29">
        <v>43953</v>
      </c>
      <c r="W104">
        <v>0.15</v>
      </c>
      <c r="X104" t="s">
        <v>64</v>
      </c>
      <c r="Z104" s="29">
        <f>V104*W104</f>
        <v>6592.95</v>
      </c>
      <c r="AG104">
        <f t="shared" si="25"/>
        <v>72</v>
      </c>
      <c r="AH104" s="20">
        <v>7.4999999999999997E-2</v>
      </c>
      <c r="AI104" s="3">
        <f t="shared" si="35"/>
        <v>0</v>
      </c>
    </row>
    <row r="105" spans="1:35" x14ac:dyDescent="0.2">
      <c r="A105">
        <f t="shared" si="26"/>
        <v>53</v>
      </c>
      <c r="B105">
        <f>IF(A105&lt;LookHere!$B$9,1,2)</f>
        <v>1</v>
      </c>
      <c r="C105">
        <f>IF(B105&lt;2,LookHere!F$10 - T104,0)</f>
        <v>7173.0233489526254</v>
      </c>
      <c r="D105" s="3">
        <f>IF(B105=2,LookHere!$B$12,0)</f>
        <v>0</v>
      </c>
      <c r="E105" s="3">
        <f>IF(A105&lt;LookHere!B$13,0,IF(A105&lt;LookHere!B$14,LookHere!C$13,LookHere!C$14))</f>
        <v>0</v>
      </c>
      <c r="F105" s="3">
        <f>IF('SC1'!A105&lt;LookHere!D$15,0,LookHere!B$15)</f>
        <v>0</v>
      </c>
      <c r="G105" s="3">
        <f>IF('SC1'!A105&lt;LookHere!D$16,0,LookHere!B$16)</f>
        <v>0</v>
      </c>
      <c r="H105" s="3">
        <f t="shared" si="27"/>
        <v>0</v>
      </c>
      <c r="I105" s="35">
        <f t="shared" si="28"/>
        <v>183456.41289970849</v>
      </c>
      <c r="J105" s="3">
        <f>IF(I104&gt;0,IF(B105&lt;2,IF(C105&gt;5500*[1]LookHere!B$11, 5500*[1]LookHere!B$11, C105), IF(H105&gt;(M105+P104),-(H105-M105-P104),0)),0)</f>
        <v>5500</v>
      </c>
      <c r="K105" s="35">
        <f t="shared" si="29"/>
        <v>14565.266727828777</v>
      </c>
      <c r="L105" s="35">
        <f t="shared" si="30"/>
        <v>15311.725282717078</v>
      </c>
      <c r="M105" s="35">
        <f t="shared" si="31"/>
        <v>0</v>
      </c>
      <c r="N105" s="35">
        <f t="shared" si="32"/>
        <v>361.86504682570978</v>
      </c>
      <c r="O105" s="35">
        <f t="shared" si="33"/>
        <v>58610.163017838917</v>
      </c>
      <c r="P105" s="3">
        <f t="shared" si="34"/>
        <v>0</v>
      </c>
      <c r="Q105">
        <f t="shared" si="24"/>
        <v>0</v>
      </c>
      <c r="R105" s="3">
        <f>IF(B105&lt;2,K105*V$5+L105*0.4*V$6 - IF((C105-J105)&gt;0,IF((C105-J105)&gt;V$12,V$12,C105-J105)),P105+L105*($V$6)*0.4+K105*($V$5)+G105+F105+E105)/LookHere!B$11</f>
        <v>-833.40175593947947</v>
      </c>
      <c r="S105" s="3">
        <f>(IF(G105&gt;0,IF(R105&gt;V$15,IF(0.15*(R105-V$15)&lt;G105,0.15*(R105-V$15),G105),0),0))*LookHere!B$11</f>
        <v>0</v>
      </c>
      <c r="T105" s="3">
        <f>(IF(R105&lt;V$16,W$16*R105,IF(R105&lt;V$17,Z$16+W$17*(R105-V$16),IF(R105&lt;V$18,W$18*(R105-V$18)+Z$17,(R105-V$18)*W$19+Z$18)))+S105 + IF(R105&lt;V$20,R105*W$20,IF(R105&lt;V$21,(R105-V$20)*W$21+Z$20,(R105-V$21)*W$22+Z$21)))*LookHere!B$11</f>
        <v>-166.68035118789589</v>
      </c>
      <c r="V105" s="29">
        <v>87907</v>
      </c>
      <c r="W105">
        <v>0.22</v>
      </c>
      <c r="X105" t="s">
        <v>65</v>
      </c>
      <c r="Z105" s="29">
        <f>(V105-V104)*W105+Z104</f>
        <v>16262.829999999998</v>
      </c>
      <c r="AG105">
        <f t="shared" si="25"/>
        <v>73</v>
      </c>
      <c r="AH105" s="20">
        <v>7.5999999999999998E-2</v>
      </c>
      <c r="AI105" s="3">
        <f t="shared" si="35"/>
        <v>0</v>
      </c>
    </row>
    <row r="106" spans="1:35" x14ac:dyDescent="0.2">
      <c r="A106">
        <f t="shared" si="26"/>
        <v>54</v>
      </c>
      <c r="B106">
        <f>IF(A106&lt;LookHere!$B$9,1,2)</f>
        <v>1</v>
      </c>
      <c r="C106">
        <f>IF(B106&lt;2,LookHere!F$10 - T105,0)</f>
        <v>7166.6803511878961</v>
      </c>
      <c r="D106" s="3">
        <f>IF(B106=2,LookHere!$B$12,0)</f>
        <v>0</v>
      </c>
      <c r="E106" s="3">
        <f>IF(A106&lt;LookHere!B$13,0,IF(A106&lt;LookHere!B$14,LookHere!C$13,LookHere!C$14))</f>
        <v>0</v>
      </c>
      <c r="F106" s="3">
        <f>IF('SC1'!A106&lt;LookHere!D$15,0,LookHere!B$15)</f>
        <v>0</v>
      </c>
      <c r="G106" s="3">
        <f>IF('SC1'!A106&lt;LookHere!D$16,0,LookHere!B$16)</f>
        <v>0</v>
      </c>
      <c r="H106" s="3">
        <f t="shared" si="27"/>
        <v>0</v>
      </c>
      <c r="I106" s="35">
        <f t="shared" si="28"/>
        <v>194603.20128876151</v>
      </c>
      <c r="J106" s="3">
        <f>IF(I105&gt;0,IF(B106&lt;2,IF(C106&gt;5500*[1]LookHere!B$11, 5500*[1]LookHere!B$11, C106), IF(H106&gt;(M106+P105),-(H106-M106-P105),0)),0)</f>
        <v>5500</v>
      </c>
      <c r="K106" s="35">
        <f t="shared" si="29"/>
        <v>15022.683246959776</v>
      </c>
      <c r="L106" s="35">
        <f t="shared" si="30"/>
        <v>15792.584041542885</v>
      </c>
      <c r="M106" s="35">
        <f t="shared" si="31"/>
        <v>0</v>
      </c>
      <c r="N106" s="35">
        <f t="shared" si="32"/>
        <v>373.22927744415023</v>
      </c>
      <c r="O106" s="35">
        <f t="shared" si="33"/>
        <v>62080.864186715895</v>
      </c>
      <c r="P106" s="3">
        <f t="shared" si="34"/>
        <v>0</v>
      </c>
      <c r="Q106">
        <f t="shared" si="24"/>
        <v>0</v>
      </c>
      <c r="R106" s="3">
        <f>IF(B106&lt;2,K106*V$5+L106*0.4*V$6 - IF((C106-J106)&gt;0,IF((C106-J106)&gt;V$12,V$12,C106-J106)),P106+L106*($V$6)*0.4+K106*($V$5)+G106+F106+E106)/LookHere!B$11</f>
        <v>-800.69076961402516</v>
      </c>
      <c r="S106" s="3">
        <f>(IF(G106&gt;0,IF(R106&gt;V$15,IF(0.15*(R106-V$15)&lt;G106,0.15*(R106-V$15),G106),0),0))*LookHere!B$11</f>
        <v>0</v>
      </c>
      <c r="T106" s="3">
        <f>(IF(R106&lt;V$16,W$16*R106,IF(R106&lt;V$17,Z$16+W$17*(R106-V$16),IF(R106&lt;V$18,W$18*(R106-V$18)+Z$17,(R106-V$18)*W$19+Z$18)))+S106 + IF(R106&lt;V$20,R106*W$20,IF(R106&lt;V$21,(R106-V$20)*W$21+Z$20,(R106-V$21)*W$22+Z$21)))*LookHere!B$11</f>
        <v>-160.13815392280503</v>
      </c>
      <c r="V106" s="29">
        <v>136270</v>
      </c>
      <c r="W106">
        <v>0.26</v>
      </c>
      <c r="X106" t="s">
        <v>66</v>
      </c>
      <c r="Z106" s="29">
        <f>(V106-V105)*W106+Z105</f>
        <v>28837.21</v>
      </c>
      <c r="AG106">
        <f t="shared" si="25"/>
        <v>74</v>
      </c>
      <c r="AH106" s="20">
        <v>7.6999999999999999E-2</v>
      </c>
      <c r="AI106" s="3">
        <f t="shared" si="35"/>
        <v>0</v>
      </c>
    </row>
    <row r="107" spans="1:35" x14ac:dyDescent="0.2">
      <c r="A107">
        <f t="shared" si="26"/>
        <v>55</v>
      </c>
      <c r="B107">
        <f>IF(A107&lt;LookHere!$B$9,1,2)</f>
        <v>1</v>
      </c>
      <c r="C107">
        <f>IF(B107&lt;2,LookHere!F$10 - T106,0)</f>
        <v>7160.138153922805</v>
      </c>
      <c r="D107" s="3">
        <f>IF(B107=2,LookHere!$B$12,0)</f>
        <v>0</v>
      </c>
      <c r="E107" s="3">
        <f>IF(A107&lt;LookHere!B$13,0,IF(A107&lt;LookHere!B$14,LookHere!C$13,LookHere!C$14))</f>
        <v>0</v>
      </c>
      <c r="F107" s="3">
        <f>IF('SC1'!A107&lt;LookHere!D$15,0,LookHere!B$15)</f>
        <v>0</v>
      </c>
      <c r="G107" s="3">
        <f>IF('SC1'!A107&lt;LookHere!D$16,0,LookHere!B$16)</f>
        <v>0</v>
      </c>
      <c r="H107" s="3">
        <f t="shared" si="27"/>
        <v>0</v>
      </c>
      <c r="I107" s="35">
        <f t="shared" si="28"/>
        <v>206093.08782442959</v>
      </c>
      <c r="J107" s="3">
        <f>IF(I106&gt;0,IF(B107&lt;2,IF(C107&gt;5500*[1]LookHere!B$11, 5500*[1]LookHere!B$11, C107), IF(H107&gt;(M107+P106),-(H107-M107-P106),0)),0)</f>
        <v>5500</v>
      </c>
      <c r="K107" s="35">
        <f t="shared" si="29"/>
        <v>15494.464753418757</v>
      </c>
      <c r="L107" s="35">
        <f t="shared" si="30"/>
        <v>16288.543982088591</v>
      </c>
      <c r="M107" s="35">
        <f t="shared" si="31"/>
        <v>0</v>
      </c>
      <c r="N107" s="35">
        <f t="shared" si="32"/>
        <v>384.95039729155559</v>
      </c>
      <c r="O107" s="35">
        <f t="shared" si="33"/>
        <v>65651.851340305817</v>
      </c>
      <c r="P107" s="3">
        <f t="shared" si="34"/>
        <v>0</v>
      </c>
      <c r="Q107">
        <f t="shared" si="24"/>
        <v>0</v>
      </c>
      <c r="R107" s="3">
        <f>IF(B107&lt;2,K107*V$5+L107*0.4*V$6 - IF((C107-J107)&gt;0,IF((C107-J107)&gt;V$12,V$12,C107-J107)),P107+L107*($V$6)*0.4+K107*($V$5)+G107+F107+E107)/LookHere!B$11</f>
        <v>-766.95250739460016</v>
      </c>
      <c r="S107" s="3">
        <f>(IF(G107&gt;0,IF(R107&gt;V$15,IF(0.15*(R107-V$15)&lt;G107,0.15*(R107-V$15),G107),0),0))*LookHere!B$11</f>
        <v>0</v>
      </c>
      <c r="T107" s="3">
        <f>(IF(R107&lt;V$16,W$16*R107,IF(R107&lt;V$17,Z$16+W$17*(R107-V$16),IF(R107&lt;V$18,W$18*(R107-V$18)+Z$17,(R107-V$18)*W$19+Z$18)))+S107 + IF(R107&lt;V$20,R107*W$20,IF(R107&lt;V$21,(R107-V$20)*W$21+Z$20,(R107-V$21)*W$22+Z$21)))*LookHere!B$11</f>
        <v>-153.39050147892004</v>
      </c>
      <c r="V107" s="29"/>
      <c r="W107">
        <v>0.28999999999999998</v>
      </c>
      <c r="X107" t="s">
        <v>67</v>
      </c>
      <c r="Z107" s="29"/>
      <c r="AG107">
        <f t="shared" si="25"/>
        <v>75</v>
      </c>
      <c r="AH107" s="20">
        <v>7.9000000000000001E-2</v>
      </c>
      <c r="AI107" s="3">
        <f t="shared" si="35"/>
        <v>0</v>
      </c>
    </row>
    <row r="108" spans="1:35" x14ac:dyDescent="0.2">
      <c r="A108">
        <f t="shared" si="26"/>
        <v>56</v>
      </c>
      <c r="B108">
        <f>IF(A108&lt;LookHere!$B$9,1,2)</f>
        <v>1</v>
      </c>
      <c r="C108">
        <f>IF(B108&lt;2,LookHere!F$10 - T107,0)</f>
        <v>7153.3905014789198</v>
      </c>
      <c r="D108" s="3">
        <f>IF(B108=2,LookHere!$B$12,0)</f>
        <v>0</v>
      </c>
      <c r="E108" s="3">
        <f>IF(A108&lt;LookHere!B$13,0,IF(A108&lt;LookHere!B$14,LookHere!C$13,LookHere!C$14))</f>
        <v>0</v>
      </c>
      <c r="F108" s="3">
        <f>IF('SC1'!A108&lt;LookHere!D$15,0,LookHere!B$15)</f>
        <v>0</v>
      </c>
      <c r="G108" s="3">
        <f>IF('SC1'!A108&lt;LookHere!D$16,0,LookHere!B$16)</f>
        <v>0</v>
      </c>
      <c r="H108" s="3">
        <f t="shared" si="27"/>
        <v>0</v>
      </c>
      <c r="I108" s="35">
        <f t="shared" si="28"/>
        <v>217936.63306766553</v>
      </c>
      <c r="J108" s="3">
        <f>IF(I107&gt;0,IF(B108&lt;2,IF(C108&gt;5500*[1]LookHere!B$11, 5500*[1]LookHere!B$11, C108), IF(H108&gt;(M108+P107),-(H108-M108-P107),0)),0)</f>
        <v>5500</v>
      </c>
      <c r="K108" s="35">
        <f t="shared" si="29"/>
        <v>15981.062374028434</v>
      </c>
      <c r="L108" s="35">
        <f t="shared" si="30"/>
        <v>16800.079351074575</v>
      </c>
      <c r="M108" s="35">
        <f t="shared" si="31"/>
        <v>0</v>
      </c>
      <c r="N108" s="35">
        <f t="shared" si="32"/>
        <v>397.03961433491702</v>
      </c>
      <c r="O108" s="35">
        <f t="shared" si="33"/>
        <v>69326.005826039356</v>
      </c>
      <c r="P108" s="3">
        <f t="shared" si="34"/>
        <v>0</v>
      </c>
      <c r="Q108">
        <f t="shared" si="24"/>
        <v>0</v>
      </c>
      <c r="R108" s="3">
        <f>IF(B108&lt;2,K108*V$5+L108*0.4*V$6 - IF((C108-J108)&gt;0,IF((C108-J108)&gt;V$12,V$12,C108-J108)),P108+L108*($V$6)*0.4+K108*($V$5)+G108+F108+E108)/LookHere!B$11</f>
        <v>-732.15470818669428</v>
      </c>
      <c r="S108" s="3">
        <f>(IF(G108&gt;0,IF(R108&gt;V$15,IF(0.15*(R108-V$15)&lt;G108,0.15*(R108-V$15),G108),0),0))*LookHere!B$11</f>
        <v>0</v>
      </c>
      <c r="T108" s="3">
        <f>(IF(R108&lt;V$16,W$16*R108,IF(R108&lt;V$17,Z$16+W$17*(R108-V$16),IF(R108&lt;V$18,W$18*(R108-V$18)+Z$17,(R108-V$18)*W$19+Z$18)))+S108 + IF(R108&lt;V$20,R108*W$20,IF(R108&lt;V$21,(R108-V$20)*W$21+Z$20,(R108-V$21)*W$22+Z$21)))*LookHere!B$11</f>
        <v>-146.43094163733886</v>
      </c>
      <c r="V108" s="29">
        <v>40120</v>
      </c>
      <c r="W108">
        <v>0.05</v>
      </c>
      <c r="X108" t="s">
        <v>68</v>
      </c>
      <c r="Z108" s="29">
        <f>V108*W108</f>
        <v>2006</v>
      </c>
      <c r="AG108">
        <f t="shared" si="25"/>
        <v>76</v>
      </c>
      <c r="AH108" s="20">
        <v>0.08</v>
      </c>
      <c r="AI108" s="3">
        <f t="shared" si="35"/>
        <v>0</v>
      </c>
    </row>
    <row r="109" spans="1:35" x14ac:dyDescent="0.2">
      <c r="A109">
        <f t="shared" si="26"/>
        <v>57</v>
      </c>
      <c r="B109">
        <f>IF(A109&lt;LookHere!$B$9,1,2)</f>
        <v>1</v>
      </c>
      <c r="C109">
        <f>IF(B109&lt;2,LookHere!F$10 - T108,0)</f>
        <v>7146.4309416373389</v>
      </c>
      <c r="D109" s="3">
        <f>IF(B109=2,LookHere!$B$12,0)</f>
        <v>0</v>
      </c>
      <c r="E109" s="3">
        <f>IF(A109&lt;LookHere!B$13,0,IF(A109&lt;LookHere!B$14,LookHere!C$13,LookHere!C$14))</f>
        <v>0</v>
      </c>
      <c r="F109" s="3">
        <f>IF('SC1'!A109&lt;LookHere!D$15,0,LookHere!B$15)</f>
        <v>0</v>
      </c>
      <c r="G109" s="3">
        <f>IF('SC1'!A109&lt;LookHere!D$16,0,LookHere!B$16)</f>
        <v>0</v>
      </c>
      <c r="H109" s="3">
        <f t="shared" si="27"/>
        <v>0</v>
      </c>
      <c r="I109" s="35">
        <f t="shared" si="28"/>
        <v>230144.72263348827</v>
      </c>
      <c r="J109" s="3">
        <f>IF(I108&gt;0,IF(B109&lt;2,IF(C109&gt;5500*[1]LookHere!B$11, 5500*[1]LookHere!B$11, C109), IF(H109&gt;(M109+P108),-(H109-M109-P108),0)),0)</f>
        <v>5500</v>
      </c>
      <c r="K109" s="35">
        <f t="shared" si="29"/>
        <v>16482.941403073386</v>
      </c>
      <c r="L109" s="35">
        <f t="shared" si="30"/>
        <v>17327.679288754443</v>
      </c>
      <c r="M109" s="35">
        <f t="shared" si="31"/>
        <v>0</v>
      </c>
      <c r="N109" s="35">
        <f t="shared" si="32"/>
        <v>409.5084885230703</v>
      </c>
      <c r="O109" s="35">
        <f t="shared" si="33"/>
        <v>73106.291227002192</v>
      </c>
      <c r="P109" s="3">
        <f t="shared" si="34"/>
        <v>0</v>
      </c>
      <c r="Q109">
        <f t="shared" si="24"/>
        <v>0</v>
      </c>
      <c r="R109" s="3">
        <f>IF(B109&lt;2,K109*V$5+L109*0.4*V$6 - IF((C109-J109)&gt;0,IF((C109-J109)&gt;V$12,V$12,C109-J109)),P109+L109*($V$6)*0.4+K109*($V$5)+G109+F109+E109)/LookHere!B$11</f>
        <v>-696.26409766538245</v>
      </c>
      <c r="S109" s="3">
        <f>(IF(G109&gt;0,IF(R109&gt;V$15,IF(0.15*(R109-V$15)&lt;G109,0.15*(R109-V$15),G109),0),0))*LookHere!B$11</f>
        <v>0</v>
      </c>
      <c r="T109" s="3">
        <f>(IF(R109&lt;V$16,W$16*R109,IF(R109&lt;V$17,Z$16+W$17*(R109-V$16),IF(R109&lt;V$18,W$18*(R109-V$18)+Z$17,(R109-V$18)*W$19+Z$18)))+S109 + IF(R109&lt;V$20,R109*W$20,IF(R109&lt;V$21,(R109-V$20)*W$21+Z$20,(R109-V$21)*W$22+Z$21)))*LookHere!B$11</f>
        <v>-139.25281953307649</v>
      </c>
      <c r="V109" s="29">
        <v>80242</v>
      </c>
      <c r="W109">
        <v>9.1499999999999998E-2</v>
      </c>
      <c r="X109" t="s">
        <v>69</v>
      </c>
      <c r="Z109" s="29">
        <f>(V109-V108)*W109+Z108</f>
        <v>5677.1630000000005</v>
      </c>
      <c r="AG109">
        <f t="shared" si="25"/>
        <v>77</v>
      </c>
      <c r="AH109" s="20">
        <v>8.2000000000000003E-2</v>
      </c>
      <c r="AI109" s="3">
        <f t="shared" si="35"/>
        <v>0</v>
      </c>
    </row>
    <row r="110" spans="1:35" x14ac:dyDescent="0.2">
      <c r="A110">
        <f t="shared" si="26"/>
        <v>58</v>
      </c>
      <c r="B110">
        <f>IF(A110&lt;LookHere!$B$9,1,2)</f>
        <v>1</v>
      </c>
      <c r="C110">
        <f>IF(B110&lt;2,LookHere!F$10 - T109,0)</f>
        <v>7139.252819533076</v>
      </c>
      <c r="D110" s="3">
        <f>IF(B110=2,LookHere!$B$12,0)</f>
        <v>0</v>
      </c>
      <c r="E110" s="3">
        <f>IF(A110&lt;LookHere!B$13,0,IF(A110&lt;LookHere!B$14,LookHere!C$13,LookHere!C$14))</f>
        <v>0</v>
      </c>
      <c r="F110" s="3">
        <f>IF('SC1'!A110&lt;LookHere!D$15,0,LookHere!B$15)</f>
        <v>0</v>
      </c>
      <c r="G110" s="3">
        <f>IF('SC1'!A110&lt;LookHere!D$16,0,LookHere!B$16)</f>
        <v>0</v>
      </c>
      <c r="H110" s="3">
        <f t="shared" si="27"/>
        <v>0</v>
      </c>
      <c r="I110" s="35">
        <f t="shared" si="28"/>
        <v>242728.57719614706</v>
      </c>
      <c r="J110" s="3">
        <f>IF(I109&gt;0,IF(B110&lt;2,IF(C110&gt;5500*[1]LookHere!B$11, 5500*[1]LookHere!B$11, C110), IF(H110&gt;(M110+P109),-(H110-M110-P109),0)),0)</f>
        <v>5500</v>
      </c>
      <c r="K110" s="35">
        <f t="shared" si="29"/>
        <v>17000.581747223678</v>
      </c>
      <c r="L110" s="35">
        <f t="shared" si="30"/>
        <v>17871.848296640634</v>
      </c>
      <c r="M110" s="35">
        <f t="shared" si="31"/>
        <v>0</v>
      </c>
      <c r="N110" s="35">
        <f t="shared" si="32"/>
        <v>422.36894284053119</v>
      </c>
      <c r="O110" s="35">
        <f t="shared" si="33"/>
        <v>76995.755690502396</v>
      </c>
      <c r="P110" s="3">
        <f t="shared" si="34"/>
        <v>0</v>
      </c>
      <c r="Q110">
        <f t="shared" si="24"/>
        <v>0</v>
      </c>
      <c r="R110" s="3">
        <f>IF(B110&lt;2,K110*V$5+L110*0.4*V$6 - IF((C110-J110)&gt;0,IF((C110-J110)&gt;V$12,V$12,C110-J110)),P110+L110*($V$6)*0.4+K110*($V$5)+G110+F110+E110)/LookHere!B$11</f>
        <v>-659.24635652187885</v>
      </c>
      <c r="S110" s="3">
        <f>(IF(G110&gt;0,IF(R110&gt;V$15,IF(0.15*(R110-V$15)&lt;G110,0.15*(R110-V$15),G110),0),0))*LookHere!B$11</f>
        <v>0</v>
      </c>
      <c r="T110" s="3">
        <f>(IF(R110&lt;V$16,W$16*R110,IF(R110&lt;V$17,Z$16+W$17*(R110-V$16),IF(R110&lt;V$18,W$18*(R110-V$18)+Z$17,(R110-V$18)*W$19+Z$18)))+S110 + IF(R110&lt;V$20,R110*W$20,IF(R110&lt;V$21,(R110-V$20)*W$21+Z$20,(R110-V$21)*W$22+Z$21)))*LookHere!B$11</f>
        <v>-131.84927130437578</v>
      </c>
      <c r="V110" s="29"/>
      <c r="W110">
        <v>0.1116</v>
      </c>
      <c r="X110" t="s">
        <v>70</v>
      </c>
      <c r="Z110" s="29"/>
      <c r="AG110">
        <f t="shared" si="25"/>
        <v>78</v>
      </c>
      <c r="AH110" s="20">
        <v>8.3000000000000004E-2</v>
      </c>
      <c r="AI110" s="3">
        <f t="shared" si="35"/>
        <v>0</v>
      </c>
    </row>
    <row r="111" spans="1:35" x14ac:dyDescent="0.2">
      <c r="A111">
        <f t="shared" si="26"/>
        <v>59</v>
      </c>
      <c r="B111">
        <f>IF(A111&lt;LookHere!$B$9,1,2)</f>
        <v>1</v>
      </c>
      <c r="C111">
        <f>IF(B111&lt;2,LookHere!F$10 - T110,0)</f>
        <v>7131.8492713043761</v>
      </c>
      <c r="D111" s="3">
        <f>IF(B111=2,LookHere!$B$12,0)</f>
        <v>0</v>
      </c>
      <c r="E111" s="3">
        <f>IF(A111&lt;LookHere!B$13,0,IF(A111&lt;LookHere!B$14,LookHere!C$13,LookHere!C$14))</f>
        <v>0</v>
      </c>
      <c r="F111" s="3">
        <f>IF('SC1'!A111&lt;LookHere!D$15,0,LookHere!B$15)</f>
        <v>0</v>
      </c>
      <c r="G111" s="3">
        <f>IF('SC1'!A111&lt;LookHere!D$16,0,LookHere!B$16)</f>
        <v>0</v>
      </c>
      <c r="H111" s="3">
        <f t="shared" si="27"/>
        <v>0</v>
      </c>
      <c r="I111" s="35">
        <f t="shared" si="28"/>
        <v>255699.76280224448</v>
      </c>
      <c r="J111" s="3">
        <f>IF(I110&gt;0,IF(B111&lt;2,IF(C111&gt;5500*[1]LookHere!B$11, 5500*[1]LookHere!B$11, C111), IF(H111&gt;(M111+P110),-(H111-M111-P110),0)),0)</f>
        <v>5500</v>
      </c>
      <c r="K111" s="35">
        <f t="shared" si="29"/>
        <v>17534.478384431106</v>
      </c>
      <c r="L111" s="35">
        <f t="shared" si="30"/>
        <v>18433.106719918767</v>
      </c>
      <c r="M111" s="35">
        <f t="shared" si="31"/>
        <v>0</v>
      </c>
      <c r="N111" s="35">
        <f t="shared" si="32"/>
        <v>435.63327470847702</v>
      </c>
      <c r="O111" s="35">
        <f t="shared" si="33"/>
        <v>80997.53432196044</v>
      </c>
      <c r="P111" s="3">
        <f t="shared" si="34"/>
        <v>0</v>
      </c>
      <c r="Q111">
        <f t="shared" si="24"/>
        <v>0</v>
      </c>
      <c r="R111" s="3">
        <f>IF(B111&lt;2,K111*V$5+L111*0.4*V$6 - IF((C111-J111)&gt;0,IF((C111-J111)&gt;V$12,V$12,C111-J111)),P111+L111*($V$6)*0.4+K111*($V$5)+G111+F111+E111)/LookHere!B$11</f>
        <v>-621.06608765956446</v>
      </c>
      <c r="S111" s="3">
        <f>(IF(G111&gt;0,IF(R111&gt;V$15,IF(0.15*(R111-V$15)&lt;G111,0.15*(R111-V$15),G111),0),0))*LookHere!B$11</f>
        <v>0</v>
      </c>
      <c r="T111" s="3">
        <f>(IF(R111&lt;V$16,W$16*R111,IF(R111&lt;V$17,Z$16+W$17*(R111-V$16),IF(R111&lt;V$18,W$18*(R111-V$18)+Z$17,(R111-V$18)*W$19+Z$18)))+S111 + IF(R111&lt;V$20,R111*W$20,IF(R111&lt;V$21,(R111-V$20)*W$21+Z$20,(R111-V$21)*W$22+Z$21)))*LookHere!B$11</f>
        <v>-124.21321753191289</v>
      </c>
      <c r="V111" s="29"/>
      <c r="AG111">
        <f t="shared" si="25"/>
        <v>79</v>
      </c>
      <c r="AH111" s="20">
        <v>8.5000000000000006E-2</v>
      </c>
      <c r="AI111" s="3">
        <f t="shared" si="35"/>
        <v>0</v>
      </c>
    </row>
    <row r="112" spans="1:35" x14ac:dyDescent="0.2">
      <c r="A112">
        <f t="shared" si="26"/>
        <v>60</v>
      </c>
      <c r="B112">
        <f>IF(A112&lt;LookHere!$B$9,1,2)</f>
        <v>1</v>
      </c>
      <c r="C112">
        <f>IF(B112&lt;2,LookHere!F$10 - T111,0)</f>
        <v>7124.213217531913</v>
      </c>
      <c r="D112" s="3">
        <f>IF(B112=2,LookHere!$B$12,0)</f>
        <v>0</v>
      </c>
      <c r="E112" s="3">
        <f>IF(A112&lt;LookHere!B$13,0,IF(A112&lt;LookHere!B$14,LookHere!C$13,LookHere!C$14))</f>
        <v>0</v>
      </c>
      <c r="F112" s="3">
        <f>IF('SC1'!A112&lt;LookHere!D$15,0,LookHere!B$15)</f>
        <v>0</v>
      </c>
      <c r="G112" s="3">
        <f>IF('SC1'!A112&lt;LookHere!D$16,0,LookHere!B$16)</f>
        <v>0</v>
      </c>
      <c r="H112" s="3">
        <f t="shared" si="27"/>
        <v>0</v>
      </c>
      <c r="I112" s="35">
        <f t="shared" si="28"/>
        <v>269070.20150129759</v>
      </c>
      <c r="J112" s="3">
        <f>IF(I111&gt;0,IF(B112&lt;2,IF(C112&gt;5500*[1]LookHere!B$11, 5500*[1]LookHere!B$11, C112), IF(H112&gt;(M112+P111),-(H112-M112-P111),0)),0)</f>
        <v>5500</v>
      </c>
      <c r="K112" s="35">
        <f t="shared" si="29"/>
        <v>18085.141837236944</v>
      </c>
      <c r="L112" s="35">
        <f t="shared" si="30"/>
        <v>19011.991245012006</v>
      </c>
      <c r="M112" s="35">
        <f t="shared" si="31"/>
        <v>0</v>
      </c>
      <c r="N112" s="35">
        <f t="shared" si="32"/>
        <v>449.31416774382848</v>
      </c>
      <c r="O112" s="35">
        <f t="shared" si="33"/>
        <v>85114.851645922303</v>
      </c>
      <c r="P112" s="3">
        <f t="shared" si="34"/>
        <v>0</v>
      </c>
      <c r="Q112">
        <f t="shared" si="24"/>
        <v>0</v>
      </c>
      <c r="R112" s="3">
        <f>IF(B112&lt;2,K112*V$5+L112*0.4*V$6 - IF((C112-J112)&gt;0,IF((C112-J112)&gt;V$12,V$12,C112-J112)),P112+L112*($V$6)*0.4+K112*($V$5)+G112+F112+E112)/LookHere!B$11</f>
        <v>-581.68678234914069</v>
      </c>
      <c r="S112" s="3">
        <f>(IF(G112&gt;0,IF(R112&gt;V$15,IF(0.15*(R112-V$15)&lt;G112,0.15*(R112-V$15),G112),0),0))*LookHere!B$11</f>
        <v>0</v>
      </c>
      <c r="T112" s="3">
        <f>(IF(R112&lt;V$16,W$16*R112,IF(R112&lt;V$17,Z$16+W$17*(R112-V$16),IF(R112&lt;V$18,W$18*(R112-V$18)+Z$17,(R112-V$18)*W$19+Z$18)))+S112 + IF(R112&lt;V$20,R112*W$20,IF(R112&lt;V$21,(R112-V$20)*W$21+Z$20,(R112-V$21)*W$22+Z$21)))*LookHere!B$11</f>
        <v>-116.33735646982814</v>
      </c>
      <c r="AG112">
        <f t="shared" si="25"/>
        <v>80</v>
      </c>
      <c r="AH112" s="36">
        <v>8.7999999999999995E-2</v>
      </c>
      <c r="AI112" s="3">
        <f t="shared" si="35"/>
        <v>0</v>
      </c>
    </row>
    <row r="113" spans="1:35" x14ac:dyDescent="0.2">
      <c r="A113">
        <f t="shared" si="26"/>
        <v>61</v>
      </c>
      <c r="B113">
        <f>IF(A113&lt;LookHere!$B$9,1,2)</f>
        <v>1</v>
      </c>
      <c r="C113">
        <f>IF(B113&lt;2,LookHere!F$10 - T112,0)</f>
        <v>7116.3373564698286</v>
      </c>
      <c r="D113" s="3">
        <f>IF(B113=2,LookHere!$B$12,0)</f>
        <v>0</v>
      </c>
      <c r="E113" s="3">
        <f>IF(A113&lt;LookHere!B$13,0,IF(A113&lt;LookHere!B$14,LookHere!C$13,LookHere!C$14))</f>
        <v>0</v>
      </c>
      <c r="F113" s="3">
        <f>IF('SC1'!A113&lt;LookHere!D$15,0,LookHere!B$15)</f>
        <v>0</v>
      </c>
      <c r="G113" s="3">
        <f>IF('SC1'!A113&lt;LookHere!D$16,0,LookHere!B$16)</f>
        <v>0</v>
      </c>
      <c r="H113" s="3">
        <f t="shared" si="27"/>
        <v>0</v>
      </c>
      <c r="I113" s="35">
        <f t="shared" si="28"/>
        <v>282852.18230350752</v>
      </c>
      <c r="J113" s="3">
        <f>IF(I112&gt;0,IF(B113&lt;2,IF(C113&gt;5500*[1]LookHere!B$11, 5500*[1]LookHere!B$11, C113), IF(H113&gt;(M113+P112),-(H113-M113-P112),0)),0)</f>
        <v>5500</v>
      </c>
      <c r="K113" s="35">
        <f t="shared" si="29"/>
        <v>18653.098660943706</v>
      </c>
      <c r="L113" s="35">
        <f t="shared" si="30"/>
        <v>19609.055412771242</v>
      </c>
      <c r="M113" s="35">
        <f t="shared" si="31"/>
        <v>0</v>
      </c>
      <c r="N113" s="35">
        <f t="shared" si="32"/>
        <v>463.42470388753236</v>
      </c>
      <c r="O113" s="35">
        <f t="shared" si="33"/>
        <v>89351.024136053617</v>
      </c>
      <c r="P113" s="3">
        <f t="shared" si="34"/>
        <v>0</v>
      </c>
      <c r="Q113">
        <f t="shared" si="24"/>
        <v>0</v>
      </c>
      <c r="R113" s="3">
        <f>IF(B113&lt;2,K113*V$5+L113*0.4*V$6 - IF((C113-J113)&gt;0,IF((C113-J113)&gt;V$12,V$12,C113-J113)),P113+L113*($V$6)*0.4+K113*($V$5)+G113+F113+E113)/LookHere!B$11</f>
        <v>-541.07078531877801</v>
      </c>
      <c r="S113" s="3">
        <f>(IF(G113&gt;0,IF(R113&gt;V$15,IF(0.15*(R113-V$15)&lt;G113,0.15*(R113-V$15),G113),0),0))*LookHere!B$11</f>
        <v>0</v>
      </c>
      <c r="T113" s="3">
        <f>(IF(R113&lt;V$16,W$16*R113,IF(R113&lt;V$17,Z$16+W$17*(R113-V$16),IF(R113&lt;V$18,W$18*(R113-V$18)+Z$17,(R113-V$18)*W$19+Z$18)))+S113 + IF(R113&lt;V$20,R113*W$20,IF(R113&lt;V$21,(R113-V$20)*W$21+Z$20,(R113-V$21)*W$22+Z$21)))*LookHere!B$11</f>
        <v>-108.21415706375561</v>
      </c>
      <c r="AG113">
        <f t="shared" si="25"/>
        <v>81</v>
      </c>
      <c r="AH113" s="36">
        <v>0.09</v>
      </c>
      <c r="AI113" s="3">
        <f t="shared" si="35"/>
        <v>0</v>
      </c>
    </row>
    <row r="114" spans="1:35" x14ac:dyDescent="0.2">
      <c r="A114">
        <f t="shared" si="26"/>
        <v>62</v>
      </c>
      <c r="B114">
        <f>IF(A114&lt;LookHere!$B$9,1,2)</f>
        <v>1</v>
      </c>
      <c r="C114">
        <f>IF(B114&lt;2,LookHere!F$10 - T113,0)</f>
        <v>7108.2141570637559</v>
      </c>
      <c r="D114" s="3">
        <f>IF(B114=2,LookHere!$B$12,0)</f>
        <v>0</v>
      </c>
      <c r="E114" s="3">
        <f>IF(A114&lt;LookHere!B$13,0,IF(A114&lt;LookHere!B$14,LookHere!C$13,LookHere!C$14))</f>
        <v>0</v>
      </c>
      <c r="F114" s="3">
        <f>IF('SC1'!A114&lt;LookHere!D$15,0,LookHere!B$15)</f>
        <v>0</v>
      </c>
      <c r="G114" s="3">
        <f>IF('SC1'!A114&lt;LookHere!D$16,0,LookHere!B$16)</f>
        <v>0</v>
      </c>
      <c r="H114" s="3">
        <f t="shared" si="27"/>
        <v>0</v>
      </c>
      <c r="I114" s="35">
        <f t="shared" si="28"/>
        <v>297058.37247480947</v>
      </c>
      <c r="J114" s="3">
        <f>IF(I113&gt;0,IF(B114&lt;2,IF(C114&gt;5500*[1]LookHere!B$11, 5500*[1]LookHere!B$11, C114), IF(H114&gt;(M114+P113),-(H114-M114-P113),0)),0)</f>
        <v>5500</v>
      </c>
      <c r="K114" s="35">
        <f t="shared" si="29"/>
        <v>19238.891947117725</v>
      </c>
      <c r="L114" s="35">
        <f t="shared" si="30"/>
        <v>20224.870147781854</v>
      </c>
      <c r="M114" s="35">
        <f t="shared" si="31"/>
        <v>0</v>
      </c>
      <c r="N114" s="35">
        <f t="shared" si="32"/>
        <v>477.97837591376754</v>
      </c>
      <c r="O114" s="35">
        <f t="shared" si="33"/>
        <v>93709.462816025116</v>
      </c>
      <c r="P114" s="3">
        <f t="shared" si="34"/>
        <v>0</v>
      </c>
      <c r="Q114">
        <f t="shared" si="24"/>
        <v>0</v>
      </c>
      <c r="R114" s="3">
        <f>IF(B114&lt;2,K114*V$5+L114*0.4*V$6 - IF((C114-J114)&gt;0,IF((C114-J114)&gt;V$12,V$12,C114-J114)),P114+L114*($V$6)*0.4+K114*($V$5)+G114+F114+E114)/LookHere!B$11</f>
        <v>-499.17925874749744</v>
      </c>
      <c r="S114" s="3">
        <f>(IF(G114&gt;0,IF(R114&gt;V$15,IF(0.15*(R114-V$15)&lt;G114,0.15*(R114-V$15),G114),0),0))*LookHere!B$11</f>
        <v>0</v>
      </c>
      <c r="T114" s="3">
        <f>(IF(R114&lt;V$16,W$16*R114,IF(R114&lt;V$17,Z$16+W$17*(R114-V$16),IF(R114&lt;V$18,W$18*(R114-V$18)+Z$17,(R114-V$18)*W$19+Z$18)))+S114 + IF(R114&lt;V$20,R114*W$20,IF(R114&lt;V$21,(R114-V$20)*W$21+Z$20,(R114-V$21)*W$22+Z$21)))*LookHere!B$11</f>
        <v>-99.835851749499497</v>
      </c>
      <c r="AG114">
        <f t="shared" si="25"/>
        <v>82</v>
      </c>
      <c r="AH114" s="36">
        <v>9.2999999999999999E-2</v>
      </c>
      <c r="AI114" s="3">
        <f t="shared" si="35"/>
        <v>0</v>
      </c>
    </row>
    <row r="115" spans="1:35" x14ac:dyDescent="0.2">
      <c r="A115">
        <f t="shared" si="26"/>
        <v>63</v>
      </c>
      <c r="B115">
        <f>IF(A115&lt;LookHere!$B$9,1,2)</f>
        <v>1</v>
      </c>
      <c r="C115">
        <f>IF(B115&lt;2,LookHere!F$10 - T114,0)</f>
        <v>7099.8358517494999</v>
      </c>
      <c r="D115" s="3">
        <f>IF(B115=2,LookHere!$B$12,0)</f>
        <v>0</v>
      </c>
      <c r="E115" s="3">
        <f>IF(A115&lt;LookHere!B$13,0,IF(A115&lt;LookHere!B$14,LookHere!C$13,LookHere!C$14))</f>
        <v>0</v>
      </c>
      <c r="F115" s="3">
        <f>IF('SC1'!A115&lt;LookHere!D$15,0,LookHere!B$15)</f>
        <v>0</v>
      </c>
      <c r="G115" s="3">
        <f>IF('SC1'!A115&lt;LookHere!D$16,0,LookHere!B$16)</f>
        <v>0</v>
      </c>
      <c r="H115" s="3">
        <f t="shared" si="27"/>
        <v>0</v>
      </c>
      <c r="I115" s="35">
        <f t="shared" si="28"/>
        <v>311701.82917958411</v>
      </c>
      <c r="J115" s="3">
        <f>IF(I114&gt;0,IF(B115&lt;2,IF(C115&gt;5500*[1]LookHere!B$11, 5500*[1]LookHere!B$11, C115), IF(H115&gt;(M115+P114),-(H115-M115-P114),0)),0)</f>
        <v>5500</v>
      </c>
      <c r="K115" s="35">
        <f t="shared" si="29"/>
        <v>19843.081842904125</v>
      </c>
      <c r="L115" s="35">
        <f t="shared" si="30"/>
        <v>20860.024304293063</v>
      </c>
      <c r="M115" s="35">
        <f t="shared" si="31"/>
        <v>0</v>
      </c>
      <c r="N115" s="35">
        <f t="shared" si="32"/>
        <v>492.98910033206226</v>
      </c>
      <c r="O115" s="35">
        <f t="shared" si="33"/>
        <v>98193.675933251885</v>
      </c>
      <c r="P115" s="3">
        <f t="shared" si="34"/>
        <v>0</v>
      </c>
      <c r="Q115">
        <f t="shared" si="24"/>
        <v>0</v>
      </c>
      <c r="R115" s="3">
        <f>IF(B115&lt;2,K115*V$5+L115*0.4*V$6 - IF((C115-J115)&gt;0,IF((C115-J115)&gt;V$12,V$12,C115-J115)),P115+L115*($V$6)*0.4+K115*($V$5)+G115+F115+E115)/LookHere!B$11</f>
        <v>-455.97214512770006</v>
      </c>
      <c r="S115" s="3">
        <f>(IF(G115&gt;0,IF(R115&gt;V$15,IF(0.15*(R115-V$15)&lt;G115,0.15*(R115-V$15),G115),0),0))*LookHere!B$11</f>
        <v>0</v>
      </c>
      <c r="T115" s="3">
        <f>(IF(R115&lt;V$16,W$16*R115,IF(R115&lt;V$17,Z$16+W$17*(R115-V$16),IF(R115&lt;V$18,W$18*(R115-V$18)+Z$17,(R115-V$18)*W$19+Z$18)))+S115 + IF(R115&lt;V$20,R115*W$20,IF(R115&lt;V$21,(R115-V$20)*W$21+Z$20,(R115-V$21)*W$22+Z$21)))*LookHere!B$11</f>
        <v>-91.194429025540018</v>
      </c>
      <c r="AG115">
        <f t="shared" si="25"/>
        <v>83</v>
      </c>
      <c r="AH115" s="36">
        <v>9.6000000000000002E-2</v>
      </c>
      <c r="AI115" s="3">
        <f t="shared" si="35"/>
        <v>0</v>
      </c>
    </row>
    <row r="116" spans="1:35" x14ac:dyDescent="0.2">
      <c r="A116">
        <f t="shared" si="26"/>
        <v>64</v>
      </c>
      <c r="B116">
        <f>IF(A116&lt;LookHere!$B$9,1,2)</f>
        <v>1</v>
      </c>
      <c r="C116">
        <f>IF(B116&lt;2,LookHere!F$10 - T115,0)</f>
        <v>7091.1944290255396</v>
      </c>
      <c r="D116" s="3">
        <f>IF(B116=2,LookHere!$B$12,0)</f>
        <v>0</v>
      </c>
      <c r="E116" s="3">
        <f>IF(A116&lt;LookHere!B$13,0,IF(A116&lt;LookHere!B$14,LookHere!C$13,LookHere!C$14))</f>
        <v>0</v>
      </c>
      <c r="F116" s="3">
        <f>IF('SC1'!A116&lt;LookHere!D$15,0,LookHere!B$15)</f>
        <v>0</v>
      </c>
      <c r="G116" s="3">
        <f>IF('SC1'!A116&lt;LookHere!D$16,0,LookHere!B$16)</f>
        <v>0</v>
      </c>
      <c r="H116" s="3">
        <f t="shared" si="27"/>
        <v>0</v>
      </c>
      <c r="I116" s="35">
        <f t="shared" si="28"/>
        <v>326796.01148173172</v>
      </c>
      <c r="J116" s="3">
        <f>IF(I115&gt;0,IF(B116&lt;2,IF(C116&gt;5500*[1]LookHere!B$11, 5500*[1]LookHere!B$11, C116), IF(H116&gt;(M116+P115),-(H116-M116-P115),0)),0)</f>
        <v>5500</v>
      </c>
      <c r="K116" s="35">
        <f t="shared" si="29"/>
        <v>20466.246086650579</v>
      </c>
      <c r="L116" s="35">
        <f t="shared" si="30"/>
        <v>21515.125229292058</v>
      </c>
      <c r="M116" s="35">
        <f t="shared" si="31"/>
        <v>0</v>
      </c>
      <c r="N116" s="35">
        <f t="shared" si="32"/>
        <v>508.47123069447207</v>
      </c>
      <c r="O116" s="35">
        <f t="shared" si="33"/>
        <v>102807.27170750292</v>
      </c>
      <c r="P116" s="3">
        <f t="shared" si="34"/>
        <v>0</v>
      </c>
      <c r="Q116">
        <f t="shared" si="24"/>
        <v>0</v>
      </c>
      <c r="R116" s="3">
        <f>IF(B116&lt;2,K116*V$5+L116*0.4*V$6 - IF((C116-J116)&gt;0,IF((C116-J116)&gt;V$12,V$12,C116-J116)),P116+L116*($V$6)*0.4+K116*($V$5)+G116+F116+E116)/LookHere!B$11</f>
        <v>-411.40812896138686</v>
      </c>
      <c r="S116" s="3">
        <f>(IF(G116&gt;0,IF(R116&gt;V$15,IF(0.15*(R116-V$15)&lt;G116,0.15*(R116-V$15),G116),0),0))*LookHere!B$11</f>
        <v>0</v>
      </c>
      <c r="T116" s="3">
        <f>(IF(R116&lt;V$16,W$16*R116,IF(R116&lt;V$17,Z$16+W$17*(R116-V$16),IF(R116&lt;V$18,W$18*(R116-V$18)+Z$17,(R116-V$18)*W$19+Z$18)))+S116 + IF(R116&lt;V$20,R116*W$20,IF(R116&lt;V$21,(R116-V$20)*W$21+Z$20,(R116-V$21)*W$22+Z$21)))*LookHere!B$11</f>
        <v>-82.281625792277367</v>
      </c>
      <c r="AG116">
        <f t="shared" si="25"/>
        <v>84</v>
      </c>
      <c r="AH116" s="36">
        <v>9.9000000000000005E-2</v>
      </c>
      <c r="AI116" s="3">
        <f t="shared" si="35"/>
        <v>0</v>
      </c>
    </row>
    <row r="117" spans="1:35" x14ac:dyDescent="0.2">
      <c r="A117">
        <f t="shared" si="26"/>
        <v>65</v>
      </c>
      <c r="B117">
        <f>IF(A117&lt;LookHere!$B$9,1,2)</f>
        <v>2</v>
      </c>
      <c r="C117">
        <f>IF(B117&lt;2,LookHere!F$10 - T116,0)</f>
        <v>0</v>
      </c>
      <c r="D117" s="3">
        <f>IF(B117=2,LookHere!$B$12,0)</f>
        <v>45000</v>
      </c>
      <c r="E117" s="3">
        <f>IF(A117&lt;LookHere!B$13,0,IF(A117&lt;LookHere!B$14,LookHere!C$13,LookHere!C$14))</f>
        <v>15000</v>
      </c>
      <c r="F117" s="3">
        <f>IF('SC1'!A117&lt;LookHere!D$15,0,LookHere!B$15)</f>
        <v>8000</v>
      </c>
      <c r="G117" s="3">
        <f>IF('SC1'!A117&lt;LookHere!D$16,0,LookHere!B$16)</f>
        <v>0</v>
      </c>
      <c r="H117" s="3">
        <f t="shared" si="27"/>
        <v>21917.718374207721</v>
      </c>
      <c r="I117" s="35">
        <f t="shared" si="28"/>
        <v>333586.83260032209</v>
      </c>
      <c r="J117" s="3">
        <f>IF(I116&gt;0,IF(B117&lt;2,IF(C117&gt;5500*[1]LookHere!B$11, 5500*[1]LookHere!B$11, C117), IF(H117&gt;(M117+P116),-(H117-M117-P116),0)),0)</f>
        <v>0</v>
      </c>
      <c r="K117" s="35">
        <f t="shared" si="29"/>
        <v>14162.851961595283</v>
      </c>
      <c r="L117" s="35">
        <f t="shared" si="30"/>
        <v>7219.2095678103833</v>
      </c>
      <c r="M117" s="35">
        <f t="shared" si="31"/>
        <v>21917.718374207721</v>
      </c>
      <c r="N117" s="35">
        <f t="shared" si="32"/>
        <v>8920.7138345092681</v>
      </c>
      <c r="O117" s="35">
        <f t="shared" si="33"/>
        <v>104943.60681358483</v>
      </c>
      <c r="P117" s="3">
        <f t="shared" si="34"/>
        <v>4197.744272543393</v>
      </c>
      <c r="Q117">
        <f t="shared" si="24"/>
        <v>0.04</v>
      </c>
      <c r="R117" s="3">
        <f>IF(B117&lt;2,K117*V$5+L117*0.4*V$6 - IF((C117-J117)&gt;0,IF((C117-J117)&gt;V$12,V$12,C117-J117)),P117+L117*($V$6)*0.4+K117*($V$5)+G117+F117+E117)/LookHere!B$11</f>
        <v>27781.691276532787</v>
      </c>
      <c r="S117" s="3">
        <f>(IF(G117&gt;0,IF(R117&gt;V$15,IF(0.15*(R117-V$15)&lt;G117,0.15*(R117-V$15),G117),0),0))*LookHere!B$11</f>
        <v>0</v>
      </c>
      <c r="T117" s="3">
        <f>(IF(R117&lt;V$16,W$16*R117,IF(R117&lt;V$17,Z$16+W$17*(R117-V$16),IF(R117&lt;V$18,W$18*(R117-V$18)+Z$17,(R117-V$18)*W$19+Z$18)))+S117 + IF(R117&lt;V$20,R117*W$20,IF(R117&lt;V$21,(R117-V$20)*W$21+Z$20,(R117-V$21)*W$22+Z$21)))*LookHere!B$11</f>
        <v>5556.3382553065567</v>
      </c>
      <c r="AG117">
        <f t="shared" si="25"/>
        <v>85</v>
      </c>
      <c r="AH117" s="20">
        <v>0.10299999999999999</v>
      </c>
      <c r="AI117" s="3">
        <f t="shared" si="35"/>
        <v>0</v>
      </c>
    </row>
    <row r="118" spans="1:35" x14ac:dyDescent="0.2">
      <c r="A118">
        <f t="shared" si="26"/>
        <v>66</v>
      </c>
      <c r="B118">
        <f>IF(A118&lt;LookHere!$B$9,1,2)</f>
        <v>2</v>
      </c>
      <c r="C118">
        <f>IF(B118&lt;2,LookHere!F$10 - T117,0)</f>
        <v>0</v>
      </c>
      <c r="D118" s="3">
        <f>IF(B118=2,LookHere!$B$12,0)</f>
        <v>45000</v>
      </c>
      <c r="E118" s="3">
        <f>IF(A118&lt;LookHere!B$13,0,IF(A118&lt;LookHere!B$14,LookHere!C$13,LookHere!C$14))</f>
        <v>15000</v>
      </c>
      <c r="F118" s="3">
        <f>IF('SC1'!A118&lt;LookHere!D$15,0,LookHere!B$15)</f>
        <v>8000</v>
      </c>
      <c r="G118" s="3">
        <f>IF('SC1'!A118&lt;LookHere!D$16,0,LookHere!B$16)</f>
        <v>0</v>
      </c>
      <c r="H118" s="3">
        <f t="shared" si="27"/>
        <v>27556.338255306557</v>
      </c>
      <c r="I118" s="35">
        <f t="shared" si="28"/>
        <v>338542.23452839931</v>
      </c>
      <c r="J118" s="3">
        <f>IF(I117&gt;0,IF(B118&lt;2,IF(C118&gt;5500*[1]LookHere!B$11, 5500*[1]LookHere!B$11, C118), IF(H118&gt;(M118+P117),-(H118-M118-P117),0)),0)</f>
        <v>-1976.5324533574976</v>
      </c>
      <c r="K118" s="35">
        <f t="shared" si="29"/>
        <v>81.861284338019914</v>
      </c>
      <c r="L118" s="35">
        <f t="shared" si="30"/>
        <v>402.68750969246116</v>
      </c>
      <c r="M118" s="35">
        <f t="shared" si="31"/>
        <v>21382.061529405666</v>
      </c>
      <c r="N118" s="35">
        <f t="shared" si="32"/>
        <v>804.59110898868335</v>
      </c>
      <c r="O118" s="35">
        <f t="shared" si="33"/>
        <v>102926.59069062774</v>
      </c>
      <c r="P118" s="3">
        <f t="shared" si="34"/>
        <v>4322.9168090063649</v>
      </c>
      <c r="Q118">
        <f t="shared" si="24"/>
        <v>4.2000000000000003E-2</v>
      </c>
      <c r="R118" s="3">
        <f>IF(B118&lt;2,K118*V$5+L118*0.4*V$6 - IF((C118-J118)&gt;0,IF((C118-J118)&gt;V$12,V$12,C118-J118)),P118+L118*($V$6)*0.4+K118*($V$5)+G118+F118+E118)/LookHere!B$11</f>
        <v>27337.233456710397</v>
      </c>
      <c r="S118" s="3">
        <f>(IF(G118&gt;0,IF(R118&gt;V$15,IF(0.15*(R118-V$15)&lt;G118,0.15*(R118-V$15),G118),0),0))*LookHere!B$11</f>
        <v>0</v>
      </c>
      <c r="T118" s="3">
        <f>(IF(R118&lt;V$16,W$16*R118,IF(R118&lt;V$17,Z$16+W$17*(R118-V$16),IF(R118&lt;V$18,W$18*(R118-V$18)+Z$17,(R118-V$18)*W$19+Z$18)))+S118 + IF(R118&lt;V$20,R118*W$20,IF(R118&lt;V$21,(R118-V$20)*W$21+Z$20,(R118-V$21)*W$22+Z$21)))*LookHere!B$11</f>
        <v>5467.4466913420792</v>
      </c>
      <c r="AG118">
        <f t="shared" si="25"/>
        <v>86</v>
      </c>
      <c r="AH118" s="20">
        <v>0.108</v>
      </c>
      <c r="AI118" s="3">
        <f t="shared" si="35"/>
        <v>0</v>
      </c>
    </row>
    <row r="119" spans="1:35" x14ac:dyDescent="0.2">
      <c r="A119">
        <f t="shared" si="26"/>
        <v>67</v>
      </c>
      <c r="B119">
        <f>IF(A119&lt;LookHere!$B$9,1,2)</f>
        <v>2</v>
      </c>
      <c r="C119">
        <f>IF(B119&lt;2,LookHere!F$10 - T118,0)</f>
        <v>0</v>
      </c>
      <c r="D119" s="3">
        <f>IF(B119=2,LookHere!$B$12,0)</f>
        <v>45000</v>
      </c>
      <c r="E119" s="3">
        <f>IF(A119&lt;LookHere!B$13,0,IF(A119&lt;LookHere!B$14,LookHere!C$13,LookHere!C$14))</f>
        <v>15000</v>
      </c>
      <c r="F119" s="3">
        <f>IF('SC1'!A119&lt;LookHere!D$15,0,LookHere!B$15)</f>
        <v>8000</v>
      </c>
      <c r="G119" s="3">
        <f>IF('SC1'!A119&lt;LookHere!D$16,0,LookHere!B$16)</f>
        <v>7004.88</v>
      </c>
      <c r="H119" s="3">
        <f t="shared" si="27"/>
        <v>20462.566691342079</v>
      </c>
      <c r="I119" s="35">
        <f t="shared" si="28"/>
        <v>329922.04107359418</v>
      </c>
      <c r="J119" s="3">
        <f>IF(I118&gt;0,IF(B119&lt;2,IF(C119&gt;5500*[1]LookHere!B$11, 5500*[1]LookHere!B$11, C119), IF(H119&gt;(M119+P118),-(H119-M119-P118),0)),0)</f>
        <v>-15655.101088305233</v>
      </c>
      <c r="K119" s="35">
        <f t="shared" si="29"/>
        <v>0.47315822347377434</v>
      </c>
      <c r="L119" s="35">
        <f t="shared" si="30"/>
        <v>22.461909290645451</v>
      </c>
      <c r="M119" s="35">
        <f t="shared" si="31"/>
        <v>484.54879403048108</v>
      </c>
      <c r="N119" s="35">
        <f t="shared" si="32"/>
        <v>257.32287148331682</v>
      </c>
      <c r="O119" s="35">
        <f t="shared" si="33"/>
        <v>100742.48843617263</v>
      </c>
      <c r="P119" s="3">
        <f t="shared" si="34"/>
        <v>4432.6694911915956</v>
      </c>
      <c r="Q119">
        <f t="shared" si="24"/>
        <v>4.3999999999999997E-2</v>
      </c>
      <c r="R119" s="3">
        <f>IF(B119&lt;2,K119*V$5+L119*0.4*V$6 - IF((C119-J119)&gt;0,IF((C119-J119)&gt;V$12,V$12,C119-J119)),P119+L119*($V$6)*0.4+K119*($V$5)+G119+F119+E119)/LookHere!B$11</f>
        <v>34438.242554605014</v>
      </c>
      <c r="S119" s="3">
        <f>(IF(G119&gt;0,IF(R119&gt;V$15,IF(0.15*(R119-V$15)&lt;G119,0.15*(R119-V$15),G119),0),0))*LookHere!B$11</f>
        <v>0</v>
      </c>
      <c r="T119" s="3">
        <f>(IF(R119&lt;V$16,W$16*R119,IF(R119&lt;V$17,Z$16+W$17*(R119-V$16),IF(R119&lt;V$18,W$18*(R119-V$18)+Z$17,(R119-V$18)*W$19+Z$18)))+S119 + IF(R119&lt;V$20,R119*W$20,IF(R119&lt;V$21,(R119-V$20)*W$21+Z$20,(R119-V$21)*W$22+Z$21)))*LookHere!B$11</f>
        <v>6887.6485109210034</v>
      </c>
      <c r="W119" s="3"/>
      <c r="X119" s="3"/>
      <c r="Y119" s="3"/>
      <c r="AG119">
        <f t="shared" si="25"/>
        <v>87</v>
      </c>
      <c r="AH119" s="20">
        <v>0.113</v>
      </c>
      <c r="AI119" s="3">
        <f t="shared" si="35"/>
        <v>0</v>
      </c>
    </row>
    <row r="120" spans="1:35" x14ac:dyDescent="0.2">
      <c r="A120">
        <f t="shared" si="26"/>
        <v>68</v>
      </c>
      <c r="B120">
        <f>IF(A120&lt;LookHere!$B$9,1,2)</f>
        <v>2</v>
      </c>
      <c r="C120">
        <f>IF(B120&lt;2,LookHere!F$10 - T119,0)</f>
        <v>0</v>
      </c>
      <c r="D120" s="3">
        <f>IF(B120=2,LookHere!$B$12,0)</f>
        <v>45000</v>
      </c>
      <c r="E120" s="3">
        <f>IF(A120&lt;LookHere!B$13,0,IF(A120&lt;LookHere!B$14,LookHere!C$13,LookHere!C$14))</f>
        <v>15000</v>
      </c>
      <c r="F120" s="3">
        <f>IF('SC1'!A120&lt;LookHere!D$15,0,LookHere!B$15)</f>
        <v>8000</v>
      </c>
      <c r="G120" s="3">
        <f>IF('SC1'!A120&lt;LookHere!D$16,0,LookHere!B$16)</f>
        <v>7004.88</v>
      </c>
      <c r="H120" s="3">
        <f t="shared" si="27"/>
        <v>21882.768510921003</v>
      </c>
      <c r="I120" s="35">
        <f t="shared" si="28"/>
        <v>319350.65713488817</v>
      </c>
      <c r="J120" s="3">
        <f>IF(I119&gt;0,IF(B120&lt;2,IF(C120&gt;5500*[1]LookHere!B$11, 5500*[1]LookHere!B$11, C120), IF(H120&gt;(M120+P119),-(H120-M120-P119),0)),0)</f>
        <v>-17427.163952215291</v>
      </c>
      <c r="K120" s="35">
        <f t="shared" si="29"/>
        <v>2.7348545316776551E-3</v>
      </c>
      <c r="L120" s="35">
        <f t="shared" si="30"/>
        <v>1.2529253002322029</v>
      </c>
      <c r="M120" s="35">
        <f t="shared" si="31"/>
        <v>22.935067514119226</v>
      </c>
      <c r="N120" s="35">
        <f t="shared" si="32"/>
        <v>15.581389036409682</v>
      </c>
      <c r="O120" s="35">
        <f t="shared" si="33"/>
        <v>98403.247854684698</v>
      </c>
      <c r="P120" s="3">
        <f t="shared" si="34"/>
        <v>4526.5494013154957</v>
      </c>
      <c r="Q120">
        <f t="shared" si="24"/>
        <v>4.5999999999999999E-2</v>
      </c>
      <c r="R120" s="3">
        <f>IF(B120&lt;2,K120*V$5+L120*0.4*V$6 - IF((C120-J120)&gt;0,IF((C120-J120)&gt;V$12,V$12,C120-J120)),P120+L120*($V$6)*0.4+K120*($V$5)+G120+F120+E120)/LookHere!B$11</f>
        <v>34531.467450491749</v>
      </c>
      <c r="S120" s="3">
        <f>(IF(G120&gt;0,IF(R120&gt;V$15,IF(0.15*(R120-V$15)&lt;G120,0.15*(R120-V$15),G120),0),0))*LookHere!B$11</f>
        <v>0</v>
      </c>
      <c r="T120" s="3">
        <f>(IF(R120&lt;V$16,W$16*R120,IF(R120&lt;V$17,Z$16+W$17*(R120-V$16),IF(R120&lt;V$18,W$18*(R120-V$18)+Z$17,(R120-V$18)*W$19+Z$18)))+S120 + IF(R120&lt;V$20,R120*W$20,IF(R120&lt;V$21,(R120-V$20)*W$21+Z$20,(R120-V$21)*W$22+Z$21)))*LookHere!B$11</f>
        <v>6906.2934900983491</v>
      </c>
      <c r="W120" s="3"/>
      <c r="X120" s="3"/>
      <c r="Y120" s="3"/>
      <c r="AG120">
        <f t="shared" si="25"/>
        <v>88</v>
      </c>
      <c r="AH120" s="20">
        <v>0.11899999999999999</v>
      </c>
      <c r="AI120" s="3">
        <f t="shared" si="35"/>
        <v>0</v>
      </c>
    </row>
    <row r="121" spans="1:35" x14ac:dyDescent="0.2">
      <c r="A121">
        <f t="shared" si="26"/>
        <v>69</v>
      </c>
      <c r="B121">
        <f>IF(A121&lt;LookHere!$B$9,1,2)</f>
        <v>2</v>
      </c>
      <c r="C121">
        <f>IF(B121&lt;2,LookHere!F$10 - T120,0)</f>
        <v>0</v>
      </c>
      <c r="D121" s="3">
        <f>IF(B121=2,LookHere!$B$12,0)</f>
        <v>45000</v>
      </c>
      <c r="E121" s="3">
        <f>IF(A121&lt;LookHere!B$13,0,IF(A121&lt;LookHere!B$14,LookHere!C$13,LookHere!C$14))</f>
        <v>15000</v>
      </c>
      <c r="F121" s="3">
        <f>IF('SC1'!A121&lt;LookHere!D$15,0,LookHere!B$15)</f>
        <v>8000</v>
      </c>
      <c r="G121" s="3">
        <f>IF('SC1'!A121&lt;LookHere!D$16,0,LookHere!B$16)</f>
        <v>7004.88</v>
      </c>
      <c r="H121" s="3">
        <f t="shared" si="27"/>
        <v>21901.413490098348</v>
      </c>
      <c r="I121" s="35">
        <f t="shared" si="28"/>
        <v>308613.1553615231</v>
      </c>
      <c r="J121" s="3">
        <f>IF(I120&gt;0,IF(B121&lt;2,IF(C121&gt;5500*[1]LookHere!B$11, 5500*[1]LookHere!B$11, C121), IF(H121&gt;(M121+P120),-(H121-M121-P120),0)),0)</f>
        <v>-17373.608428628089</v>
      </c>
      <c r="K121" s="35">
        <f t="shared" si="29"/>
        <v>1.5807459193051265E-5</v>
      </c>
      <c r="L121" s="35">
        <f t="shared" si="30"/>
        <v>6.988817324695229E-2</v>
      </c>
      <c r="M121" s="35">
        <f t="shared" si="31"/>
        <v>1.2556601547638806</v>
      </c>
      <c r="N121" s="35">
        <f t="shared" si="32"/>
        <v>0.87622725380303867</v>
      </c>
      <c r="O121" s="35">
        <f t="shared" si="33"/>
        <v>95921.517943789557</v>
      </c>
      <c r="P121" s="3">
        <f t="shared" si="34"/>
        <v>4604.232861301899</v>
      </c>
      <c r="Q121">
        <f t="shared" si="24"/>
        <v>4.8000000000000001E-2</v>
      </c>
      <c r="R121" s="3">
        <f>IF(B121&lt;2,K121*V$5+L121*0.4*V$6 - IF((C121-J121)&gt;0,IF((C121-J121)&gt;V$12,V$12,C121-J121)),P121+L121*($V$6)*0.4+K121*($V$5)+G121+F121+E121)/LookHere!B$11</f>
        <v>34609.11498015972</v>
      </c>
      <c r="S121" s="3">
        <f>(IF(G121&gt;0,IF(R121&gt;V$15,IF(0.15*(R121-V$15)&lt;G121,0.15*(R121-V$15),G121),0),0))*LookHere!B$11</f>
        <v>0</v>
      </c>
      <c r="T121" s="3">
        <f>(IF(R121&lt;V$16,W$16*R121,IF(R121&lt;V$17,Z$16+W$17*(R121-V$16),IF(R121&lt;V$18,W$18*(R121-V$18)+Z$17,(R121-V$18)*W$19+Z$18)))+S121 + IF(R121&lt;V$20,R121*W$20,IF(R121&lt;V$21,(R121-V$20)*W$21+Z$20,(R121-V$21)*W$22+Z$21)))*LookHere!B$11</f>
        <v>6921.8229960319441</v>
      </c>
      <c r="W121" s="3"/>
      <c r="X121" s="3"/>
      <c r="Y121" s="3"/>
      <c r="AG121">
        <f t="shared" si="25"/>
        <v>89</v>
      </c>
      <c r="AH121" s="20">
        <v>0.127</v>
      </c>
      <c r="AI121" s="3">
        <f t="shared" si="35"/>
        <v>0</v>
      </c>
    </row>
    <row r="122" spans="1:35" x14ac:dyDescent="0.2">
      <c r="A122">
        <f t="shared" si="26"/>
        <v>70</v>
      </c>
      <c r="B122">
        <f>IF(A122&lt;LookHere!$B$9,1,2)</f>
        <v>2</v>
      </c>
      <c r="C122">
        <f>IF(B122&lt;2,LookHere!F$10 - T121,0)</f>
        <v>0</v>
      </c>
      <c r="D122" s="3">
        <f>IF(B122=2,LookHere!$B$12,0)</f>
        <v>45000</v>
      </c>
      <c r="E122" s="3">
        <f>IF(A122&lt;LookHere!B$13,0,IF(A122&lt;LookHere!B$14,LookHere!C$13,LookHere!C$14))</f>
        <v>15000</v>
      </c>
      <c r="F122" s="3">
        <f>IF('SC1'!A122&lt;LookHere!D$15,0,LookHere!B$15)</f>
        <v>8000</v>
      </c>
      <c r="G122" s="3">
        <f>IF('SC1'!A122&lt;LookHere!D$16,0,LookHere!B$16)</f>
        <v>7004.88</v>
      </c>
      <c r="H122" s="3">
        <f t="shared" si="27"/>
        <v>21916.942996031943</v>
      </c>
      <c r="I122" s="35">
        <f t="shared" si="28"/>
        <v>297713.49649918621</v>
      </c>
      <c r="J122" s="3">
        <f>IF(I121&gt;0,IF(B122&lt;2,IF(C122&gt;5500*[1]LookHere!B$11, 5500*[1]LookHere!B$11, C122), IF(H122&gt;(M122+P121),-(H122-M122-P121),0)),0)</f>
        <v>-17312.640230749337</v>
      </c>
      <c r="K122" s="35">
        <f t="shared" si="29"/>
        <v>9.1367114138374284E-8</v>
      </c>
      <c r="L122" s="35">
        <f t="shared" si="30"/>
        <v>3.898362303715E-3</v>
      </c>
      <c r="M122" s="35">
        <f t="shared" si="31"/>
        <v>6.9903980706145341E-2</v>
      </c>
      <c r="N122" s="35">
        <f t="shared" si="32"/>
        <v>4.8916979035108686E-2</v>
      </c>
      <c r="O122" s="35">
        <f t="shared" si="33"/>
        <v>93310.534225359603</v>
      </c>
      <c r="P122" s="3">
        <f t="shared" si="34"/>
        <v>4665.5267112679803</v>
      </c>
      <c r="Q122">
        <f t="shared" si="24"/>
        <v>0.05</v>
      </c>
      <c r="R122" s="3">
        <f>IF(B122&lt;2,K122*V$5+L122*0.4*V$6 - IF((C122-J122)&gt;0,IF((C122-J122)&gt;V$12,V$12,C122-J122)),P122+L122*($V$6)*0.4+K122*($V$5)+G122+F122+E122)/LookHere!B$11</f>
        <v>34670.406829437496</v>
      </c>
      <c r="S122" s="3">
        <f>(IF(G122&gt;0,IF(R122&gt;V$15,IF(0.15*(R122-V$15)&lt;G122,0.15*(R122-V$15),G122),0),0))*LookHere!B$11</f>
        <v>0</v>
      </c>
      <c r="T122" s="3">
        <f>(IF(R122&lt;V$16,W$16*R122,IF(R122&lt;V$17,Z$16+W$17*(R122-V$16),IF(R122&lt;V$18,W$18*(R122-V$18)+Z$17,(R122-V$18)*W$19+Z$18)))+S122 + IF(R122&lt;V$20,R122*W$20,IF(R122&lt;V$21,(R122-V$20)*W$21+Z$20,(R122-V$21)*W$22+Z$21)))*LookHere!B$11</f>
        <v>6934.0813658874995</v>
      </c>
      <c r="W122" s="3"/>
      <c r="X122" s="3"/>
      <c r="Y122" s="3"/>
      <c r="AG122">
        <f t="shared" si="25"/>
        <v>90</v>
      </c>
      <c r="AH122" s="20">
        <v>0.13600000000000001</v>
      </c>
      <c r="AI122" s="3">
        <f t="shared" si="35"/>
        <v>0</v>
      </c>
    </row>
    <row r="123" spans="1:35" x14ac:dyDescent="0.2">
      <c r="A123">
        <f t="shared" si="26"/>
        <v>71</v>
      </c>
      <c r="B123">
        <f>IF(A123&lt;LookHere!$B$9,1,2)</f>
        <v>2</v>
      </c>
      <c r="C123">
        <f>IF(B123&lt;2,LookHere!F$10 - T122,0)</f>
        <v>0</v>
      </c>
      <c r="D123" s="3">
        <f>IF(B123=2,LookHere!$B$12,0)</f>
        <v>45000</v>
      </c>
      <c r="E123" s="3">
        <f>IF(A123&lt;LookHere!B$13,0,IF(A123&lt;LookHere!B$14,LookHere!C$13,LookHere!C$14))</f>
        <v>15000</v>
      </c>
      <c r="F123" s="3">
        <f>IF('SC1'!A123&lt;LookHere!D$15,0,LookHere!B$15)</f>
        <v>8000</v>
      </c>
      <c r="G123" s="3">
        <f>IF('SC1'!A123&lt;LookHere!D$16,0,LookHere!B$16)</f>
        <v>7004.88</v>
      </c>
      <c r="H123" s="3">
        <f t="shared" si="27"/>
        <v>21929.2013658875</v>
      </c>
      <c r="I123" s="35">
        <f t="shared" si="28"/>
        <v>286636.31220027345</v>
      </c>
      <c r="J123" s="3">
        <f>IF(I122&gt;0,IF(B123&lt;2,IF(C123&gt;5500*[1]LookHere!B$11, 5500*[1]LookHere!B$11, C123), IF(H123&gt;(M123+P122),-(H123-M123-P122),0)),0)</f>
        <v>-17263.670756165851</v>
      </c>
      <c r="K123" s="35">
        <f t="shared" si="29"/>
        <v>5.2810191983332366E-10</v>
      </c>
      <c r="L123" s="35">
        <f t="shared" si="30"/>
        <v>2.1745064930122227E-4</v>
      </c>
      <c r="M123" s="35">
        <f t="shared" si="31"/>
        <v>3.8984536708291384E-3</v>
      </c>
      <c r="N123" s="35">
        <f t="shared" si="32"/>
        <v>2.7288262024662583E-3</v>
      </c>
      <c r="O123" s="35">
        <f t="shared" si="33"/>
        <v>90584.000415294591</v>
      </c>
      <c r="P123" s="3">
        <f t="shared" si="34"/>
        <v>6703.216030731799</v>
      </c>
      <c r="Q123">
        <f t="shared" si="24"/>
        <v>7.3999999999999996E-2</v>
      </c>
      <c r="R123" s="3">
        <f>IF(B123&lt;2,K123*V$5+L123*0.4*V$6 - IF((C123-J123)&gt;0,IF((C123-J123)&gt;V$12,V$12,C123-J123)),P123+L123*($V$6)*0.4+K123*($V$5)+G123+F123+E123)/LookHere!B$11</f>
        <v>36708.096037323179</v>
      </c>
      <c r="S123" s="3">
        <f>(IF(G123&gt;0,IF(R123&gt;V$15,IF(0.15*(R123-V$15)&lt;G123,0.15*(R123-V$15),G123),0),0))*LookHere!B$11</f>
        <v>0</v>
      </c>
      <c r="T123" s="3">
        <f>(IF(R123&lt;V$16,W$16*R123,IF(R123&lt;V$17,Z$16+W$17*(R123-V$16),IF(R123&lt;V$18,W$18*(R123-V$18)+Z$17,(R123-V$18)*W$19+Z$18)))+S123 + IF(R123&lt;V$20,R123*W$20,IF(R123&lt;V$21,(R123-V$20)*W$21+Z$20,(R123-V$21)*W$22+Z$21)))*LookHere!B$11</f>
        <v>7341.6192074646351</v>
      </c>
      <c r="AG123">
        <f t="shared" si="25"/>
        <v>91</v>
      </c>
      <c r="AH123" s="20">
        <v>0.14699999999999999</v>
      </c>
      <c r="AI123" s="3">
        <f t="shared" si="35"/>
        <v>0</v>
      </c>
    </row>
    <row r="124" spans="1:35" x14ac:dyDescent="0.2">
      <c r="A124">
        <f t="shared" si="26"/>
        <v>72</v>
      </c>
      <c r="B124">
        <f>IF(A124&lt;LookHere!$B$9,1,2)</f>
        <v>2</v>
      </c>
      <c r="C124">
        <f>IF(B124&lt;2,LookHere!F$10 - T123,0)</f>
        <v>0</v>
      </c>
      <c r="D124" s="3">
        <f>IF(B124=2,LookHere!$B$12,0)</f>
        <v>45000</v>
      </c>
      <c r="E124" s="3">
        <f>IF(A124&lt;LookHere!B$13,0,IF(A124&lt;LookHere!B$14,LookHere!C$13,LookHere!C$14))</f>
        <v>15000</v>
      </c>
      <c r="F124" s="3">
        <f>IF('SC1'!A124&lt;LookHere!D$15,0,LookHere!B$15)</f>
        <v>8000</v>
      </c>
      <c r="G124" s="3">
        <f>IF('SC1'!A124&lt;LookHere!D$16,0,LookHere!B$16)</f>
        <v>7004.88</v>
      </c>
      <c r="H124" s="3">
        <f t="shared" si="27"/>
        <v>22336.739207464634</v>
      </c>
      <c r="I124" s="35">
        <f t="shared" si="28"/>
        <v>276959.09180851351</v>
      </c>
      <c r="J124" s="3">
        <f>IF(I123&gt;0,IF(B124&lt;2,IF(C124&gt;5500*[1]LookHere!B$11, 5500*[1]LookHere!B$11, C124), IF(H124&gt;(M124+P123),-(H124-M124-P123),0)),0)</f>
        <v>-15633.522959281656</v>
      </c>
      <c r="K124" s="35">
        <f t="shared" si="29"/>
        <v>3.0524291048331792E-12</v>
      </c>
      <c r="L124" s="35">
        <f t="shared" si="30"/>
        <v>1.2129397218022165E-5</v>
      </c>
      <c r="M124" s="35">
        <f t="shared" si="31"/>
        <v>2.1745117740314211E-4</v>
      </c>
      <c r="N124" s="35">
        <f t="shared" si="32"/>
        <v>1.5221529608027963E-4</v>
      </c>
      <c r="O124" s="35">
        <f t="shared" si="33"/>
        <v>85763.119913192611</v>
      </c>
      <c r="P124" s="3">
        <f t="shared" si="34"/>
        <v>6432.2339934894453</v>
      </c>
      <c r="Q124">
        <f t="shared" si="24"/>
        <v>7.4999999999999997E-2</v>
      </c>
      <c r="R124" s="3">
        <f>IF(B124&lt;2,K124*V$5+L124*0.4*V$6 - IF((C124-J124)&gt;0,IF((C124-J124)&gt;V$12,V$12,C124-J124)),P124+L124*($V$6)*0.4+K124*($V$5)+G124+F124+E124)/LookHere!B$11</f>
        <v>36437.113993857114</v>
      </c>
      <c r="S124" s="3">
        <f>(IF(G124&gt;0,IF(R124&gt;V$15,IF(0.15*(R124-V$15)&lt;G124,0.15*(R124-V$15),G124),0),0))*LookHere!B$11</f>
        <v>0</v>
      </c>
      <c r="T124" s="3">
        <f>(IF(R124&lt;V$16,W$16*R124,IF(R124&lt;V$17,Z$16+W$17*(R124-V$16),IF(R124&lt;V$18,W$18*(R124-V$18)+Z$17,(R124-V$18)*W$19+Z$18)))+S124 + IF(R124&lt;V$20,R124*W$20,IF(R124&lt;V$21,(R124-V$20)*W$21+Z$20,(R124-V$21)*W$22+Z$21)))*LookHere!B$11</f>
        <v>7287.4227987714221</v>
      </c>
      <c r="AG124">
        <f t="shared" si="25"/>
        <v>92</v>
      </c>
      <c r="AH124" s="20">
        <v>0.161</v>
      </c>
      <c r="AI124" s="3">
        <f t="shared" si="35"/>
        <v>0</v>
      </c>
    </row>
    <row r="125" spans="1:35" x14ac:dyDescent="0.2">
      <c r="A125">
        <f t="shared" si="26"/>
        <v>73</v>
      </c>
      <c r="B125">
        <f>IF(A125&lt;LookHere!$B$9,1,2)</f>
        <v>2</v>
      </c>
      <c r="C125">
        <f>IF(B125&lt;2,LookHere!F$10 - T124,0)</f>
        <v>0</v>
      </c>
      <c r="D125" s="3">
        <f>IF(B125=2,LookHere!$B$12,0)</f>
        <v>45000</v>
      </c>
      <c r="E125" s="3">
        <f>IF(A125&lt;LookHere!B$13,0,IF(A125&lt;LookHere!B$14,LookHere!C$13,LookHere!C$14))</f>
        <v>15000</v>
      </c>
      <c r="F125" s="3">
        <f>IF('SC1'!A125&lt;LookHere!D$15,0,LookHere!B$15)</f>
        <v>8000</v>
      </c>
      <c r="G125" s="3">
        <f>IF('SC1'!A125&lt;LookHere!D$16,0,LookHere!B$16)</f>
        <v>7004.88</v>
      </c>
      <c r="H125" s="3">
        <f t="shared" si="27"/>
        <v>22282.542798771421</v>
      </c>
      <c r="I125" s="35">
        <f t="shared" si="28"/>
        <v>266863.99294314184</v>
      </c>
      <c r="J125" s="3">
        <f>IF(I124&gt;0,IF(B125&lt;2,IF(C125&gt;5500*[1]LookHere!B$11, 5500*[1]LookHere!B$11, C125), IF(H125&gt;(M125+P124),-(H125-M125-P124),0)),0)</f>
        <v>-15850.308793152577</v>
      </c>
      <c r="K125" s="35">
        <f t="shared" si="29"/>
        <v>1.7643040687805901E-14</v>
      </c>
      <c r="L125" s="35">
        <f t="shared" si="30"/>
        <v>6.7657777682127496E-7</v>
      </c>
      <c r="M125" s="35">
        <f t="shared" si="31"/>
        <v>1.212940027045127E-5</v>
      </c>
      <c r="N125" s="35">
        <f t="shared" si="32"/>
        <v>8.4905771368867839E-6</v>
      </c>
      <c r="O125" s="35">
        <f t="shared" si="33"/>
        <v>81113.043551499315</v>
      </c>
      <c r="P125" s="3">
        <f t="shared" si="34"/>
        <v>6164.591309913948</v>
      </c>
      <c r="Q125">
        <f t="shared" si="24"/>
        <v>7.5999999999999998E-2</v>
      </c>
      <c r="R125" s="3">
        <f>IF(B125&lt;2,K125*V$5+L125*0.4*V$6 - IF((C125-J125)&gt;0,IF((C125-J125)&gt;V$12,V$12,C125-J125)),P125+L125*($V$6)*0.4+K125*($V$5)+G125+F125+E125)/LookHere!B$11</f>
        <v>36169.471309934452</v>
      </c>
      <c r="S125" s="3">
        <f>(IF(G125&gt;0,IF(R125&gt;V$15,IF(0.15*(R125-V$15)&lt;G125,0.15*(R125-V$15),G125),0),0))*LookHere!B$11</f>
        <v>0</v>
      </c>
      <c r="T125" s="3">
        <f>(IF(R125&lt;V$16,W$16*R125,IF(R125&lt;V$17,Z$16+W$17*(R125-V$16),IF(R125&lt;V$18,W$18*(R125-V$18)+Z$17,(R125-V$18)*W$19+Z$18)))+S125 + IF(R125&lt;V$20,R125*W$20,IF(R125&lt;V$21,(R125-V$20)*W$21+Z$20,(R125-V$21)*W$22+Z$21)))*LookHere!B$11</f>
        <v>7233.8942619868903</v>
      </c>
      <c r="AG125">
        <f t="shared" si="25"/>
        <v>93</v>
      </c>
      <c r="AH125" s="20">
        <v>0.18</v>
      </c>
      <c r="AI125" s="3">
        <f t="shared" si="35"/>
        <v>0</v>
      </c>
    </row>
    <row r="126" spans="1:35" x14ac:dyDescent="0.2">
      <c r="A126">
        <f t="shared" si="26"/>
        <v>74</v>
      </c>
      <c r="B126">
        <f>IF(A126&lt;LookHere!$B$9,1,2)</f>
        <v>2</v>
      </c>
      <c r="C126">
        <f>IF(B126&lt;2,LookHere!F$10 - T125,0)</f>
        <v>0</v>
      </c>
      <c r="D126" s="3">
        <f>IF(B126=2,LookHere!$B$12,0)</f>
        <v>45000</v>
      </c>
      <c r="E126" s="3">
        <f>IF(A126&lt;LookHere!B$13,0,IF(A126&lt;LookHere!B$14,LookHere!C$13,LookHere!C$14))</f>
        <v>15000</v>
      </c>
      <c r="F126" s="3">
        <f>IF('SC1'!A126&lt;LookHere!D$15,0,LookHere!B$15)</f>
        <v>8000</v>
      </c>
      <c r="G126" s="3">
        <f>IF('SC1'!A126&lt;LookHere!D$16,0,LookHere!B$16)</f>
        <v>7004.88</v>
      </c>
      <c r="H126" s="3">
        <f t="shared" si="27"/>
        <v>22229.014261986889</v>
      </c>
      <c r="I126" s="35">
        <f t="shared" si="28"/>
        <v>256345.00376510393</v>
      </c>
      <c r="J126" s="3">
        <f>IF(I125&gt;0,IF(B126&lt;2,IF(C126&gt;5500*[1]LookHere!B$11, 5500*[1]LookHere!B$11, C126), IF(H126&gt;(M126+P125),-(H126-M126-P125),0)),0)</f>
        <v>-16064.422951396366</v>
      </c>
      <c r="K126" s="35">
        <f t="shared" si="29"/>
        <v>1.0197683761878698E-16</v>
      </c>
      <c r="L126" s="35">
        <f t="shared" si="30"/>
        <v>3.773950839109071E-8</v>
      </c>
      <c r="M126" s="35">
        <f t="shared" si="31"/>
        <v>6.7657779446431565E-7</v>
      </c>
      <c r="N126" s="35">
        <f t="shared" si="32"/>
        <v>4.7360443848198029E-7</v>
      </c>
      <c r="O126" s="35">
        <f t="shared" si="33"/>
        <v>76633.981286585535</v>
      </c>
      <c r="P126" s="3">
        <f t="shared" si="34"/>
        <v>5900.816559067086</v>
      </c>
      <c r="Q126">
        <f t="shared" si="24"/>
        <v>7.6999999999999999E-2</v>
      </c>
      <c r="R126" s="3">
        <f>IF(B126&lt;2,K126*V$5+L126*0.4*V$6 - IF((C126-J126)&gt;0,IF((C126-J126)&gt;V$12,V$12,C126-J126)),P126+L126*($V$6)*0.4+K126*($V$5)+G126+F126+E126)/LookHere!B$11</f>
        <v>35905.69655906823</v>
      </c>
      <c r="S126" s="3">
        <f>(IF(G126&gt;0,IF(R126&gt;V$15,IF(0.15*(R126-V$15)&lt;G126,0.15*(R126-V$15),G126),0),0))*LookHere!B$11</f>
        <v>0</v>
      </c>
      <c r="T126" s="3">
        <f>(IF(R126&lt;V$16,W$16*R126,IF(R126&lt;V$17,Z$16+W$17*(R126-V$16),IF(R126&lt;V$18,W$18*(R126-V$18)+Z$17,(R126-V$18)*W$19+Z$18)))+S126 + IF(R126&lt;V$20,R126*W$20,IF(R126&lt;V$21,(R126-V$20)*W$21+Z$20,(R126-V$21)*W$22+Z$21)))*LookHere!B$11</f>
        <v>7181.1393118136466</v>
      </c>
      <c r="AG126">
        <f t="shared" si="25"/>
        <v>94</v>
      </c>
      <c r="AH126" s="20">
        <v>0.2</v>
      </c>
      <c r="AI126" s="3">
        <f t="shared" si="35"/>
        <v>0</v>
      </c>
    </row>
    <row r="127" spans="1:35" x14ac:dyDescent="0.2">
      <c r="A127">
        <f t="shared" si="26"/>
        <v>75</v>
      </c>
      <c r="B127">
        <f>IF(A127&lt;LookHere!$B$9,1,2)</f>
        <v>2</v>
      </c>
      <c r="C127">
        <f>IF(B127&lt;2,LookHere!F$10 - T126,0)</f>
        <v>0</v>
      </c>
      <c r="D127" s="3">
        <f>IF(B127=2,LookHere!$B$12,0)</f>
        <v>45000</v>
      </c>
      <c r="E127" s="3">
        <f>IF(A127&lt;LookHere!B$13,0,IF(A127&lt;LookHere!B$14,LookHere!C$13,LookHere!C$14))</f>
        <v>15000</v>
      </c>
      <c r="F127" s="3">
        <f>IF('SC1'!A127&lt;LookHere!D$15,0,LookHere!B$15)</f>
        <v>8000</v>
      </c>
      <c r="G127" s="3">
        <f>IF('SC1'!A127&lt;LookHere!D$16,0,LookHere!B$16)</f>
        <v>7004.88</v>
      </c>
      <c r="H127" s="3">
        <f t="shared" si="27"/>
        <v>22176.259311813646</v>
      </c>
      <c r="I127" s="35">
        <f t="shared" si="28"/>
        <v>245396.41019063396</v>
      </c>
      <c r="J127" s="3">
        <f>IF(I126&gt;0,IF(B127&lt;2,IF(C127&gt;5500*[1]LookHere!B$11, 5500*[1]LookHere!B$11, C127), IF(H127&gt;(M127+P126),-(H127-M127-P126),0)),0)</f>
        <v>-16275.442752708819</v>
      </c>
      <c r="K127" s="35">
        <f t="shared" si="29"/>
        <v>5.8942243472568582E-19</v>
      </c>
      <c r="L127" s="35">
        <f t="shared" si="30"/>
        <v>2.1051097780550405E-9</v>
      </c>
      <c r="M127" s="35">
        <f t="shared" si="31"/>
        <v>3.7739508493067548E-8</v>
      </c>
      <c r="N127" s="35">
        <f t="shared" si="32"/>
        <v>2.6417655843170442E-8</v>
      </c>
      <c r="O127" s="35">
        <f t="shared" si="33"/>
        <v>72325.618858653703</v>
      </c>
      <c r="P127" s="3">
        <f t="shared" si="34"/>
        <v>5713.7238898336427</v>
      </c>
      <c r="Q127">
        <f t="shared" si="24"/>
        <v>7.9000000000000001E-2</v>
      </c>
      <c r="R127" s="3">
        <f>IF(B127&lt;2,K127*V$5+L127*0.4*V$6 - IF((C127-J127)&gt;0,IF((C127-J127)&gt;V$12,V$12,C127-J127)),P127+L127*($V$6)*0.4+K127*($V$5)+G127+F127+E127)/LookHere!B$11</f>
        <v>35718.603889833706</v>
      </c>
      <c r="S127" s="3">
        <f>(IF(G127&gt;0,IF(R127&gt;V$15,IF(0.15*(R127-V$15)&lt;G127,0.15*(R127-V$15),G127),0),0))*LookHere!B$11</f>
        <v>0</v>
      </c>
      <c r="T127" s="3">
        <f>(IF(R127&lt;V$16,W$16*R127,IF(R127&lt;V$17,Z$16+W$17*(R127-V$16),IF(R127&lt;V$18,W$18*(R127-V$18)+Z$17,(R127-V$18)*W$19+Z$18)))+S127 + IF(R127&lt;V$20,R127*W$20,IF(R127&lt;V$21,(R127-V$20)*W$21+Z$20,(R127-V$21)*W$22+Z$21)))*LookHere!B$11</f>
        <v>7143.7207779667406</v>
      </c>
      <c r="AG127">
        <f t="shared" si="25"/>
        <v>95</v>
      </c>
      <c r="AH127" s="20">
        <v>0.2</v>
      </c>
      <c r="AI127" s="3">
        <f t="shared" si="35"/>
        <v>0</v>
      </c>
    </row>
    <row r="128" spans="1:35" x14ac:dyDescent="0.2">
      <c r="A128">
        <f t="shared" si="26"/>
        <v>76</v>
      </c>
      <c r="B128">
        <f>IF(A128&lt;LookHere!$B$9,1,2)</f>
        <v>2</v>
      </c>
      <c r="C128">
        <f>IF(B128&lt;2,LookHere!F$10 - T127,0)</f>
        <v>0</v>
      </c>
      <c r="D128" s="3">
        <f>IF(B128=2,LookHere!$B$12,0)</f>
        <v>45000</v>
      </c>
      <c r="E128" s="3">
        <f>IF(A128&lt;LookHere!B$13,0,IF(A128&lt;LookHere!B$14,LookHere!C$13,LookHere!C$14))</f>
        <v>15000</v>
      </c>
      <c r="F128" s="3">
        <f>IF('SC1'!A128&lt;LookHere!D$15,0,LookHere!B$15)</f>
        <v>8000</v>
      </c>
      <c r="G128" s="3">
        <f>IF('SC1'!A128&lt;LookHere!D$16,0,LookHere!B$16)</f>
        <v>7004.88</v>
      </c>
      <c r="H128" s="3">
        <f t="shared" si="27"/>
        <v>22138.84077796674</v>
      </c>
      <c r="I128" s="35">
        <f t="shared" si="28"/>
        <v>234070.63070626435</v>
      </c>
      <c r="J128" s="3">
        <f>IF(I127&gt;0,IF(B128&lt;2,IF(C128&gt;5500*[1]LookHere!B$11, 5500*[1]LookHere!B$11, C128), IF(H128&gt;(M128+P127),-(H128-M128-P127),0)),0)</f>
        <v>-16425.11688813099</v>
      </c>
      <c r="K128" s="35">
        <f t="shared" si="29"/>
        <v>3.4069501479527827E-21</v>
      </c>
      <c r="L128" s="35">
        <f t="shared" si="30"/>
        <v>1.1742302341991001E-10</v>
      </c>
      <c r="M128" s="35">
        <f t="shared" si="31"/>
        <v>2.105109778644463E-9</v>
      </c>
      <c r="N128" s="35">
        <f t="shared" si="32"/>
        <v>1.4735768444617016E-9</v>
      </c>
      <c r="O128" s="35">
        <f t="shared" si="33"/>
        <v>68114.821328702892</v>
      </c>
      <c r="P128" s="3">
        <f t="shared" si="34"/>
        <v>5449.1857062962317</v>
      </c>
      <c r="Q128">
        <f t="shared" si="24"/>
        <v>0.08</v>
      </c>
      <c r="R128" s="3">
        <f>IF(B128&lt;2,K128*V$5+L128*0.4*V$6 - IF((C128-J128)&gt;0,IF((C128-J128)&gt;V$12,V$12,C128-J128)),P128+L128*($V$6)*0.4+K128*($V$5)+G128+F128+E128)/LookHere!B$11</f>
        <v>35454.065706296235</v>
      </c>
      <c r="S128" s="3">
        <f>(IF(G128&gt;0,IF(R128&gt;V$15,IF(0.15*(R128-V$15)&lt;G128,0.15*(R128-V$15),G128),0),0))*LookHere!B$11</f>
        <v>0</v>
      </c>
      <c r="T128" s="3">
        <f>(IF(R128&lt;V$16,W$16*R128,IF(R128&lt;V$17,Z$16+W$17*(R128-V$16),IF(R128&lt;V$18,W$18*(R128-V$18)+Z$17,(R128-V$18)*W$19+Z$18)))+S128 + IF(R128&lt;V$20,R128*W$20,IF(R128&lt;V$21,(R128-V$20)*W$21+Z$20,(R128-V$21)*W$22+Z$21)))*LookHere!B$11</f>
        <v>7090.8131412592475</v>
      </c>
      <c r="AG128">
        <f t="shared" si="25"/>
        <v>96</v>
      </c>
      <c r="AH128" s="20">
        <v>0.2</v>
      </c>
      <c r="AI128" s="3">
        <f t="shared" si="35"/>
        <v>0</v>
      </c>
    </row>
    <row r="129" spans="1:35" x14ac:dyDescent="0.2">
      <c r="A129">
        <f t="shared" si="26"/>
        <v>77</v>
      </c>
      <c r="B129">
        <f>IF(A129&lt;LookHere!$B$9,1,2)</f>
        <v>2</v>
      </c>
      <c r="C129">
        <f>IF(B129&lt;2,LookHere!F$10 - T128,0)</f>
        <v>0</v>
      </c>
      <c r="D129" s="3">
        <f>IF(B129=2,LookHere!$B$12,0)</f>
        <v>45000</v>
      </c>
      <c r="E129" s="3">
        <f>IF(A129&lt;LookHere!B$13,0,IF(A129&lt;LookHere!B$14,LookHere!C$13,LookHere!C$14))</f>
        <v>15000</v>
      </c>
      <c r="F129" s="3">
        <f>IF('SC1'!A129&lt;LookHere!D$15,0,LookHere!B$15)</f>
        <v>8000</v>
      </c>
      <c r="G129" s="3">
        <f>IF('SC1'!A129&lt;LookHere!D$16,0,LookHere!B$16)</f>
        <v>7004.88</v>
      </c>
      <c r="H129" s="3">
        <f t="shared" si="27"/>
        <v>22085.933141259247</v>
      </c>
      <c r="I129" s="35">
        <f t="shared" si="28"/>
        <v>222297.87097737764</v>
      </c>
      <c r="J129" s="3">
        <f>IF(I128&gt;0,IF(B129&lt;2,IF(C129&gt;5500*[1]LookHere!B$11, 5500*[1]LookHere!B$11, C129), IF(H129&gt;(M129+P128),-(H129-M129-P128),0)),0)</f>
        <v>-16636.747434962897</v>
      </c>
      <c r="K129" s="35">
        <f t="shared" si="29"/>
        <v>1.968431363934783E-23</v>
      </c>
      <c r="L129" s="35">
        <f t="shared" si="30"/>
        <v>6.5498562463625883E-12</v>
      </c>
      <c r="M129" s="35">
        <f t="shared" si="31"/>
        <v>1.1742302342331696E-10</v>
      </c>
      <c r="N129" s="35">
        <f t="shared" si="32"/>
        <v>8.2196116392914906E-11</v>
      </c>
      <c r="O129" s="35">
        <f t="shared" si="33"/>
        <v>64081.061609617107</v>
      </c>
      <c r="P129" s="3">
        <f t="shared" si="34"/>
        <v>5254.6470519886034</v>
      </c>
      <c r="Q129">
        <f t="shared" si="24"/>
        <v>8.2000000000000003E-2</v>
      </c>
      <c r="R129" s="3">
        <f>IF(B129&lt;2,K129*V$5+L129*0.4*V$6 - IF((C129-J129)&gt;0,IF((C129-J129)&gt;V$12,V$12,C129-J129)),P129+L129*($V$6)*0.4+K129*($V$5)+G129+F129+E129)/LookHere!B$11</f>
        <v>35259.527051988603</v>
      </c>
      <c r="S129" s="3">
        <f>(IF(G129&gt;0,IF(R129&gt;V$15,IF(0.15*(R129-V$15)&lt;G129,0.15*(R129-V$15),G129),0),0))*LookHere!B$11</f>
        <v>0</v>
      </c>
      <c r="T129" s="3">
        <f>(IF(R129&lt;V$16,W$16*R129,IF(R129&lt;V$17,Z$16+W$17*(R129-V$16),IF(R129&lt;V$18,W$18*(R129-V$18)+Z$17,(R129-V$18)*W$19+Z$18)))+S129 + IF(R129&lt;V$20,R129*W$20,IF(R129&lt;V$21,(R129-V$20)*W$21+Z$20,(R129-V$21)*W$22+Z$21)))*LookHere!B$11</f>
        <v>7051.9054103977205</v>
      </c>
      <c r="AG129">
        <f t="shared" si="25"/>
        <v>97</v>
      </c>
      <c r="AH129" s="20">
        <v>0.2</v>
      </c>
      <c r="AI129" s="3">
        <f t="shared" si="35"/>
        <v>0</v>
      </c>
    </row>
    <row r="130" spans="1:35" x14ac:dyDescent="0.2">
      <c r="A130">
        <f t="shared" si="26"/>
        <v>78</v>
      </c>
      <c r="B130">
        <f>IF(A130&lt;LookHere!$B$9,1,2)</f>
        <v>2</v>
      </c>
      <c r="C130">
        <f>IF(B130&lt;2,LookHere!F$10 - T129,0)</f>
        <v>0</v>
      </c>
      <c r="D130" s="3">
        <f>IF(B130=2,LookHere!$B$12,0)</f>
        <v>45000</v>
      </c>
      <c r="E130" s="3">
        <f>IF(A130&lt;LookHere!B$13,0,IF(A130&lt;LookHere!B$14,LookHere!C$13,LookHere!C$14))</f>
        <v>15000</v>
      </c>
      <c r="F130" s="3">
        <f>IF('SC1'!A130&lt;LookHere!D$15,0,LookHere!B$15)</f>
        <v>8000</v>
      </c>
      <c r="G130" s="3">
        <f>IF('SC1'!A130&lt;LookHere!D$16,0,LookHere!B$16)</f>
        <v>7004.88</v>
      </c>
      <c r="H130" s="3">
        <f t="shared" si="27"/>
        <v>22047.02541039772</v>
      </c>
      <c r="I130" s="35">
        <f t="shared" si="28"/>
        <v>210124.84237787843</v>
      </c>
      <c r="J130" s="3">
        <f>IF(I129&gt;0,IF(B130&lt;2,IF(C130&gt;5500*[1]LookHere!B$11, 5500*[1]LookHere!B$11, C130), IF(H130&gt;(M130+P129),-(H130-M130-P129),0)),0)</f>
        <v>-16792.378358409111</v>
      </c>
      <c r="K130" s="35">
        <f t="shared" si="29"/>
        <v>1.1470668650637688E-25</v>
      </c>
      <c r="L130" s="35">
        <f t="shared" si="30"/>
        <v>3.6535098142210508E-13</v>
      </c>
      <c r="M130" s="35">
        <f t="shared" si="31"/>
        <v>6.5498562463822727E-12</v>
      </c>
      <c r="N130" s="35">
        <f t="shared" si="32"/>
        <v>4.5848993724479067E-12</v>
      </c>
      <c r="O130" s="35">
        <f t="shared" si="33"/>
        <v>60158.019017876344</v>
      </c>
      <c r="P130" s="3">
        <f t="shared" si="34"/>
        <v>4993.1155784837365</v>
      </c>
      <c r="Q130">
        <f t="shared" si="24"/>
        <v>8.3000000000000004E-2</v>
      </c>
      <c r="R130" s="3">
        <f>IF(B130&lt;2,K130*V$5+L130*0.4*V$6 - IF((C130-J130)&gt;0,IF((C130-J130)&gt;V$12,V$12,C130-J130)),P130+L130*($V$6)*0.4+K130*($V$5)+G130+F130+E130)/LookHere!B$11</f>
        <v>34997.995578483737</v>
      </c>
      <c r="S130" s="3">
        <f>(IF(G130&gt;0,IF(R130&gt;V$15,IF(0.15*(R130-V$15)&lt;G130,0.15*(R130-V$15),G130),0),0))*LookHere!B$11</f>
        <v>0</v>
      </c>
      <c r="T130" s="3">
        <f>(IF(R130&lt;V$16,W$16*R130,IF(R130&lt;V$17,Z$16+W$17*(R130-V$16),IF(R130&lt;V$18,W$18*(R130-V$18)+Z$17,(R130-V$18)*W$19+Z$18)))+S130 + IF(R130&lt;V$20,R130*W$20,IF(R130&lt;V$21,(R130-V$20)*W$21+Z$20,(R130-V$21)*W$22+Z$21)))*LookHere!B$11</f>
        <v>6999.5991156967466</v>
      </c>
      <c r="AG130">
        <f t="shared" si="25"/>
        <v>98</v>
      </c>
      <c r="AH130" s="20">
        <v>0.2</v>
      </c>
      <c r="AI130" s="3">
        <f t="shared" si="35"/>
        <v>0</v>
      </c>
    </row>
    <row r="131" spans="1:35" x14ac:dyDescent="0.2">
      <c r="A131">
        <f t="shared" si="26"/>
        <v>79</v>
      </c>
      <c r="B131">
        <f>IF(A131&lt;LookHere!$B$9,1,2)</f>
        <v>2</v>
      </c>
      <c r="C131">
        <f>IF(B131&lt;2,LookHere!F$10 - T130,0)</f>
        <v>0</v>
      </c>
      <c r="D131" s="3">
        <f>IF(B131=2,LookHere!$B$12,0)</f>
        <v>45000</v>
      </c>
      <c r="E131" s="3">
        <f>IF(A131&lt;LookHere!B$13,0,IF(A131&lt;LookHere!B$14,LookHere!C$13,LookHere!C$14))</f>
        <v>15000</v>
      </c>
      <c r="F131" s="3">
        <f>IF('SC1'!A131&lt;LookHere!D$15,0,LookHere!B$15)</f>
        <v>8000</v>
      </c>
      <c r="G131" s="3">
        <f>IF('SC1'!A131&lt;LookHere!D$16,0,LookHere!B$16)</f>
        <v>7004.88</v>
      </c>
      <c r="H131" s="3">
        <f t="shared" si="27"/>
        <v>21994.719115696746</v>
      </c>
      <c r="I131" s="35">
        <f t="shared" si="28"/>
        <v>197489.63306527774</v>
      </c>
      <c r="J131" s="3">
        <f>IF(I130&gt;0,IF(B131&lt;2,IF(C131&gt;5500*[1]LookHere!B$11, 5500*[1]LookHere!B$11, C131), IF(H131&gt;(M131+P130),-(H131-M131-P130),0)),0)</f>
        <v>-17001.60353721301</v>
      </c>
      <c r="K131" s="35">
        <f t="shared" si="29"/>
        <v>6.5633227314388182E-28</v>
      </c>
      <c r="L131" s="35">
        <f t="shared" si="30"/>
        <v>2.0379277743725018E-14</v>
      </c>
      <c r="M131" s="35">
        <f t="shared" si="31"/>
        <v>3.6535098142221979E-13</v>
      </c>
      <c r="N131" s="35">
        <f t="shared" si="32"/>
        <v>2.5574568699543914E-13</v>
      </c>
      <c r="O131" s="35">
        <f t="shared" si="33"/>
        <v>56414.987074584074</v>
      </c>
      <c r="P131" s="3">
        <f t="shared" si="34"/>
        <v>4795.2739013396467</v>
      </c>
      <c r="Q131">
        <f t="shared" si="24"/>
        <v>8.5000000000000006E-2</v>
      </c>
      <c r="R131" s="3">
        <f>IF(B131&lt;2,K131*V$5+L131*0.4*V$6 - IF((C131-J131)&gt;0,IF((C131-J131)&gt;V$12,V$12,C131-J131)),P131+L131*($V$6)*0.4+K131*($V$5)+G131+F131+E131)/LookHere!B$11</f>
        <v>34800.153901339647</v>
      </c>
      <c r="S131" s="3">
        <f>(IF(G131&gt;0,IF(R131&gt;V$15,IF(0.15*(R131-V$15)&lt;G131,0.15*(R131-V$15),G131),0),0))*LookHere!B$11</f>
        <v>0</v>
      </c>
      <c r="T131" s="3">
        <f>(IF(R131&lt;V$16,W$16*R131,IF(R131&lt;V$17,Z$16+W$17*(R131-V$16),IF(R131&lt;V$18,W$18*(R131-V$18)+Z$17,(R131-V$18)*W$19+Z$18)))+S131 + IF(R131&lt;V$20,R131*W$20,IF(R131&lt;V$21,(R131-V$20)*W$21+Z$20,(R131-V$21)*W$22+Z$21)))*LookHere!B$11</f>
        <v>6960.0307802679299</v>
      </c>
      <c r="AG131">
        <f t="shared" si="25"/>
        <v>99</v>
      </c>
      <c r="AH131" s="20">
        <v>0.2</v>
      </c>
      <c r="AI131" s="3">
        <f t="shared" si="35"/>
        <v>0</v>
      </c>
    </row>
    <row r="132" spans="1:35" x14ac:dyDescent="0.2">
      <c r="A132">
        <f t="shared" si="26"/>
        <v>80</v>
      </c>
      <c r="B132">
        <f>IF(A132&lt;LookHere!$B$9,1,2)</f>
        <v>2</v>
      </c>
      <c r="C132">
        <f>IF(B132&lt;2,LookHere!F$10 - T131,0)</f>
        <v>0</v>
      </c>
      <c r="D132" s="3">
        <f>IF(B132=2,LookHere!$B$12,0)</f>
        <v>45000</v>
      </c>
      <c r="E132" s="3">
        <f>IF(A132&lt;LookHere!B$13,0,IF(A132&lt;LookHere!B$14,LookHere!C$13,LookHere!C$14))</f>
        <v>15000</v>
      </c>
      <c r="F132" s="3">
        <f>IF('SC1'!A132&lt;LookHere!D$15,0,LookHere!B$15)</f>
        <v>8000</v>
      </c>
      <c r="G132" s="3">
        <f>IF('SC1'!A132&lt;LookHere!D$16,0,LookHere!B$16)</f>
        <v>7004.88</v>
      </c>
      <c r="H132" s="3">
        <f t="shared" si="27"/>
        <v>21955.15078026793</v>
      </c>
      <c r="I132" s="35">
        <f t="shared" si="28"/>
        <v>184433.59076144593</v>
      </c>
      <c r="J132" s="3">
        <f>IF(I131&gt;0,IF(B132&lt;2,IF(C132&gt;5500*[1]LookHere!B$11, 5500*[1]LookHere!B$11, C132), IF(H132&gt;(M132+P131),-(H132-M132-P131),0)),0)</f>
        <v>-17159.876878928284</v>
      </c>
      <c r="K132" s="35">
        <f t="shared" si="29"/>
        <v>0</v>
      </c>
      <c r="L132" s="35">
        <f t="shared" si="30"/>
        <v>1.1367561125449795E-15</v>
      </c>
      <c r="M132" s="35">
        <f t="shared" si="31"/>
        <v>2.0379277743725675E-14</v>
      </c>
      <c r="N132" s="35">
        <f t="shared" si="32"/>
        <v>1.4265494420607315E-14</v>
      </c>
      <c r="O132" s="35">
        <f t="shared" si="33"/>
        <v>52792.01660465428</v>
      </c>
      <c r="P132" s="3">
        <f t="shared" si="34"/>
        <v>4645.6974612095764</v>
      </c>
      <c r="Q132">
        <f t="shared" si="24"/>
        <v>8.7999999999999995E-2</v>
      </c>
      <c r="R132" s="3">
        <f>IF(B132&lt;2,K132*V$5+L132*0.4*V$6 - IF((C132-J132)&gt;0,IF((C132-J132)&gt;V$12,V$12,C132-J132)),P132+L132*($V$6)*0.4+K132*($V$5)+G132+F132+E132)/LookHere!B$11</f>
        <v>34650.577461209577</v>
      </c>
      <c r="S132" s="3">
        <f>(IF(G132&gt;0,IF(R132&gt;V$15,IF(0.15*(R132-V$15)&lt;G132,0.15*(R132-V$15),G132),0),0))*LookHere!B$11</f>
        <v>0</v>
      </c>
      <c r="T132" s="3">
        <f>(IF(R132&lt;V$16,W$16*R132,IF(R132&lt;V$17,Z$16+W$17*(R132-V$16),IF(R132&lt;V$18,W$18*(R132-V$18)+Z$17,(R132-V$18)*W$19+Z$18)))+S132 + IF(R132&lt;V$20,R132*W$20,IF(R132&lt;V$21,(R132-V$20)*W$21+Z$20,(R132-V$21)*W$22+Z$21)))*LookHere!B$11</f>
        <v>6930.1154922419155</v>
      </c>
      <c r="AG132">
        <f t="shared" si="25"/>
        <v>100</v>
      </c>
      <c r="AH132" s="20">
        <v>0.2</v>
      </c>
      <c r="AI132" s="3">
        <f t="shared" si="35"/>
        <v>0</v>
      </c>
    </row>
    <row r="133" spans="1:35" x14ac:dyDescent="0.2">
      <c r="A133">
        <f t="shared" si="26"/>
        <v>81</v>
      </c>
      <c r="B133">
        <f>IF(A133&lt;LookHere!$B$9,1,2)</f>
        <v>2</v>
      </c>
      <c r="C133">
        <f>IF(B133&lt;2,LookHere!F$10 - T132,0)</f>
        <v>0</v>
      </c>
      <c r="D133" s="3">
        <f>IF(B133=2,LookHere!$B$12,0)</f>
        <v>45000</v>
      </c>
      <c r="E133" s="3">
        <f>IF(A133&lt;LookHere!B$13,0,IF(A133&lt;LookHere!B$14,LookHere!C$13,LookHere!C$14))</f>
        <v>15000</v>
      </c>
      <c r="F133" s="3">
        <f>IF('SC1'!A133&lt;LookHere!D$15,0,LookHere!B$15)</f>
        <v>8000</v>
      </c>
      <c r="G133" s="3">
        <f>IF('SC1'!A133&lt;LookHere!D$16,0,LookHere!B$16)</f>
        <v>7004.88</v>
      </c>
      <c r="H133" s="3">
        <f t="shared" si="27"/>
        <v>21925.235492241914</v>
      </c>
      <c r="I133" s="35">
        <f t="shared" si="28"/>
        <v>170986.58274643644</v>
      </c>
      <c r="J133" s="3">
        <f>IF(I132&gt;0,IF(B133&lt;2,IF(C133&gt;5500*[1]LookHere!B$11, 5500*[1]LookHere!B$11, C133), IF(H133&gt;(M133+P132),-(H133-M133-P132),0)),0)</f>
        <v>-17279.538031032338</v>
      </c>
      <c r="K133" s="35">
        <f t="shared" si="29"/>
        <v>0</v>
      </c>
      <c r="L133" s="35">
        <f t="shared" si="30"/>
        <v>6.3408255957758784E-17</v>
      </c>
      <c r="M133" s="35">
        <f t="shared" si="31"/>
        <v>1.1367561125449795E-15</v>
      </c>
      <c r="N133" s="35">
        <f t="shared" si="32"/>
        <v>7.9572927878148565E-16</v>
      </c>
      <c r="O133" s="35">
        <f t="shared" si="33"/>
        <v>49243.337248489421</v>
      </c>
      <c r="P133" s="3">
        <f t="shared" si="34"/>
        <v>4431.9003523640476</v>
      </c>
      <c r="Q133">
        <f t="shared" si="24"/>
        <v>0.09</v>
      </c>
      <c r="R133" s="3">
        <f>IF(B133&lt;2,K133*V$5+L133*0.4*V$6 - IF((C133-J133)&gt;0,IF((C133-J133)&gt;V$12,V$12,C133-J133)),P133+L133*($V$6)*0.4+K133*($V$5)+G133+F133+E133)/LookHere!B$11</f>
        <v>34436.780352364047</v>
      </c>
      <c r="S133" s="3">
        <f>(IF(G133&gt;0,IF(R133&gt;V$15,IF(0.15*(R133-V$15)&lt;G133,0.15*(R133-V$15),G133),0),0))*LookHere!B$11</f>
        <v>0</v>
      </c>
      <c r="T133" s="3">
        <f>(IF(R133&lt;V$16,W$16*R133,IF(R133&lt;V$17,Z$16+W$17*(R133-V$16),IF(R133&lt;V$18,W$18*(R133-V$18)+Z$17,(R133-V$18)*W$19+Z$18)))+S133 + IF(R133&lt;V$20,R133*W$20,IF(R133&lt;V$21,(R133-V$20)*W$21+Z$20,(R133-V$21)*W$22+Z$21)))*LookHere!B$11</f>
        <v>6887.3560704728097</v>
      </c>
      <c r="AI133" s="3">
        <f t="shared" si="35"/>
        <v>0</v>
      </c>
    </row>
    <row r="134" spans="1:35" x14ac:dyDescent="0.2">
      <c r="A134">
        <f t="shared" si="26"/>
        <v>82</v>
      </c>
      <c r="B134">
        <f>IF(A134&lt;LookHere!$B$9,1,2)</f>
        <v>2</v>
      </c>
      <c r="C134">
        <f>IF(B134&lt;2,LookHere!F$10 - T133,0)</f>
        <v>0</v>
      </c>
      <c r="D134" s="3">
        <f>IF(B134=2,LookHere!$B$12,0)</f>
        <v>45000</v>
      </c>
      <c r="E134" s="3">
        <f>IF(A134&lt;LookHere!B$13,0,IF(A134&lt;LookHere!B$14,LookHere!C$13,LookHere!C$14))</f>
        <v>15000</v>
      </c>
      <c r="F134" s="3">
        <f>IF('SC1'!A134&lt;LookHere!D$15,0,LookHere!B$15)</f>
        <v>8000</v>
      </c>
      <c r="G134" s="3">
        <f>IF('SC1'!A134&lt;LookHere!D$16,0,LookHere!B$16)</f>
        <v>7004.88</v>
      </c>
      <c r="H134" s="3">
        <f t="shared" si="27"/>
        <v>21882.476070472811</v>
      </c>
      <c r="I134" s="35">
        <f t="shared" si="28"/>
        <v>157089.10821779864</v>
      </c>
      <c r="J134" s="3">
        <f>IF(I133&gt;0,IF(B134&lt;2,IF(C134&gt;5500*[1]LookHere!B$11, 5500*[1]LookHere!B$11, C134), IF(H134&gt;(M134+P133),-(H134-M134-P133),0)),0)</f>
        <v>-17450.575718108761</v>
      </c>
      <c r="K134" s="35">
        <f t="shared" si="29"/>
        <v>0</v>
      </c>
      <c r="L134" s="35">
        <f t="shared" si="30"/>
        <v>3.5369125173237854E-18</v>
      </c>
      <c r="M134" s="35">
        <f t="shared" si="31"/>
        <v>6.3408255957758784E-17</v>
      </c>
      <c r="N134" s="35">
        <f t="shared" si="32"/>
        <v>4.4385779170431149E-17</v>
      </c>
      <c r="O134" s="35">
        <f t="shared" si="33"/>
        <v>45834.713444148983</v>
      </c>
      <c r="P134" s="3">
        <f t="shared" si="34"/>
        <v>4262.6283503058557</v>
      </c>
      <c r="Q134">
        <f t="shared" si="24"/>
        <v>9.2999999999999999E-2</v>
      </c>
      <c r="R134" s="3">
        <f>IF(B134&lt;2,K134*V$5+L134*0.4*V$6 - IF((C134-J134)&gt;0,IF((C134-J134)&gt;V$12,V$12,C134-J134)),P134+L134*($V$6)*0.4+K134*($V$5)+G134+F134+E134)/LookHere!B$11</f>
        <v>34267.508350305856</v>
      </c>
      <c r="S134" s="3">
        <f>(IF(G134&gt;0,IF(R134&gt;V$15,IF(0.15*(R134-V$15)&lt;G134,0.15*(R134-V$15),G134),0),0))*LookHere!B$11</f>
        <v>0</v>
      </c>
      <c r="T134" s="3">
        <f>(IF(R134&lt;V$16,W$16*R134,IF(R134&lt;V$17,Z$16+W$17*(R134-V$16),IF(R134&lt;V$18,W$18*(R134-V$18)+Z$17,(R134-V$18)*W$19+Z$18)))+S134 + IF(R134&lt;V$20,R134*W$20,IF(R134&lt;V$21,(R134-V$20)*W$21+Z$20,(R134-V$21)*W$22+Z$21)))*LookHere!B$11</f>
        <v>6853.5016700611704</v>
      </c>
      <c r="AI134" s="3">
        <f t="shared" si="35"/>
        <v>0</v>
      </c>
    </row>
    <row r="135" spans="1:35" x14ac:dyDescent="0.2">
      <c r="A135">
        <f t="shared" si="26"/>
        <v>83</v>
      </c>
      <c r="B135">
        <f>IF(A135&lt;LookHere!$B$9,1,2)</f>
        <v>2</v>
      </c>
      <c r="C135">
        <f>IF(B135&lt;2,LookHere!F$10 - T134,0)</f>
        <v>0</v>
      </c>
      <c r="D135" s="3">
        <f>IF(B135=2,LookHere!$B$12,0)</f>
        <v>45000</v>
      </c>
      <c r="E135" s="3">
        <f>IF(A135&lt;LookHere!B$13,0,IF(A135&lt;LookHere!B$14,LookHere!C$13,LookHere!C$14))</f>
        <v>15000</v>
      </c>
      <c r="F135" s="3">
        <f>IF('SC1'!A135&lt;LookHere!D$15,0,LookHere!B$15)</f>
        <v>8000</v>
      </c>
      <c r="G135" s="3">
        <f>IF('SC1'!A135&lt;LookHere!D$16,0,LookHere!B$16)</f>
        <v>7004.88</v>
      </c>
      <c r="H135" s="3">
        <f t="shared" si="27"/>
        <v>21848.621670061169</v>
      </c>
      <c r="I135" s="35">
        <f t="shared" si="28"/>
        <v>142767.42656680918</v>
      </c>
      <c r="J135" s="3">
        <f>IF(I134&gt;0,IF(B135&lt;2,IF(C135&gt;5500*[1]LookHere!B$11, 5500*[1]LookHere!B$11, C135), IF(H135&gt;(M135+P134),-(H135-M135-P134),0)),0)</f>
        <v>-17585.993319755315</v>
      </c>
      <c r="K135" s="35">
        <f t="shared" si="29"/>
        <v>0</v>
      </c>
      <c r="L135" s="35">
        <f t="shared" si="30"/>
        <v>1.9728898021632037E-19</v>
      </c>
      <c r="M135" s="35">
        <f t="shared" si="31"/>
        <v>3.5369125173237854E-18</v>
      </c>
      <c r="N135" s="35">
        <f t="shared" si="32"/>
        <v>2.4758387621266498E-18</v>
      </c>
      <c r="O135" s="35">
        <f t="shared" si="33"/>
        <v>42524.53043921254</v>
      </c>
      <c r="P135" s="3">
        <f t="shared" si="34"/>
        <v>4082.3549221644039</v>
      </c>
      <c r="Q135">
        <f t="shared" si="24"/>
        <v>9.6000000000000002E-2</v>
      </c>
      <c r="R135" s="3">
        <f>IF(B135&lt;2,K135*V$5+L135*0.4*V$6 - IF((C135-J135)&gt;0,IF((C135-J135)&gt;V$12,V$12,C135-J135)),P135+L135*($V$6)*0.4+K135*($V$5)+G135+F135+E135)/LookHere!B$11</f>
        <v>34087.234922164404</v>
      </c>
      <c r="S135" s="3">
        <f>(IF(G135&gt;0,IF(R135&gt;V$15,IF(0.15*(R135-V$15)&lt;G135,0.15*(R135-V$15),G135),0),0))*LookHere!B$11</f>
        <v>0</v>
      </c>
      <c r="T135" s="3">
        <f>(IF(R135&lt;V$16,W$16*R135,IF(R135&lt;V$17,Z$16+W$17*(R135-V$16),IF(R135&lt;V$18,W$18*(R135-V$18)+Z$17,(R135-V$18)*W$19+Z$18)))+S135 + IF(R135&lt;V$20,R135*W$20,IF(R135&lt;V$21,(R135-V$20)*W$21+Z$20,(R135-V$21)*W$22+Z$21)))*LookHere!B$11</f>
        <v>6817.4469844328805</v>
      </c>
      <c r="AI135" s="3">
        <f t="shared" si="35"/>
        <v>0</v>
      </c>
    </row>
    <row r="136" spans="1:35" x14ac:dyDescent="0.2">
      <c r="A136">
        <f t="shared" si="26"/>
        <v>84</v>
      </c>
      <c r="B136">
        <f>IF(A136&lt;LookHere!$B$9,1,2)</f>
        <v>2</v>
      </c>
      <c r="C136">
        <f>IF(B136&lt;2,LookHere!F$10 - T135,0)</f>
        <v>0</v>
      </c>
      <c r="D136" s="3">
        <f>IF(B136=2,LookHere!$B$12,0)</f>
        <v>45000</v>
      </c>
      <c r="E136" s="3">
        <f>IF(A136&lt;LookHere!B$13,0,IF(A136&lt;LookHere!B$14,LookHere!C$13,LookHere!C$14))</f>
        <v>15000</v>
      </c>
      <c r="F136" s="3">
        <f>IF('SC1'!A136&lt;LookHere!D$15,0,LookHere!B$15)</f>
        <v>8000</v>
      </c>
      <c r="G136" s="3">
        <f>IF('SC1'!A136&lt;LookHere!D$16,0,LookHere!B$16)</f>
        <v>7004.88</v>
      </c>
      <c r="H136" s="3">
        <f t="shared" si="27"/>
        <v>21812.56698443288</v>
      </c>
      <c r="I136" s="35">
        <f t="shared" si="28"/>
        <v>128003.92162859901</v>
      </c>
      <c r="J136" s="3">
        <f>IF(I135&gt;0,IF(B136&lt;2,IF(C136&gt;5500*[1]LookHere!B$11, 5500*[1]LookHere!B$11, C136), IF(H136&gt;(M136+P135),-(H136-M136-P135),0)),0)</f>
        <v>-17730.212062268478</v>
      </c>
      <c r="K136" s="35">
        <f t="shared" si="29"/>
        <v>0</v>
      </c>
      <c r="L136" s="35">
        <f t="shared" si="30"/>
        <v>1.1004779316466345E-20</v>
      </c>
      <c r="M136" s="35">
        <f t="shared" si="31"/>
        <v>1.9728898021632037E-19</v>
      </c>
      <c r="N136" s="35">
        <f t="shared" si="32"/>
        <v>1.3810228615142426E-19</v>
      </c>
      <c r="O136" s="35">
        <f t="shared" si="33"/>
        <v>39325.835259574975</v>
      </c>
      <c r="P136" s="3">
        <f t="shared" si="34"/>
        <v>3893.2576906979225</v>
      </c>
      <c r="Q136">
        <f t="shared" si="24"/>
        <v>9.9000000000000005E-2</v>
      </c>
      <c r="R136" s="3">
        <f>IF(B136&lt;2,K136*V$5+L136*0.4*V$6 - IF((C136-J136)&gt;0,IF((C136-J136)&gt;V$12,V$12,C136-J136)),P136+L136*($V$6)*0.4+K136*($V$5)+G136+F136+E136)/LookHere!B$11</f>
        <v>33898.13769069792</v>
      </c>
      <c r="S136" s="3">
        <f>(IF(G136&gt;0,IF(R136&gt;V$15,IF(0.15*(R136-V$15)&lt;G136,0.15*(R136-V$15),G136),0),0))*LookHere!B$11</f>
        <v>0</v>
      </c>
      <c r="T136" s="3">
        <f>(IF(R136&lt;V$16,W$16*R136,IF(R136&lt;V$17,Z$16+W$17*(R136-V$16),IF(R136&lt;V$18,W$18*(R136-V$18)+Z$17,(R136-V$18)*W$19+Z$18)))+S136 + IF(R136&lt;V$20,R136*W$20,IF(R136&lt;V$21,(R136-V$20)*W$21+Z$20,(R136-V$21)*W$22+Z$21)))*LookHere!B$11</f>
        <v>6779.6275381395844</v>
      </c>
      <c r="AI136" s="3">
        <f t="shared" si="35"/>
        <v>0</v>
      </c>
    </row>
    <row r="137" spans="1:35" x14ac:dyDescent="0.2">
      <c r="A137">
        <f t="shared" si="26"/>
        <v>85</v>
      </c>
      <c r="B137">
        <f>IF(A137&lt;LookHere!$B$9,1,2)</f>
        <v>2</v>
      </c>
      <c r="C137">
        <f>IF(B137&lt;2,LookHere!F$10 - T136,0)</f>
        <v>0</v>
      </c>
      <c r="D137" s="3">
        <f>IF(B137=2,LookHere!$B$12,0)</f>
        <v>45000</v>
      </c>
      <c r="E137" s="3">
        <f>IF(A137&lt;LookHere!B$13,0,IF(A137&lt;LookHere!B$14,LookHere!C$13,LookHere!C$14))</f>
        <v>15000</v>
      </c>
      <c r="F137" s="3">
        <f>IF('SC1'!A137&lt;LookHere!D$15,0,LookHere!B$15)</f>
        <v>8000</v>
      </c>
      <c r="G137" s="3">
        <f>IF('SC1'!A137&lt;LookHere!D$16,0,LookHere!B$16)</f>
        <v>7004.88</v>
      </c>
      <c r="H137" s="3">
        <f t="shared" si="27"/>
        <v>21774.747538139585</v>
      </c>
      <c r="I137" s="35">
        <f t="shared" si="28"/>
        <v>112782.35327259963</v>
      </c>
      <c r="J137" s="3">
        <f>IF(I136&gt;0,IF(B137&lt;2,IF(C137&gt;5500*[1]LookHere!B$11, 5500*[1]LookHere!B$11, C137), IF(H137&gt;(M137+P136),-(H137-M137-P136),0)),0)</f>
        <v>-17881.489847441662</v>
      </c>
      <c r="K137" s="35">
        <f t="shared" si="29"/>
        <v>0</v>
      </c>
      <c r="L137" s="35">
        <f t="shared" si="30"/>
        <v>6.1384659027249277E-22</v>
      </c>
      <c r="M137" s="35">
        <f t="shared" si="31"/>
        <v>1.1004779316466345E-20</v>
      </c>
      <c r="N137" s="35">
        <f t="shared" si="32"/>
        <v>7.7033455215264405E-21</v>
      </c>
      <c r="O137" s="35">
        <f t="shared" si="33"/>
        <v>36249.768425571019</v>
      </c>
      <c r="P137" s="3">
        <f t="shared" si="34"/>
        <v>3733.7261478338146</v>
      </c>
      <c r="Q137">
        <f t="shared" si="24"/>
        <v>0.10299999999999999</v>
      </c>
      <c r="R137" s="3">
        <f>IF(B137&lt;2,K137*V$5+L137*0.4*V$6 - IF((C137-J137)&gt;0,IF((C137-J137)&gt;V$12,V$12,C137-J137)),P137+L137*($V$6)*0.4+K137*($V$5)+G137+F137+E137)/LookHere!B$11</f>
        <v>33738.606147833816</v>
      </c>
      <c r="S137" s="3">
        <f>(IF(G137&gt;0,IF(R137&gt;V$15,IF(0.15*(R137-V$15)&lt;G137,0.15*(R137-V$15),G137),0),0))*LookHere!B$11</f>
        <v>0</v>
      </c>
      <c r="T137" s="3">
        <f>(IF(R137&lt;V$16,W$16*R137,IF(R137&lt;V$17,Z$16+W$17*(R137-V$16),IF(R137&lt;V$18,W$18*(R137-V$18)+Z$17,(R137-V$18)*W$19+Z$18)))+S137 + IF(R137&lt;V$20,R137*W$20,IF(R137&lt;V$21,(R137-V$20)*W$21+Z$20,(R137-V$21)*W$22+Z$21)))*LookHere!B$11</f>
        <v>6747.7212295667632</v>
      </c>
      <c r="AI137" s="3">
        <f t="shared" si="35"/>
        <v>0</v>
      </c>
    </row>
    <row r="138" spans="1:35" x14ac:dyDescent="0.2">
      <c r="A138">
        <f t="shared" si="26"/>
        <v>86</v>
      </c>
      <c r="B138">
        <f>IF(A138&lt;LookHere!$B$9,1,2)</f>
        <v>2</v>
      </c>
      <c r="C138">
        <f>IF(B138&lt;2,LookHere!F$10 - T137,0)</f>
        <v>0</v>
      </c>
      <c r="D138" s="3">
        <f>IF(B138=2,LookHere!$B$12,0)</f>
        <v>45000</v>
      </c>
      <c r="E138" s="3">
        <f>IF(A138&lt;LookHere!B$13,0,IF(A138&lt;LookHere!B$14,LookHere!C$13,LookHere!C$14))</f>
        <v>15000</v>
      </c>
      <c r="F138" s="3">
        <f>IF('SC1'!A138&lt;LookHere!D$15,0,LookHere!B$15)</f>
        <v>8000</v>
      </c>
      <c r="G138" s="3">
        <f>IF('SC1'!A138&lt;LookHere!D$16,0,LookHere!B$16)</f>
        <v>7004.88</v>
      </c>
      <c r="H138" s="3">
        <f t="shared" si="27"/>
        <v>21742.841229566762</v>
      </c>
      <c r="I138" s="35">
        <f t="shared" si="28"/>
        <v>97116.855491871305</v>
      </c>
      <c r="J138" s="3">
        <f>IF(I137&gt;0,IF(B138&lt;2,IF(C138&gt;5500*[1]LookHere!B$11, 5500*[1]LookHere!B$11, C138), IF(H138&gt;(M138+P137),-(H138-M138-P137),0)),0)</f>
        <v>-18009.115081732947</v>
      </c>
      <c r="K138" s="35">
        <f t="shared" si="29"/>
        <v>0</v>
      </c>
      <c r="L138" s="35">
        <f t="shared" si="30"/>
        <v>3.4240362805399645E-23</v>
      </c>
      <c r="M138" s="35">
        <f t="shared" si="31"/>
        <v>6.1384659027249277E-22</v>
      </c>
      <c r="N138" s="35">
        <f t="shared" si="32"/>
        <v>4.2969261319074494E-22</v>
      </c>
      <c r="O138" s="35">
        <f t="shared" si="33"/>
        <v>33269.312465620576</v>
      </c>
      <c r="P138" s="3">
        <f t="shared" si="34"/>
        <v>3593.0857462870222</v>
      </c>
      <c r="Q138">
        <f t="shared" si="24"/>
        <v>0.108</v>
      </c>
      <c r="R138" s="3">
        <f>IF(B138&lt;2,K138*V$5+L138*0.4*V$6 - IF((C138-J138)&gt;0,IF((C138-J138)&gt;V$12,V$12,C138-J138)),P138+L138*($V$6)*0.4+K138*($V$5)+G138+F138+E138)/LookHere!B$11</f>
        <v>33597.965746287024</v>
      </c>
      <c r="S138" s="3">
        <f>(IF(G138&gt;0,IF(R138&gt;V$15,IF(0.15*(R138-V$15)&lt;G138,0.15*(R138-V$15),G138),0),0))*LookHere!B$11</f>
        <v>0</v>
      </c>
      <c r="T138" s="3">
        <f>(IF(R138&lt;V$16,W$16*R138,IF(R138&lt;V$17,Z$16+W$17*(R138-V$16),IF(R138&lt;V$18,W$18*(R138-V$18)+Z$17,(R138-V$18)*W$19+Z$18)))+S138 + IF(R138&lt;V$20,R138*W$20,IF(R138&lt;V$21,(R138-V$20)*W$21+Z$20,(R138-V$21)*W$22+Z$21)))*LookHere!B$11</f>
        <v>6719.5931492574045</v>
      </c>
      <c r="AI138" s="3">
        <f t="shared" si="35"/>
        <v>0</v>
      </c>
    </row>
    <row r="139" spans="1:35" x14ac:dyDescent="0.2">
      <c r="A139">
        <f t="shared" si="26"/>
        <v>87</v>
      </c>
      <c r="B139">
        <f>IF(A139&lt;LookHere!$B$9,1,2)</f>
        <v>2</v>
      </c>
      <c r="C139">
        <f>IF(B139&lt;2,LookHere!F$10 - T138,0)</f>
        <v>0</v>
      </c>
      <c r="D139" s="3">
        <f>IF(B139=2,LookHere!$B$12,0)</f>
        <v>45000</v>
      </c>
      <c r="E139" s="3">
        <f>IF(A139&lt;LookHere!B$13,0,IF(A139&lt;LookHere!B$14,LookHere!C$13,LookHere!C$14))</f>
        <v>15000</v>
      </c>
      <c r="F139" s="3">
        <f>IF('SC1'!A139&lt;LookHere!D$15,0,LookHere!B$15)</f>
        <v>8000</v>
      </c>
      <c r="G139" s="3">
        <f>IF('SC1'!A139&lt;LookHere!D$16,0,LookHere!B$16)</f>
        <v>7004.88</v>
      </c>
      <c r="H139" s="3">
        <f t="shared" si="27"/>
        <v>21714.713149257404</v>
      </c>
      <c r="I139" s="35">
        <f t="shared" si="28"/>
        <v>81013.316346022009</v>
      </c>
      <c r="J139" s="3">
        <f>IF(I138&gt;0,IF(B139&lt;2,IF(C139&gt;5500*[1]LookHere!B$11, 5500*[1]LookHere!B$11, C139), IF(H139&gt;(M139+P138),-(H139-M139-P138),0)),0)</f>
        <v>-18121.627402970382</v>
      </c>
      <c r="K139" s="35">
        <f t="shared" si="29"/>
        <v>0</v>
      </c>
      <c r="L139" s="35">
        <f t="shared" si="30"/>
        <v>1.909927437285185E-24</v>
      </c>
      <c r="M139" s="35">
        <f t="shared" si="31"/>
        <v>3.4240362805399645E-23</v>
      </c>
      <c r="N139" s="35">
        <f t="shared" si="32"/>
        <v>2.3968253963779751E-23</v>
      </c>
      <c r="O139" s="35">
        <f t="shared" si="33"/>
        <v>30367.563032369148</v>
      </c>
      <c r="P139" s="3">
        <f t="shared" si="34"/>
        <v>3431.534622657714</v>
      </c>
      <c r="Q139">
        <f t="shared" si="24"/>
        <v>0.113</v>
      </c>
      <c r="R139" s="3">
        <f>IF(B139&lt;2,K139*V$5+L139*0.4*V$6 - IF((C139-J139)&gt;0,IF((C139-J139)&gt;V$12,V$12,C139-J139)),P139+L139*($V$6)*0.4+K139*($V$5)+G139+F139+E139)/LookHere!B$11</f>
        <v>33436.414622657714</v>
      </c>
      <c r="S139" s="3">
        <f>(IF(G139&gt;0,IF(R139&gt;V$15,IF(0.15*(R139-V$15)&lt;G139,0.15*(R139-V$15),G139),0),0))*LookHere!B$11</f>
        <v>0</v>
      </c>
      <c r="T139" s="3">
        <f>(IF(R139&lt;V$16,W$16*R139,IF(R139&lt;V$17,Z$16+W$17*(R139-V$16),IF(R139&lt;V$18,W$18*(R139-V$18)+Z$17,(R139-V$18)*W$19+Z$18)))+S139 + IF(R139&lt;V$20,R139*W$20,IF(R139&lt;V$21,(R139-V$20)*W$21+Z$20,(R139-V$21)*W$22+Z$21)))*LookHere!B$11</f>
        <v>6687.2829245315434</v>
      </c>
      <c r="AI139" s="3">
        <f t="shared" si="35"/>
        <v>0</v>
      </c>
    </row>
    <row r="140" spans="1:35" x14ac:dyDescent="0.2">
      <c r="A140">
        <f t="shared" si="26"/>
        <v>88</v>
      </c>
      <c r="B140">
        <f>IF(A140&lt;LookHere!$B$9,1,2)</f>
        <v>2</v>
      </c>
      <c r="C140">
        <f>IF(B140&lt;2,LookHere!F$10 - T139,0)</f>
        <v>0</v>
      </c>
      <c r="D140" s="3">
        <f>IF(B140=2,LookHere!$B$12,0)</f>
        <v>45000</v>
      </c>
      <c r="E140" s="3">
        <f>IF(A140&lt;LookHere!B$13,0,IF(A140&lt;LookHere!B$14,LookHere!C$13,LookHere!C$14))</f>
        <v>15000</v>
      </c>
      <c r="F140" s="3">
        <f>IF('SC1'!A140&lt;LookHere!D$15,0,LookHere!B$15)</f>
        <v>8000</v>
      </c>
      <c r="G140" s="3">
        <f>IF('SC1'!A140&lt;LookHere!D$16,0,LookHere!B$16)</f>
        <v>7004.88</v>
      </c>
      <c r="H140" s="3">
        <f t="shared" si="27"/>
        <v>21682.402924531543</v>
      </c>
      <c r="I140" s="35">
        <f t="shared" si="28"/>
        <v>64445.90475781852</v>
      </c>
      <c r="J140" s="3">
        <f>IF(I139&gt;0,IF(B140&lt;2,IF(C140&gt;5500*[1]LookHere!B$11, 5500*[1]LookHere!B$11, C140), IF(H140&gt;(M140+P139),-(H140-M140-P139),0)),0)</f>
        <v>-18250.86830187383</v>
      </c>
      <c r="K140" s="35">
        <f t="shared" si="29"/>
        <v>0</v>
      </c>
      <c r="L140" s="35">
        <f t="shared" si="30"/>
        <v>1.0653575245176752E-25</v>
      </c>
      <c r="M140" s="35">
        <f t="shared" si="31"/>
        <v>1.909927437285185E-24</v>
      </c>
      <c r="N140" s="35">
        <f t="shared" si="32"/>
        <v>1.3369492060996295E-24</v>
      </c>
      <c r="O140" s="35">
        <f t="shared" si="33"/>
        <v>27567.066369524066</v>
      </c>
      <c r="P140" s="3">
        <f t="shared" si="34"/>
        <v>3280.4808979733634</v>
      </c>
      <c r="Q140">
        <f t="shared" si="24"/>
        <v>0.11899999999999999</v>
      </c>
      <c r="R140" s="3">
        <f>IF(B140&lt;2,K140*V$5+L140*0.4*V$6 - IF((C140-J140)&gt;0,IF((C140-J140)&gt;V$12,V$12,C140-J140)),P140+L140*($V$6)*0.4+K140*($V$5)+G140+F140+E140)/LookHere!B$11</f>
        <v>33285.360897973362</v>
      </c>
      <c r="S140" s="3">
        <f>(IF(G140&gt;0,IF(R140&gt;V$15,IF(0.15*(R140-V$15)&lt;G140,0.15*(R140-V$15),G140),0),0))*LookHere!B$11</f>
        <v>0</v>
      </c>
      <c r="T140" s="3">
        <f>(IF(R140&lt;V$16,W$16*R140,IF(R140&lt;V$17,Z$16+W$17*(R140-V$16),IF(R140&lt;V$18,W$18*(R140-V$18)+Z$17,(R140-V$18)*W$19+Z$18)))+S140 + IF(R140&lt;V$20,R140*W$20,IF(R140&lt;V$21,(R140-V$20)*W$21+Z$20,(R140-V$21)*W$22+Z$21)))*LookHere!B$11</f>
        <v>6657.0721795946729</v>
      </c>
      <c r="AI140" s="3">
        <f t="shared" si="35"/>
        <v>0</v>
      </c>
    </row>
    <row r="141" spans="1:35" x14ac:dyDescent="0.2">
      <c r="A141">
        <f t="shared" si="26"/>
        <v>89</v>
      </c>
      <c r="B141">
        <f>IF(A141&lt;LookHere!$B$9,1,2)</f>
        <v>2</v>
      </c>
      <c r="C141">
        <f>IF(B141&lt;2,LookHere!F$10 - T140,0)</f>
        <v>0</v>
      </c>
      <c r="D141" s="3">
        <f>IF(B141=2,LookHere!$B$12,0)</f>
        <v>45000</v>
      </c>
      <c r="E141" s="3">
        <f>IF(A141&lt;LookHere!B$13,0,IF(A141&lt;LookHere!B$14,LookHere!C$13,LookHere!C$14))</f>
        <v>15000</v>
      </c>
      <c r="F141" s="3">
        <f>IF('SC1'!A141&lt;LookHere!D$15,0,LookHere!B$15)</f>
        <v>8000</v>
      </c>
      <c r="G141" s="3">
        <f>IF('SC1'!A141&lt;LookHere!D$16,0,LookHere!B$16)</f>
        <v>7004.88</v>
      </c>
      <c r="H141" s="3">
        <f t="shared" si="27"/>
        <v>21652.192179594673</v>
      </c>
      <c r="I141" s="35">
        <f t="shared" si="28"/>
        <v>47413.379377064688</v>
      </c>
      <c r="J141" s="3">
        <f>IF(I140&gt;0,IF(B141&lt;2,IF(C141&gt;5500*[1]LookHere!B$11, 5500*[1]LookHere!B$11, C141), IF(H141&gt;(M141+P140),-(H141-M141-P140),0)),0)</f>
        <v>-18371.711281621308</v>
      </c>
      <c r="K141" s="35">
        <f t="shared" si="29"/>
        <v>0</v>
      </c>
      <c r="L141" s="35">
        <f t="shared" si="30"/>
        <v>5.9425642717595899E-27</v>
      </c>
      <c r="M141" s="35">
        <f t="shared" si="31"/>
        <v>1.0653575245176752E-25</v>
      </c>
      <c r="N141" s="35">
        <f t="shared" si="32"/>
        <v>7.4575026716237265E-26</v>
      </c>
      <c r="O141" s="35">
        <f t="shared" si="33"/>
        <v>24859.42911070941</v>
      </c>
      <c r="P141" s="3">
        <f t="shared" si="34"/>
        <v>3157.1474970600952</v>
      </c>
      <c r="Q141">
        <f t="shared" si="24"/>
        <v>0.127</v>
      </c>
      <c r="R141" s="3">
        <f>IF(B141&lt;2,K141*V$5+L141*0.4*V$6 - IF((C141-J141)&gt;0,IF((C141-J141)&gt;V$12,V$12,C141-J141)),P141+L141*($V$6)*0.4+K141*($V$5)+G141+F141+E141)/LookHere!B$11</f>
        <v>33162.027497060095</v>
      </c>
      <c r="S141" s="3">
        <f>(IF(G141&gt;0,IF(R141&gt;V$15,IF(0.15*(R141-V$15)&lt;G141,0.15*(R141-V$15),G141),0),0))*LookHere!B$11</f>
        <v>0</v>
      </c>
      <c r="T141" s="3">
        <f>(IF(R141&lt;V$16,W$16*R141,IF(R141&lt;V$17,Z$16+W$17*(R141-V$16),IF(R141&lt;V$18,W$18*(R141-V$18)+Z$17,(R141-V$18)*W$19+Z$18)))+S141 + IF(R141&lt;V$20,R141*W$20,IF(R141&lt;V$21,(R141-V$20)*W$21+Z$20,(R141-V$21)*W$22+Z$21)))*LookHere!B$11</f>
        <v>6632.4054994120188</v>
      </c>
      <c r="AI141" s="3">
        <f t="shared" si="35"/>
        <v>0</v>
      </c>
    </row>
    <row r="142" spans="1:35" x14ac:dyDescent="0.2">
      <c r="A142">
        <f t="shared" si="26"/>
        <v>90</v>
      </c>
      <c r="B142">
        <f>IF(A142&lt;LookHere!$B$9,1,2)</f>
        <v>2</v>
      </c>
      <c r="C142">
        <f>IF(B142&lt;2,LookHere!F$10 - T141,0)</f>
        <v>0</v>
      </c>
      <c r="D142" s="3">
        <f>IF(B142=2,LookHere!$B$12,0)</f>
        <v>45000</v>
      </c>
      <c r="E142" s="3">
        <f>IF(A142&lt;LookHere!B$13,0,IF(A142&lt;LookHere!B$14,LookHere!C$13,LookHere!C$14))</f>
        <v>15000</v>
      </c>
      <c r="F142" s="3">
        <f>IF('SC1'!A142&lt;LookHere!D$15,0,LookHere!B$15)</f>
        <v>8000</v>
      </c>
      <c r="G142" s="3">
        <f>IF('SC1'!A142&lt;LookHere!D$16,0,LookHere!B$16)</f>
        <v>7004.88</v>
      </c>
      <c r="H142" s="3">
        <f t="shared" si="27"/>
        <v>21627.525499412019</v>
      </c>
      <c r="I142" s="35">
        <f t="shared" si="28"/>
        <v>29928.251398168166</v>
      </c>
      <c r="J142" s="3">
        <f>IF(I141&gt;0,IF(B142&lt;2,IF(C142&gt;5500*[1]LookHere!B$11, 5500*[1]LookHere!B$11, C142), IF(H142&gt;(M142+P141),-(H142-M142-P141),0)),0)</f>
        <v>-18470.378002351925</v>
      </c>
      <c r="K142" s="35">
        <f t="shared" si="29"/>
        <v>0</v>
      </c>
      <c r="L142" s="35">
        <f t="shared" si="30"/>
        <v>3.3147623507875062E-28</v>
      </c>
      <c r="M142" s="35">
        <f t="shared" si="31"/>
        <v>5.9425642717595899E-27</v>
      </c>
      <c r="N142" s="35">
        <f t="shared" si="32"/>
        <v>4.1597949902317124E-27</v>
      </c>
      <c r="O142" s="35">
        <f t="shared" si="33"/>
        <v>22218.860550569858</v>
      </c>
      <c r="P142" s="3">
        <f t="shared" si="34"/>
        <v>3021.765034877501</v>
      </c>
      <c r="Q142">
        <f t="shared" si="24"/>
        <v>0.13600000000000001</v>
      </c>
      <c r="R142" s="3">
        <f>IF(B142&lt;2,K142*V$5+L142*0.4*V$6 - IF((C142-J142)&gt;0,IF((C142-J142)&gt;V$12,V$12,C142-J142)),P142+L142*($V$6)*0.4+K142*($V$5)+G142+F142+E142)/LookHere!B$11</f>
        <v>33026.645034877503</v>
      </c>
      <c r="S142" s="3">
        <f>(IF(G142&gt;0,IF(R142&gt;V$15,IF(0.15*(R142-V$15)&lt;G142,0.15*(R142-V$15),G142),0),0))*LookHere!B$11</f>
        <v>0</v>
      </c>
      <c r="T142" s="3">
        <f>(IF(R142&lt;V$16,W$16*R142,IF(R142&lt;V$17,Z$16+W$17*(R142-V$16),IF(R142&lt;V$18,W$18*(R142-V$18)+Z$17,(R142-V$18)*W$19+Z$18)))+S142 + IF(R142&lt;V$20,R142*W$20,IF(R142&lt;V$21,(R142-V$20)*W$21+Z$20,(R142-V$21)*W$22+Z$21)))*LookHere!B$11</f>
        <v>6605.3290069755012</v>
      </c>
      <c r="AI142" s="3">
        <f t="shared" si="35"/>
        <v>0</v>
      </c>
    </row>
    <row r="143" spans="1:35" x14ac:dyDescent="0.2">
      <c r="A143">
        <f t="shared" si="26"/>
        <v>91</v>
      </c>
      <c r="B143">
        <f>IF(A143&lt;LookHere!$B$9,1,2)</f>
        <v>2</v>
      </c>
      <c r="C143">
        <f>IF(B143&lt;2,LookHere!F$10 - T142,0)</f>
        <v>0</v>
      </c>
      <c r="D143" s="3">
        <f>IF(B143=2,LookHere!$B$12,0)</f>
        <v>45000</v>
      </c>
      <c r="E143" s="3">
        <f>IF(A143&lt;LookHere!B$13,0,IF(A143&lt;LookHere!B$14,LookHere!C$13,LookHere!C$14))</f>
        <v>15000</v>
      </c>
      <c r="F143" s="3">
        <f>IF('SC1'!A143&lt;LookHere!D$15,0,LookHere!B$15)</f>
        <v>8000</v>
      </c>
      <c r="G143" s="3">
        <f>IF('SC1'!A143&lt;LookHere!D$16,0,LookHere!B$16)</f>
        <v>7004.88</v>
      </c>
      <c r="H143" s="3">
        <f t="shared" si="27"/>
        <v>21600.449006975501</v>
      </c>
      <c r="I143" s="35">
        <f t="shared" si="28"/>
        <v>11971.476490124103</v>
      </c>
      <c r="J143" s="3">
        <f>IF(I142&gt;0,IF(B143&lt;2,IF(C143&gt;5500*[1]LookHere!B$11, 5500*[1]LookHere!B$11, C143), IF(H143&gt;(M143+P142),-(H143-M143-P142),0)),0)</f>
        <v>-18578.683972097999</v>
      </c>
      <c r="K143" s="35">
        <f t="shared" si="29"/>
        <v>0</v>
      </c>
      <c r="L143" s="35">
        <f t="shared" si="30"/>
        <v>1.8489744392692689E-29</v>
      </c>
      <c r="M143" s="35">
        <f t="shared" si="31"/>
        <v>3.3147623507875062E-28</v>
      </c>
      <c r="N143" s="35">
        <f t="shared" si="32"/>
        <v>2.3203336455512542E-28</v>
      </c>
      <c r="O143" s="35">
        <f t="shared" si="33"/>
        <v>19658.803437933198</v>
      </c>
      <c r="P143" s="3">
        <f t="shared" si="34"/>
        <v>9628.9725168513978</v>
      </c>
      <c r="Q143">
        <f t="shared" si="24"/>
        <v>0.14699999999999999</v>
      </c>
      <c r="R143" s="3">
        <f>IF(B143&lt;2,K143*V$5+L143*0.4*V$6 - IF((C143-J143)&gt;0,IF((C143-J143)&gt;V$12,V$12,C143-J143)),P143+L143*($V$6)*0.4+K143*($V$5)+G143+F143+E143)/LookHere!B$11</f>
        <v>39633.852516851402</v>
      </c>
      <c r="S143" s="3">
        <f>(IF(G143&gt;0,IF(R143&gt;V$15,IF(0.15*(R143-V$15)&lt;G143,0.15*(R143-V$15),G143),0),0))*LookHere!B$11</f>
        <v>0</v>
      </c>
      <c r="T143" s="3">
        <f>(IF(R143&lt;V$16,W$16*R143,IF(R143&lt;V$17,Z$16+W$17*(R143-V$16),IF(R143&lt;V$18,W$18*(R143-V$18)+Z$17,(R143-V$18)*W$19+Z$18)))+S143 + IF(R143&lt;V$20,R143*W$20,IF(R143&lt;V$21,(R143-V$20)*W$21+Z$20,(R143-V$21)*W$22+Z$21)))*LookHere!B$11</f>
        <v>7926.7705033702805</v>
      </c>
      <c r="AI143" s="3">
        <f t="shared" si="35"/>
        <v>1</v>
      </c>
    </row>
    <row r="144" spans="1:35" x14ac:dyDescent="0.2">
      <c r="A144">
        <f t="shared" si="26"/>
        <v>92</v>
      </c>
      <c r="B144">
        <f>IF(A144&lt;LookHere!$B$9,1,2)</f>
        <v>2</v>
      </c>
      <c r="C144">
        <f>IF(B144&lt;2,LookHere!F$10 - T143,0)</f>
        <v>0</v>
      </c>
      <c r="D144" s="3">
        <f>IF(B144=2,LookHere!$B$12,0)</f>
        <v>45000</v>
      </c>
      <c r="E144" s="3">
        <f>IF(A144&lt;LookHere!B$13,0,IF(A144&lt;LookHere!B$14,LookHere!C$13,LookHere!C$14))</f>
        <v>15000</v>
      </c>
      <c r="F144" s="3">
        <f>IF('SC1'!A144&lt;LookHere!D$15,0,LookHere!B$15)</f>
        <v>8000</v>
      </c>
      <c r="G144" s="3">
        <f>IF('SC1'!A144&lt;LookHere!D$16,0,LookHere!B$16)</f>
        <v>7004.88</v>
      </c>
      <c r="H144" s="3">
        <f t="shared" si="27"/>
        <v>22921.890503370279</v>
      </c>
      <c r="I144" s="35">
        <f t="shared" si="28"/>
        <v>-1072.6742149299989</v>
      </c>
      <c r="J144" s="3">
        <f>IF(I143&gt;0,IF(B144&lt;2,IF(C144&gt;5500*[1]LookHere!B$11, 5500*[1]LookHere!B$11, C144), IF(H144&gt;(M144+P143),-(H144-M144-P143),0)),0)</f>
        <v>-13292.917986518882</v>
      </c>
      <c r="K144" s="35">
        <f t="shared" si="29"/>
        <v>0</v>
      </c>
      <c r="L144" s="35">
        <f t="shared" si="30"/>
        <v>1.0313579422243961E-30</v>
      </c>
      <c r="M144" s="35">
        <f t="shared" si="31"/>
        <v>1.8489744392692689E-29</v>
      </c>
      <c r="N144" s="35">
        <f t="shared" si="32"/>
        <v>1.2942821074884882E-29</v>
      </c>
      <c r="O144" s="35">
        <f t="shared" si="33"/>
        <v>10438.340856522052</v>
      </c>
      <c r="P144" s="3">
        <f t="shared" si="34"/>
        <v>23994.56471830028</v>
      </c>
      <c r="Q144">
        <f t="shared" si="24"/>
        <v>0.161</v>
      </c>
      <c r="R144" s="3">
        <f>IF(B144&lt;2,K144*V$5+L144*0.4*V$6 - IF((C144-J144)&gt;0,IF((C144-J144)&gt;V$12,V$12,C144-J144)),P144+L144*($V$6)*0.4+K144*($V$5)+G144+F144+E144)/LookHere!B$11</f>
        <v>53999.444718300278</v>
      </c>
      <c r="S144" s="3">
        <f>(IF(G144&gt;0,IF(R144&gt;V$15,IF(0.15*(R144-V$15)&lt;G144,0.15*(R144-V$15),G144),0),0))*LookHere!B$11</f>
        <v>0</v>
      </c>
      <c r="T144" s="3">
        <f>(IF(R144&lt;V$16,W$16*R144,IF(R144&lt;V$17,Z$16+W$17*(R144-V$16),IF(R144&lt;V$18,W$18*(R144-V$18)+Z$17,(R144-V$18)*W$19+Z$18)))+S144 + IF(R144&lt;V$20,R144*W$20,IF(R144&lt;V$21,(R144-V$20)*W$21+Z$20,(R144-V$21)*W$22+Z$21)))*LookHere!B$11</f>
        <v>12079.137029750535</v>
      </c>
      <c r="AI144" s="3">
        <f t="shared" si="35"/>
        <v>1</v>
      </c>
    </row>
    <row r="145" spans="1:35" x14ac:dyDescent="0.2">
      <c r="A145">
        <f t="shared" si="26"/>
        <v>93</v>
      </c>
      <c r="B145">
        <f>IF(A145&lt;LookHere!$B$9,1,2)</f>
        <v>2</v>
      </c>
      <c r="C145">
        <f>IF(B145&lt;2,LookHere!F$10 - T144,0)</f>
        <v>0</v>
      </c>
      <c r="D145" s="3">
        <f>IF(B145=2,LookHere!$B$12,0)</f>
        <v>45000</v>
      </c>
      <c r="E145" s="3">
        <f>IF(A145&lt;LookHere!B$13,0,IF(A145&lt;LookHere!B$14,LookHere!C$13,LookHere!C$14))</f>
        <v>15000</v>
      </c>
      <c r="F145" s="3">
        <f>IF('SC1'!A145&lt;LookHere!D$15,0,LookHere!B$15)</f>
        <v>8000</v>
      </c>
      <c r="G145" s="3">
        <f>IF('SC1'!A145&lt;LookHere!D$16,0,LookHere!B$16)</f>
        <v>7004.88</v>
      </c>
      <c r="H145" s="3">
        <f t="shared" si="27"/>
        <v>27074.257029750534</v>
      </c>
      <c r="I145" s="35">
        <f t="shared" si="28"/>
        <v>0</v>
      </c>
      <c r="J145" s="3">
        <f>IF(I144&gt;0,IF(B145&lt;2,IF(C145&gt;5500*[1]LookHere!B$11, 5500*[1]LookHere!B$11, C145), IF(H145&gt;(M145+P144),-(H145-M145-P144),0)),0)</f>
        <v>0</v>
      </c>
      <c r="K145" s="35">
        <f t="shared" si="29"/>
        <v>0</v>
      </c>
      <c r="L145" s="35">
        <f t="shared" si="30"/>
        <v>5.7529146017276748E-32</v>
      </c>
      <c r="M145" s="35">
        <f t="shared" si="31"/>
        <v>1.0313579422243961E-30</v>
      </c>
      <c r="N145" s="35">
        <f t="shared" si="32"/>
        <v>7.2195055955707721E-31</v>
      </c>
      <c r="O145" s="35">
        <f t="shared" si="33"/>
        <v>-13339.315138779699</v>
      </c>
      <c r="P145" s="3">
        <f t="shared" si="34"/>
        <v>27074.257029750534</v>
      </c>
      <c r="Q145">
        <f t="shared" si="24"/>
        <v>0.18</v>
      </c>
      <c r="R145" s="3">
        <f>IF(B145&lt;2,K145*V$5+L145*0.4*V$6 - IF((C145-J145)&gt;0,IF((C145-J145)&gt;V$12,V$12,C145-J145)),P145+L145*($V$6)*0.4+K145*($V$5)+G145+F145+E145)/LookHere!B$11</f>
        <v>57079.137029750535</v>
      </c>
      <c r="S145" s="3">
        <f>(IF(G145&gt;0,IF(R145&gt;V$15,IF(0.15*(R145-V$15)&lt;G145,0.15*(R145-V$15),G145),0),0))*LookHere!B$11</f>
        <v>0</v>
      </c>
      <c r="T145" s="3">
        <f>(IF(R145&lt;V$16,W$16*R145,IF(R145&lt;V$17,Z$16+W$17*(R145-V$16),IF(R145&lt;V$18,W$18*(R145-V$18)+Z$17,(R145-V$18)*W$19+Z$18)))+S145 + IF(R145&lt;V$20,R145*W$20,IF(R145&lt;V$21,(R145-V$20)*W$21+Z$20,(R145-V$21)*W$22+Z$21)))*LookHere!B$11</f>
        <v>13038.461184767291</v>
      </c>
      <c r="AI145" s="3">
        <f t="shared" si="35"/>
        <v>1</v>
      </c>
    </row>
    <row r="146" spans="1:35" x14ac:dyDescent="0.2">
      <c r="A146">
        <f t="shared" si="26"/>
        <v>94</v>
      </c>
      <c r="B146">
        <f>IF(A146&lt;LookHere!$B$9,1,2)</f>
        <v>2</v>
      </c>
      <c r="C146">
        <f>IF(B146&lt;2,LookHere!F$10 - T145,0)</f>
        <v>0</v>
      </c>
      <c r="D146" s="3">
        <f>IF(B146=2,LookHere!$B$12,0)</f>
        <v>45000</v>
      </c>
      <c r="E146" s="3">
        <f>IF(A146&lt;LookHere!B$13,0,IF(A146&lt;LookHere!B$14,LookHere!C$13,LookHere!C$14))</f>
        <v>15000</v>
      </c>
      <c r="F146" s="3">
        <f>IF('SC1'!A146&lt;LookHere!D$15,0,LookHere!B$15)</f>
        <v>8000</v>
      </c>
      <c r="G146" s="3">
        <f>IF('SC1'!A146&lt;LookHere!D$16,0,LookHere!B$16)</f>
        <v>7004.88</v>
      </c>
      <c r="H146" s="3">
        <f t="shared" si="27"/>
        <v>28033.581184767289</v>
      </c>
      <c r="I146" s="35">
        <f t="shared" si="28"/>
        <v>0</v>
      </c>
      <c r="J146" s="3">
        <f>IF(I145&gt;0,IF(B146&lt;2,IF(C146&gt;5500*[1]LookHere!B$11, 5500*[1]LookHere!B$11, C146), IF(H146&gt;(M146+P145),-(H146-M146-P145),0)),0)</f>
        <v>0</v>
      </c>
      <c r="K146" s="35">
        <f t="shared" si="29"/>
        <v>0</v>
      </c>
      <c r="L146" s="35">
        <f t="shared" si="30"/>
        <v>3.2089757648436904E-33</v>
      </c>
      <c r="M146" s="35">
        <f t="shared" si="31"/>
        <v>5.7529146017276748E-32</v>
      </c>
      <c r="N146" s="35">
        <f t="shared" si="32"/>
        <v>4.0270402212093724E-32</v>
      </c>
      <c r="O146" s="35">
        <f t="shared" si="33"/>
        <v>-40690.763137114074</v>
      </c>
      <c r="P146" s="3">
        <f t="shared" si="34"/>
        <v>28033.581184767289</v>
      </c>
      <c r="Q146">
        <f t="shared" si="24"/>
        <v>0.2</v>
      </c>
      <c r="R146" s="3">
        <f>IF(B146&lt;2,K146*V$5+L146*0.4*V$6 - IF((C146-J146)&gt;0,IF((C146-J146)&gt;V$12,V$12,C146-J146)),P146+L146*($V$6)*0.4+K146*($V$5)+G146+F146+E146)/LookHere!B$11</f>
        <v>58038.461184767286</v>
      </c>
      <c r="S146" s="3">
        <f>(IF(G146&gt;0,IF(R146&gt;V$15,IF(0.15*(R146-V$15)&lt;G146,0.15*(R146-V$15),G146),0),0))*LookHere!B$11</f>
        <v>0</v>
      </c>
      <c r="T146" s="3">
        <f>(IF(R146&lt;V$16,W$16*R146,IF(R146&lt;V$17,Z$16+W$17*(R146-V$16),IF(R146&lt;V$18,W$18*(R146-V$18)+Z$17,(R146-V$18)*W$19+Z$18)))+S146 + IF(R146&lt;V$20,R146*W$20,IF(R146&lt;V$21,(R146-V$20)*W$21+Z$20,(R146-V$21)*W$22+Z$21)))*LookHere!B$11</f>
        <v>13337.290659055008</v>
      </c>
      <c r="AI146" s="3">
        <f t="shared" si="35"/>
        <v>1</v>
      </c>
    </row>
    <row r="147" spans="1:35" x14ac:dyDescent="0.2">
      <c r="A147">
        <f t="shared" si="26"/>
        <v>95</v>
      </c>
      <c r="B147">
        <f>IF(A147&lt;LookHere!$B$9,1,2)</f>
        <v>2</v>
      </c>
      <c r="C147">
        <f>IF(B147&lt;2,LookHere!F$10 - T146,0)</f>
        <v>0</v>
      </c>
      <c r="D147" s="3">
        <f>IF(B147=2,LookHere!$B$12,0)</f>
        <v>45000</v>
      </c>
      <c r="E147" s="3">
        <f>IF(A147&lt;LookHere!B$13,0,IF(A147&lt;LookHere!B$14,LookHere!C$13,LookHere!C$14))</f>
        <v>15000</v>
      </c>
      <c r="F147" s="3">
        <f>IF('SC1'!A147&lt;LookHere!D$15,0,LookHere!B$15)</f>
        <v>8000</v>
      </c>
      <c r="G147" s="3">
        <f>IF('SC1'!A147&lt;LookHere!D$16,0,LookHere!B$16)</f>
        <v>7004.88</v>
      </c>
      <c r="H147" s="3">
        <f t="shared" si="27"/>
        <v>28332.410659055007</v>
      </c>
      <c r="I147" s="35">
        <f t="shared" si="28"/>
        <v>0</v>
      </c>
      <c r="J147" s="3">
        <f>IF(I146&gt;0,IF(B147&lt;2,IF(C147&gt;5500*[1]LookHere!B$11, 5500*[1]LookHere!B$11, C147), IF(H147&gt;(M147+P146),-(H147-M147-P146),0)),0)</f>
        <v>0</v>
      </c>
      <c r="K147" s="35">
        <f t="shared" si="29"/>
        <v>0</v>
      </c>
      <c r="L147" s="35">
        <f t="shared" si="30"/>
        <v>1.7899666816298098E-34</v>
      </c>
      <c r="M147" s="35">
        <f t="shared" si="31"/>
        <v>3.2089757648436904E-33</v>
      </c>
      <c r="N147" s="35">
        <f t="shared" si="32"/>
        <v>2.2462830353905833E-33</v>
      </c>
      <c r="O147" s="35">
        <f t="shared" si="33"/>
        <v>-69569.898379870603</v>
      </c>
      <c r="P147" s="3">
        <f t="shared" si="34"/>
        <v>28332.410659055007</v>
      </c>
      <c r="Q147">
        <f t="shared" si="24"/>
        <v>0.2</v>
      </c>
      <c r="R147" s="3">
        <f>IF(B147&lt;2,K147*V$5+L147*0.4*V$6 - IF((C147-J147)&gt;0,IF((C147-J147)&gt;V$12,V$12,C147-J147)),P147+L147*($V$6)*0.4+K147*($V$5)+G147+F147+E147)/LookHere!B$11</f>
        <v>58337.290659055005</v>
      </c>
      <c r="S147" s="3">
        <f>(IF(G147&gt;0,IF(R147&gt;V$15,IF(0.15*(R147-V$15)&lt;G147,0.15*(R147-V$15),G147),0),0))*LookHere!B$11</f>
        <v>0</v>
      </c>
      <c r="T147" s="3">
        <f>(IF(R147&lt;V$16,W$16*R147,IF(R147&lt;V$17,Z$16+W$17*(R147-V$16),IF(R147&lt;V$18,W$18*(R147-V$18)+Z$17,(R147-V$18)*W$19+Z$18)))+S147 + IF(R147&lt;V$20,R147*W$20,IF(R147&lt;V$21,(R147-V$20)*W$21+Z$20,(R147-V$21)*W$22+Z$21)))*LookHere!B$11</f>
        <v>13430.376040295632</v>
      </c>
      <c r="AI147" s="3">
        <f t="shared" si="35"/>
        <v>1</v>
      </c>
    </row>
    <row r="148" spans="1:35" x14ac:dyDescent="0.2">
      <c r="A148">
        <f t="shared" si="26"/>
        <v>96</v>
      </c>
      <c r="B148">
        <f>IF(A148&lt;LookHere!$B$9,1,2)</f>
        <v>2</v>
      </c>
      <c r="C148">
        <f>IF(B148&lt;2,LookHere!F$10 - T147,0)</f>
        <v>0</v>
      </c>
      <c r="D148" s="3">
        <f>IF(B148=2,LookHere!$B$12,0)</f>
        <v>45000</v>
      </c>
      <c r="E148" s="3">
        <f>IF(A148&lt;LookHere!B$13,0,IF(A148&lt;LookHere!B$14,LookHere!C$13,LookHere!C$14))</f>
        <v>15000</v>
      </c>
      <c r="F148" s="3">
        <f>IF('SC1'!A148&lt;LookHere!D$15,0,LookHere!B$15)</f>
        <v>8000</v>
      </c>
      <c r="G148" s="3">
        <f>IF('SC1'!A148&lt;LookHere!D$16,0,LookHere!B$16)</f>
        <v>7004.88</v>
      </c>
      <c r="H148" s="3">
        <f t="shared" si="27"/>
        <v>28425.496040295631</v>
      </c>
      <c r="I148" s="35">
        <f t="shared" si="28"/>
        <v>0</v>
      </c>
      <c r="J148" s="3">
        <f>IF(I147&gt;0,IF(B148&lt;2,IF(C148&gt;5500*[1]LookHere!B$11, 5500*[1]LookHere!B$11, C148), IF(H148&gt;(M148+P147),-(H148-M148-P147),0)),0)</f>
        <v>0</v>
      </c>
      <c r="K148" s="35">
        <f t="shared" si="29"/>
        <v>0</v>
      </c>
      <c r="L148" s="35">
        <f t="shared" si="30"/>
        <v>9.9844341501310591E-36</v>
      </c>
      <c r="M148" s="35">
        <f t="shared" si="31"/>
        <v>1.7899666816298098E-34</v>
      </c>
      <c r="N148" s="35">
        <f t="shared" si="32"/>
        <v>1.2529766771408668E-34</v>
      </c>
      <c r="O148" s="35">
        <f t="shared" si="33"/>
        <v>-99347.971527259317</v>
      </c>
      <c r="P148" s="3">
        <f t="shared" si="34"/>
        <v>28425.496040295631</v>
      </c>
      <c r="Q148">
        <f t="shared" si="24"/>
        <v>0.2</v>
      </c>
      <c r="R148" s="3">
        <f>IF(B148&lt;2,K148*V$5+L148*0.4*V$6 - IF((C148-J148)&gt;0,IF((C148-J148)&gt;V$12,V$12,C148-J148)),P148+L148*($V$6)*0.4+K148*($V$5)+G148+F148+E148)/LookHere!B$11</f>
        <v>58430.376040295632</v>
      </c>
      <c r="S148" s="3">
        <f>(IF(G148&gt;0,IF(R148&gt;V$15,IF(0.15*(R148-V$15)&lt;G148,0.15*(R148-V$15),G148),0),0))*LookHere!B$11</f>
        <v>0</v>
      </c>
      <c r="T148" s="3">
        <f>(IF(R148&lt;V$16,W$16*R148,IF(R148&lt;V$17,Z$16+W$17*(R148-V$16),IF(R148&lt;V$18,W$18*(R148-V$18)+Z$17,(R148-V$18)*W$19+Z$18)))+S148 + IF(R148&lt;V$20,R148*W$20,IF(R148&lt;V$21,(R148-V$20)*W$21+Z$20,(R148-V$21)*W$22+Z$21)))*LookHere!B$11</f>
        <v>13459.372136552091</v>
      </c>
      <c r="AI148" s="3">
        <f t="shared" si="35"/>
        <v>1</v>
      </c>
    </row>
    <row r="149" spans="1:35" x14ac:dyDescent="0.2">
      <c r="A149">
        <f t="shared" si="26"/>
        <v>97</v>
      </c>
      <c r="B149">
        <f>IF(A149&lt;LookHere!$B$9,1,2)</f>
        <v>2</v>
      </c>
      <c r="C149">
        <f>IF(B149&lt;2,LookHere!F$10 - T148,0)</f>
        <v>0</v>
      </c>
      <c r="D149" s="3">
        <f>IF(B149=2,LookHere!$B$12,0)</f>
        <v>45000</v>
      </c>
      <c r="E149" s="3">
        <f>IF(A149&lt;LookHere!B$13,0,IF(A149&lt;LookHere!B$14,LookHere!C$13,LookHere!C$14))</f>
        <v>15000</v>
      </c>
      <c r="F149" s="3">
        <f>IF('SC1'!A149&lt;LookHere!D$15,0,LookHere!B$15)</f>
        <v>8000</v>
      </c>
      <c r="G149" s="3">
        <f>IF('SC1'!A149&lt;LookHere!D$16,0,LookHere!B$16)</f>
        <v>7004.88</v>
      </c>
      <c r="H149" s="3">
        <f t="shared" si="27"/>
        <v>28454.49213655209</v>
      </c>
      <c r="I149" s="35">
        <f t="shared" si="28"/>
        <v>0</v>
      </c>
      <c r="J149" s="3">
        <f>IF(I148&gt;0,IF(B149&lt;2,IF(C149&gt;5500*[1]LookHere!B$11, 5500*[1]LookHere!B$11, C149), IF(H149&gt;(M149+P148),-(H149-M149-P148),0)),0)</f>
        <v>0</v>
      </c>
      <c r="K149" s="35">
        <f t="shared" si="29"/>
        <v>0</v>
      </c>
      <c r="L149" s="35">
        <f t="shared" si="30"/>
        <v>5.5693173689431029E-37</v>
      </c>
      <c r="M149" s="35">
        <f t="shared" si="31"/>
        <v>9.9844341501310591E-36</v>
      </c>
      <c r="N149" s="35">
        <f t="shared" si="32"/>
        <v>6.9891039050917408E-36</v>
      </c>
      <c r="O149" s="35">
        <f t="shared" si="33"/>
        <v>-129837.9184158914</v>
      </c>
      <c r="P149" s="3">
        <f t="shared" si="34"/>
        <v>28454.49213655209</v>
      </c>
      <c r="Q149">
        <f t="shared" si="24"/>
        <v>0.2</v>
      </c>
      <c r="R149" s="3">
        <f>IF(B149&lt;2,K149*V$5+L149*0.4*V$6 - IF((C149-J149)&gt;0,IF((C149-J149)&gt;V$12,V$12,C149-J149)),P149+L149*($V$6)*0.4+K149*($V$5)+G149+F149+E149)/LookHere!B$11</f>
        <v>58459.372136552091</v>
      </c>
      <c r="S149" s="3">
        <f>(IF(G149&gt;0,IF(R149&gt;V$15,IF(0.15*(R149-V$15)&lt;G149,0.15*(R149-V$15),G149),0),0))*LookHere!B$11</f>
        <v>0</v>
      </c>
      <c r="T149" s="3">
        <f>(IF(R149&lt;V$16,W$16*R149,IF(R149&lt;V$17,Z$16+W$17*(R149-V$16),IF(R149&lt;V$18,W$18*(R149-V$18)+Z$17,(R149-V$18)*W$19+Z$18)))+S149 + IF(R149&lt;V$20,R149*W$20,IF(R149&lt;V$21,(R149-V$20)*W$21+Z$20,(R149-V$21)*W$22+Z$21)))*LookHere!B$11</f>
        <v>13468.404420535977</v>
      </c>
      <c r="AI149" s="3">
        <f t="shared" si="35"/>
        <v>1</v>
      </c>
    </row>
    <row r="150" spans="1:35" x14ac:dyDescent="0.2">
      <c r="A150">
        <f t="shared" si="26"/>
        <v>98</v>
      </c>
      <c r="B150">
        <f>IF(A150&lt;LookHere!$B$9,1,2)</f>
        <v>2</v>
      </c>
      <c r="C150">
        <f>IF(B150&lt;2,LookHere!F$10 - T149,0)</f>
        <v>0</v>
      </c>
      <c r="D150" s="3">
        <f>IF(B150=2,LookHere!$B$12,0)</f>
        <v>45000</v>
      </c>
      <c r="E150" s="3">
        <f>IF(A150&lt;LookHere!B$13,0,IF(A150&lt;LookHere!B$14,LookHere!C$13,LookHere!C$14))</f>
        <v>15000</v>
      </c>
      <c r="F150" s="3">
        <f>IF('SC1'!A150&lt;LookHere!D$15,0,LookHere!B$15)</f>
        <v>8000</v>
      </c>
      <c r="G150" s="3">
        <f>IF('SC1'!A150&lt;LookHere!D$16,0,LookHere!B$16)</f>
        <v>7004.88</v>
      </c>
      <c r="H150" s="3">
        <f t="shared" si="27"/>
        <v>28463.524420535978</v>
      </c>
      <c r="I150" s="35">
        <f t="shared" si="28"/>
        <v>0</v>
      </c>
      <c r="J150" s="3">
        <f>IF(I149&gt;0,IF(B150&lt;2,IF(C150&gt;5500*[1]LookHere!B$11, 5500*[1]LookHere!B$11, C150), IF(H150&gt;(M150+P149),-(H150-M150-P149),0)),0)</f>
        <v>0</v>
      </c>
      <c r="K150" s="35">
        <f t="shared" si="29"/>
        <v>0</v>
      </c>
      <c r="L150" s="35">
        <f t="shared" si="30"/>
        <v>3.1065652283964571E-38</v>
      </c>
      <c r="M150" s="35">
        <f t="shared" si="31"/>
        <v>5.5693173689431029E-37</v>
      </c>
      <c r="N150" s="35">
        <f t="shared" si="32"/>
        <v>3.898522158260172E-37</v>
      </c>
      <c r="O150" s="35">
        <f t="shared" si="33"/>
        <v>-160990.44249712571</v>
      </c>
      <c r="P150" s="3">
        <f t="shared" si="34"/>
        <v>28463.524420535978</v>
      </c>
      <c r="Q150">
        <f t="shared" si="24"/>
        <v>0.2</v>
      </c>
      <c r="R150" s="3">
        <f>IF(B150&lt;2,K150*V$5+L150*0.4*V$6 - IF((C150-J150)&gt;0,IF((C150-J150)&gt;V$12,V$12,C150-J150)),P150+L150*($V$6)*0.4+K150*($V$5)+G150+F150+E150)/LookHere!B$11</f>
        <v>58468.404420535975</v>
      </c>
      <c r="S150" s="3">
        <f>(IF(G150&gt;0,IF(R150&gt;V$15,IF(0.15*(R150-V$15)&lt;G150,0.15*(R150-V$15),G150),0),0))*LookHere!B$11</f>
        <v>0</v>
      </c>
      <c r="T150" s="3">
        <f>(IF(R150&lt;V$16,W$16*R150,IF(R150&lt;V$17,Z$16+W$17*(R150-V$16),IF(R150&lt;V$18,W$18*(R150-V$18)+Z$17,(R150-V$18)*W$19+Z$18)))+S150 + IF(R150&lt;V$20,R150*W$20,IF(R150&lt;V$21,(R150-V$20)*W$21+Z$20,(R150-V$21)*W$22+Z$21)))*LookHere!B$11</f>
        <v>13471.217976996957</v>
      </c>
      <c r="AI150" s="3">
        <f t="shared" si="35"/>
        <v>1</v>
      </c>
    </row>
    <row r="151" spans="1:35" x14ac:dyDescent="0.2">
      <c r="A151">
        <f t="shared" si="26"/>
        <v>99</v>
      </c>
      <c r="B151">
        <f>IF(A151&lt;LookHere!$B$9,1,2)</f>
        <v>2</v>
      </c>
      <c r="C151">
        <f>IF(B151&lt;2,LookHere!F$10 - T150,0)</f>
        <v>0</v>
      </c>
      <c r="D151" s="3">
        <f>IF(B151=2,LookHere!$B$12,0)</f>
        <v>45000</v>
      </c>
      <c r="E151" s="3">
        <f>IF(A151&lt;LookHere!B$13,0,IF(A151&lt;LookHere!B$14,LookHere!C$13,LookHere!C$14))</f>
        <v>15000</v>
      </c>
      <c r="F151" s="3">
        <f>IF('SC1'!A151&lt;LookHere!D$15,0,LookHere!B$15)</f>
        <v>8000</v>
      </c>
      <c r="G151" s="3">
        <f>IF('SC1'!A151&lt;LookHere!D$16,0,LookHere!B$16)</f>
        <v>7004.88</v>
      </c>
      <c r="H151" s="3">
        <f t="shared" si="27"/>
        <v>28466.337976996954</v>
      </c>
      <c r="I151" s="35">
        <f t="shared" si="28"/>
        <v>0</v>
      </c>
      <c r="J151" s="3">
        <f>IF(I150&gt;0,IF(B151&lt;2,IF(C151&gt;5500*[1]LookHere!B$11, 5500*[1]LookHere!B$11, C151), IF(H151&gt;(M151+P150),-(H151-M151-P150),0)),0)</f>
        <v>0</v>
      </c>
      <c r="K151" s="35">
        <f t="shared" si="29"/>
        <v>0</v>
      </c>
      <c r="L151" s="35">
        <f t="shared" si="30"/>
        <v>1.7328420843995431E-39</v>
      </c>
      <c r="M151" s="35">
        <f t="shared" si="31"/>
        <v>3.1065652283964571E-38</v>
      </c>
      <c r="N151" s="35">
        <f t="shared" si="32"/>
        <v>2.1745956598775197E-38</v>
      </c>
      <c r="O151" s="35">
        <f t="shared" si="33"/>
        <v>-192799.34831275197</v>
      </c>
      <c r="P151" s="3">
        <f t="shared" si="34"/>
        <v>28466.337976996954</v>
      </c>
      <c r="Q151">
        <f t="shared" si="24"/>
        <v>0.2</v>
      </c>
      <c r="R151" s="3">
        <f>IF(B151&lt;2,K151*V$5+L151*0.4*V$6 - IF((C151-J151)&gt;0,IF((C151-J151)&gt;V$12,V$12,C151-J151)),P151+L151*($V$6)*0.4+K151*($V$5)+G151+F151+E151)/LookHere!B$11</f>
        <v>58471.217976996952</v>
      </c>
      <c r="S151" s="3">
        <f>(IF(G151&gt;0,IF(R151&gt;V$15,IF(0.15*(R151-V$15)&lt;G151,0.15*(R151-V$15),G151),0),0))*LookHere!B$11</f>
        <v>0</v>
      </c>
      <c r="T151" s="3">
        <f>(IF(R151&lt;V$16,W$16*R151,IF(R151&lt;V$17,Z$16+W$17*(R151-V$16),IF(R151&lt;V$18,W$18*(R151-V$18)+Z$17,(R151-V$18)*W$19+Z$18)))+S151 + IF(R151&lt;V$20,R151*W$20,IF(R151&lt;V$21,(R151-V$20)*W$21+Z$20,(R151-V$21)*W$22+Z$21)))*LookHere!B$11</f>
        <v>13472.09439983455</v>
      </c>
      <c r="AI151" s="3">
        <f t="shared" si="35"/>
        <v>1</v>
      </c>
    </row>
    <row r="152" spans="1:35" x14ac:dyDescent="0.2">
      <c r="A152">
        <f t="shared" si="26"/>
        <v>100</v>
      </c>
      <c r="B152">
        <f>IF(A152&lt;LookHere!$B$9,1,2)</f>
        <v>2</v>
      </c>
      <c r="C152">
        <f>IF(B152&lt;2,LookHere!F$10 - T151,0)</f>
        <v>0</v>
      </c>
      <c r="D152" s="3">
        <f>IF(B152=2,LookHere!$B$12,0)</f>
        <v>45000</v>
      </c>
      <c r="E152" s="3">
        <f>IF(A152&lt;LookHere!B$13,0,IF(A152&lt;LookHere!B$14,LookHere!C$13,LookHere!C$14))</f>
        <v>15000</v>
      </c>
      <c r="F152" s="3">
        <f>IF('SC1'!A152&lt;LookHere!D$15,0,LookHere!B$15)</f>
        <v>8000</v>
      </c>
      <c r="G152" s="3">
        <f>IF('SC1'!A152&lt;LookHere!D$16,0,LookHere!B$16)</f>
        <v>7004.88</v>
      </c>
      <c r="H152" s="3">
        <f t="shared" si="27"/>
        <v>28467.214399834549</v>
      </c>
      <c r="I152" s="35">
        <f t="shared" si="28"/>
        <v>0</v>
      </c>
      <c r="J152" s="3">
        <f>IF(I151&gt;0,IF(B152&lt;2,IF(C152&gt;5500*[1]LookHere!B$11, 5500*[1]LookHere!B$11, C152), IF(H152&gt;(M152+P151),-(H152-M152-P151),0)),0)</f>
        <v>0</v>
      </c>
      <c r="K152" s="35">
        <f t="shared" si="29"/>
        <v>0</v>
      </c>
      <c r="L152" s="35">
        <f t="shared" si="30"/>
        <v>9.6657931467806408E-41</v>
      </c>
      <c r="M152" s="35">
        <f t="shared" si="31"/>
        <v>1.7328420843995431E-39</v>
      </c>
      <c r="N152" s="35">
        <f t="shared" si="32"/>
        <v>1.2129894590796801E-39</v>
      </c>
      <c r="O152" s="35">
        <f t="shared" si="33"/>
        <v>-225272.05674768792</v>
      </c>
      <c r="P152" s="3">
        <f t="shared" si="34"/>
        <v>28467.214399834549</v>
      </c>
      <c r="Q152">
        <f t="shared" si="24"/>
        <v>0.2</v>
      </c>
      <c r="R152" s="3">
        <f>IF(B152&lt;2,K152*V$5+L152*0.4*V$6 - IF((C152-J152)&gt;0,IF((C152-J152)&gt;V$12,V$12,C152-J152)),P152+L152*($V$6)*0.4+K152*($V$5)+G152+F152+E152)/LookHere!B$11</f>
        <v>58472.094399834546</v>
      </c>
      <c r="S152" s="3">
        <f>(IF(G152&gt;0,IF(R152&gt;V$15,IF(0.15*(R152-V$15)&lt;G152,0.15*(R152-V$15),G152),0),0))*LookHere!B$11</f>
        <v>0</v>
      </c>
      <c r="T152" s="3">
        <f>(IF(R152&lt;V$16,W$16*R152,IF(R152&lt;V$17,Z$16+W$17*(R152-V$16),IF(R152&lt;V$18,W$18*(R152-V$18)+Z$17,(R152-V$18)*W$19+Z$18)))+S152 + IF(R152&lt;V$20,R152*W$20,IF(R152&lt;V$21,(R152-V$20)*W$21+Z$20,(R152-V$21)*W$22+Z$21)))*LookHere!B$11</f>
        <v>13472.367405548461</v>
      </c>
      <c r="AI152" s="3">
        <f t="shared" si="35"/>
        <v>1</v>
      </c>
    </row>
    <row r="153" spans="1:35" x14ac:dyDescent="0.2">
      <c r="A153">
        <f t="shared" si="26"/>
        <v>101</v>
      </c>
      <c r="B153">
        <f>IF(A153&lt;LookHere!$B$9,1,2)</f>
        <v>2</v>
      </c>
      <c r="C153">
        <f>IF(B153&lt;2,LookHere!F$10 - T152,0)</f>
        <v>0</v>
      </c>
      <c r="D153" s="3">
        <f>IF(B153=2,LookHere!$B$12,0)</f>
        <v>45000</v>
      </c>
      <c r="E153" s="3">
        <f>IF(A153&lt;LookHere!B$13,0,IF(A153&lt;LookHere!B$14,LookHere!C$13,LookHere!C$14))</f>
        <v>15000</v>
      </c>
      <c r="F153" s="3">
        <f>IF('SC1'!A153&lt;LookHere!D$15,0,LookHere!B$15)</f>
        <v>8000</v>
      </c>
      <c r="G153" s="3">
        <f>IF('SC1'!A153&lt;LookHere!D$16,0,LookHere!B$16)</f>
        <v>7004.88</v>
      </c>
      <c r="H153" s="3">
        <f t="shared" si="27"/>
        <v>28467.487405548462</v>
      </c>
      <c r="I153" s="35">
        <f t="shared" si="28"/>
        <v>0</v>
      </c>
      <c r="J153" s="3">
        <f>IF(I152&gt;0,IF(B153&lt;2,IF(C153&gt;5500*[1]LookHere!B$11, 5500*[1]LookHere!B$11, C153), IF(H153&gt;(M153+P152),-(H153-M153-P152),0)),0)</f>
        <v>0</v>
      </c>
      <c r="K153" s="35">
        <f t="shared" si="29"/>
        <v>0</v>
      </c>
      <c r="L153" s="35">
        <f t="shared" si="30"/>
        <v>5.3915794172742284E-42</v>
      </c>
      <c r="M153" s="35">
        <f t="shared" si="31"/>
        <v>9.6657931467806408E-41</v>
      </c>
      <c r="N153" s="35">
        <f t="shared" si="32"/>
        <v>6.7660552027464484E-41</v>
      </c>
      <c r="O153" s="35">
        <f t="shared" si="33"/>
        <v>-258420.42448673942</v>
      </c>
      <c r="P153" s="3">
        <f t="shared" si="34"/>
        <v>28467.487405548462</v>
      </c>
      <c r="Q153">
        <f t="shared" si="24"/>
        <v>0.2</v>
      </c>
      <c r="R153" s="3">
        <f>IF(B153&lt;2,K153*V$5+L153*0.4*V$6 - IF((C153-J153)&gt;0,IF((C153-J153)&gt;V$12,V$12,C153-J153)),P153+L153*($V$6)*0.4+K153*($V$5)+G153+F153+E153)/LookHere!B$11</f>
        <v>58472.367405548459</v>
      </c>
      <c r="S153" s="3">
        <f>(IF(G153&gt;0,IF(R153&gt;V$15,IF(0.15*(R153-V$15)&lt;G153,0.15*(R153-V$15),G153),0),0))*LookHere!B$11</f>
        <v>0</v>
      </c>
      <c r="T153" s="3">
        <f>(IF(R153&lt;V$16,W$16*R153,IF(R153&lt;V$17,Z$16+W$17*(R153-V$16),IF(R153&lt;V$18,W$18*(R153-V$18)+Z$17,(R153-V$18)*W$19+Z$18)))+S153 + IF(R153&lt;V$20,R153*W$20,IF(R153&lt;V$21,(R153-V$20)*W$21+Z$20,(R153-V$21)*W$22+Z$21)))*LookHere!B$11</f>
        <v>13472.452446828345</v>
      </c>
      <c r="AI153" s="3">
        <f t="shared" si="35"/>
        <v>1</v>
      </c>
    </row>
    <row r="154" spans="1:35" x14ac:dyDescent="0.2">
      <c r="A154">
        <f t="shared" si="26"/>
        <v>102</v>
      </c>
      <c r="B154">
        <f>IF(A154&lt;LookHere!$B$9,1,2)</f>
        <v>2</v>
      </c>
      <c r="C154">
        <f>IF(B154&lt;2,LookHere!F$10 - T153,0)</f>
        <v>0</v>
      </c>
      <c r="D154" s="3">
        <f>IF(B154=2,LookHere!$B$12,0)</f>
        <v>45000</v>
      </c>
      <c r="E154" s="3">
        <f>IF(A154&lt;LookHere!B$13,0,IF(A154&lt;LookHere!B$14,LookHere!C$13,LookHere!C$14))</f>
        <v>15000</v>
      </c>
      <c r="F154" s="3">
        <f>IF('SC1'!A154&lt;LookHere!D$15,0,LookHere!B$15)</f>
        <v>8000</v>
      </c>
      <c r="G154" s="3">
        <f>IF('SC1'!A154&lt;LookHere!D$16,0,LookHere!B$16)</f>
        <v>7004.88</v>
      </c>
      <c r="H154" s="3">
        <f t="shared" si="27"/>
        <v>28467.572446828344</v>
      </c>
      <c r="I154" s="35">
        <f t="shared" si="28"/>
        <v>0</v>
      </c>
      <c r="J154" s="3">
        <f>IF(I153&gt;0,IF(B154&lt;2,IF(C154&gt;5500*[1]LookHere!B$11, 5500*[1]LookHere!B$11, C154), IF(H154&gt;(M154+P153),-(H154-M154-P153),0)),0)</f>
        <v>0</v>
      </c>
      <c r="K154" s="35">
        <f t="shared" si="29"/>
        <v>0</v>
      </c>
      <c r="L154" s="35">
        <f t="shared" si="30"/>
        <v>3.0074229989555598E-43</v>
      </c>
      <c r="M154" s="35">
        <f t="shared" si="31"/>
        <v>5.3915794172742284E-42</v>
      </c>
      <c r="N154" s="35">
        <f t="shared" si="32"/>
        <v>3.7741055920919596E-42</v>
      </c>
      <c r="O154" s="35">
        <f t="shared" si="33"/>
        <v>-292257.88831312233</v>
      </c>
      <c r="P154" s="3">
        <f t="shared" si="34"/>
        <v>28467.572446828344</v>
      </c>
      <c r="Q154">
        <f t="shared" si="24"/>
        <v>0.2</v>
      </c>
      <c r="R154" s="3">
        <f>IF(B154&lt;2,K154*V$5+L154*0.4*V$6 - IF((C154-J154)&gt;0,IF((C154-J154)&gt;V$12,V$12,C154-J154)),P154+L154*($V$6)*0.4+K154*($V$5)+G154+F154+E154)/LookHere!B$11</f>
        <v>58472.452446828342</v>
      </c>
      <c r="S154" s="3">
        <f>(IF(G154&gt;0,IF(R154&gt;V$15,IF(0.15*(R154-V$15)&lt;G154,0.15*(R154-V$15),G154),0),0))*LookHere!B$11</f>
        <v>0</v>
      </c>
      <c r="T154" s="3">
        <f>(IF(R154&lt;V$16,W$16*R154,IF(R154&lt;V$17,Z$16+W$17*(R154-V$16),IF(R154&lt;V$18,W$18*(R154-V$18)+Z$17,(R154-V$18)*W$19+Z$18)))+S154 + IF(R154&lt;V$20,R154*W$20,IF(R154&lt;V$21,(R154-V$20)*W$21+Z$20,(R154-V$21)*W$22+Z$21)))*LookHere!B$11</f>
        <v>13472.478937187028</v>
      </c>
      <c r="AI154" s="3">
        <f t="shared" si="35"/>
        <v>1</v>
      </c>
    </row>
    <row r="155" spans="1:35" x14ac:dyDescent="0.2">
      <c r="A155">
        <f t="shared" si="26"/>
        <v>103</v>
      </c>
      <c r="B155">
        <f>IF(A155&lt;LookHere!$B$9,1,2)</f>
        <v>2</v>
      </c>
      <c r="C155">
        <f>IF(B155&lt;2,LookHere!F$10 - T154,0)</f>
        <v>0</v>
      </c>
      <c r="D155" s="3">
        <f>IF(B155=2,LookHere!$B$12,0)</f>
        <v>45000</v>
      </c>
      <c r="E155" s="3">
        <f>IF(A155&lt;LookHere!B$13,0,IF(A155&lt;LookHere!B$14,LookHere!C$13,LookHere!C$14))</f>
        <v>15000</v>
      </c>
      <c r="F155" s="3">
        <f>IF('SC1'!A155&lt;LookHere!D$15,0,LookHere!B$15)</f>
        <v>8000</v>
      </c>
      <c r="G155" s="3">
        <f>IF('SC1'!A155&lt;LookHere!D$16,0,LookHere!B$16)</f>
        <v>7004.88</v>
      </c>
      <c r="H155" s="3">
        <f t="shared" si="27"/>
        <v>28467.598937187027</v>
      </c>
      <c r="I155" s="35">
        <f t="shared" si="28"/>
        <v>0</v>
      </c>
      <c r="J155" s="3">
        <f>IF(I154&gt;0,IF(B155&lt;2,IF(C155&gt;5500*[1]LookHere!B$11, 5500*[1]LookHere!B$11, C155), IF(H155&gt;(M155+P154),-(H155-M155-P154),0)),0)</f>
        <v>0</v>
      </c>
      <c r="K155" s="35">
        <f t="shared" si="29"/>
        <v>0</v>
      </c>
      <c r="L155" s="35">
        <f t="shared" si="30"/>
        <v>1.6775405488174117E-44</v>
      </c>
      <c r="M155" s="35">
        <f t="shared" si="31"/>
        <v>3.0074229989555598E-43</v>
      </c>
      <c r="N155" s="35">
        <f t="shared" si="32"/>
        <v>2.1051960992688915E-43</v>
      </c>
      <c r="O155" s="35">
        <f t="shared" si="33"/>
        <v>-326798.5796790974</v>
      </c>
      <c r="P155" s="3">
        <f t="shared" si="34"/>
        <v>28467.598937187027</v>
      </c>
      <c r="Q155">
        <f t="shared" si="24"/>
        <v>0.2</v>
      </c>
      <c r="R155" s="3">
        <f>IF(B155&lt;2,K155*V$5+L155*0.4*V$6 - IF((C155-J155)&gt;0,IF((C155-J155)&gt;V$12,V$12,C155-J155)),P155+L155*($V$6)*0.4+K155*($V$5)+G155+F155+E155)/LookHere!B$11</f>
        <v>58472.478937187028</v>
      </c>
      <c r="S155" s="3">
        <f>(IF(G155&gt;0,IF(R155&gt;V$15,IF(0.15*(R155-V$15)&lt;G155,0.15*(R155-V$15),G155),0),0))*LookHere!B$11</f>
        <v>0</v>
      </c>
      <c r="T155" s="3">
        <f>(IF(R155&lt;V$16,W$16*R155,IF(R155&lt;V$17,Z$16+W$17*(R155-V$16),IF(R155&lt;V$18,W$18*(R155-V$18)+Z$17,(R155-V$18)*W$19+Z$18)))+S155 + IF(R155&lt;V$20,R155*W$20,IF(R155&lt;V$21,(R155-V$20)*W$21+Z$20,(R155-V$21)*W$22+Z$21)))*LookHere!B$11</f>
        <v>13472.487188933759</v>
      </c>
      <c r="AI155" s="3">
        <f t="shared" si="35"/>
        <v>1</v>
      </c>
    </row>
    <row r="156" spans="1:35" x14ac:dyDescent="0.2">
      <c r="A156">
        <f t="shared" si="26"/>
        <v>104</v>
      </c>
      <c r="B156">
        <f>IF(A156&lt;LookHere!$B$9,1,2)</f>
        <v>2</v>
      </c>
      <c r="C156">
        <f>IF(B156&lt;2,LookHere!F$10 - T155,0)</f>
        <v>0</v>
      </c>
      <c r="D156" s="3">
        <f>IF(B156=2,LookHere!$B$12,0)</f>
        <v>45000</v>
      </c>
      <c r="E156" s="3">
        <f>IF(A156&lt;LookHere!B$13,0,IF(A156&lt;LookHere!B$14,LookHere!C$13,LookHere!C$14))</f>
        <v>15000</v>
      </c>
      <c r="F156" s="3">
        <f>IF('SC1'!A156&lt;LookHere!D$15,0,LookHere!B$15)</f>
        <v>8000</v>
      </c>
      <c r="G156" s="3">
        <f>IF('SC1'!A156&lt;LookHere!D$16,0,LookHere!B$16)</f>
        <v>7004.88</v>
      </c>
      <c r="H156" s="3">
        <f t="shared" si="27"/>
        <v>28467.607188933758</v>
      </c>
      <c r="I156" s="35">
        <f t="shared" si="28"/>
        <v>0</v>
      </c>
      <c r="J156" s="3">
        <f>IF(I155&gt;0,IF(B156&lt;2,IF(C156&gt;5500*[1]LookHere!B$11, 5500*[1]LookHere!B$11, C156), IF(H156&gt;(M156+P155),-(H156-M156-P155),0)),0)</f>
        <v>0</v>
      </c>
      <c r="K156" s="35">
        <f t="shared" si="29"/>
        <v>0</v>
      </c>
      <c r="L156" s="35">
        <f t="shared" si="30"/>
        <v>9.3573211813035057E-46</v>
      </c>
      <c r="M156" s="35">
        <f t="shared" si="31"/>
        <v>1.6775405488174117E-44</v>
      </c>
      <c r="N156" s="35">
        <f t="shared" si="32"/>
        <v>1.1742783841721881E-44</v>
      </c>
      <c r="O156" s="35">
        <f t="shared" si="33"/>
        <v>-362057.0531020161</v>
      </c>
      <c r="P156" s="3">
        <f t="shared" si="34"/>
        <v>28467.607188933758</v>
      </c>
      <c r="Q156">
        <f t="shared" si="24"/>
        <v>0.2</v>
      </c>
      <c r="R156" s="3">
        <f>IF(B156&lt;2,K156*V$5+L156*0.4*V$6 - IF((C156-J156)&gt;0,IF((C156-J156)&gt;V$12,V$12,C156-J156)),P156+L156*($V$6)*0.4+K156*($V$5)+G156+F156+E156)/LookHere!B$11</f>
        <v>58472.487188933759</v>
      </c>
      <c r="S156" s="3">
        <f>(IF(G156&gt;0,IF(R156&gt;V$15,IF(0.15*(R156-V$15)&lt;G156,0.15*(R156-V$15),G156),0),0))*LookHere!B$11</f>
        <v>0</v>
      </c>
      <c r="T156" s="3">
        <f>(IF(R156&lt;V$16,W$16*R156,IF(R156&lt;V$17,Z$16+W$17*(R156-V$16),IF(R156&lt;V$18,W$18*(R156-V$18)+Z$17,(R156-V$18)*W$19+Z$18)))+S156 + IF(R156&lt;V$20,R156*W$20,IF(R156&lt;V$21,(R156-V$20)*W$21+Z$20,(R156-V$21)*W$22+Z$21)))*LookHere!B$11</f>
        <v>13472.489759352866</v>
      </c>
      <c r="AI156" s="3">
        <f t="shared" si="35"/>
        <v>1</v>
      </c>
    </row>
    <row r="157" spans="1:35" x14ac:dyDescent="0.2">
      <c r="A157">
        <f t="shared" si="26"/>
        <v>105</v>
      </c>
      <c r="B157">
        <f>IF(A157&lt;LookHere!$B$9,1,2)</f>
        <v>2</v>
      </c>
      <c r="C157">
        <f>IF(B157&lt;2,LookHere!F$10 - T156,0)</f>
        <v>0</v>
      </c>
      <c r="D157" s="3">
        <f>IF(B157=2,LookHere!$B$12,0)</f>
        <v>45000</v>
      </c>
      <c r="E157" s="3">
        <f>IF(A157&lt;LookHere!B$13,0,IF(A157&lt;LookHere!B$14,LookHere!C$13,LookHere!C$14))</f>
        <v>15000</v>
      </c>
      <c r="F157" s="3">
        <f>IF('SC1'!A157&lt;LookHere!D$15,0,LookHere!B$15)</f>
        <v>8000</v>
      </c>
      <c r="G157" s="3">
        <f>IF('SC1'!A157&lt;LookHere!D$16,0,LookHere!B$16)</f>
        <v>7004.88</v>
      </c>
      <c r="H157" s="3">
        <f t="shared" si="27"/>
        <v>28467.609759352865</v>
      </c>
      <c r="I157" s="35">
        <f t="shared" si="28"/>
        <v>0</v>
      </c>
      <c r="J157" s="3">
        <f>IF(I156&gt;0,IF(B157&lt;2,IF(C157&gt;5500*[1]LookHere!B$11, 5500*[1]LookHere!B$11, C157), IF(H157&gt;(M157+P156),-(H157-M157-P156),0)),0)</f>
        <v>0</v>
      </c>
      <c r="K157" s="35">
        <f t="shared" si="29"/>
        <v>0</v>
      </c>
      <c r="L157" s="35">
        <f t="shared" si="30"/>
        <v>5.2195137549310966E-47</v>
      </c>
      <c r="M157" s="35">
        <f t="shared" si="31"/>
        <v>9.3573211813035057E-46</v>
      </c>
      <c r="N157" s="35">
        <f t="shared" si="32"/>
        <v>6.5501248269124534E-46</v>
      </c>
      <c r="O157" s="35">
        <f t="shared" si="33"/>
        <v>-398048.20585440978</v>
      </c>
      <c r="P157" s="3">
        <f t="shared" si="34"/>
        <v>28467.609759352865</v>
      </c>
      <c r="Q157">
        <f t="shared" ref="Q157:Q172" si="36">IF(B157&lt;2,0,VLOOKUP(A157,AG$5:AH$90,2))</f>
        <v>0.2</v>
      </c>
      <c r="R157" s="3">
        <f>IF(B157&lt;2,K157*V$5+L157*0.4*V$6 - IF((C157-J157)&gt;0,IF((C157-J157)&gt;V$12,V$12,C157-J157)),P157+L157*($V$6)*0.4+K157*($V$5)+G157+F157+E157)/LookHere!B$11</f>
        <v>58472.489759352866</v>
      </c>
      <c r="S157" s="3">
        <f>(IF(G157&gt;0,IF(R157&gt;V$15,IF(0.15*(R157-V$15)&lt;G157,0.15*(R157-V$15),G157),0),0))*LookHere!B$11</f>
        <v>0</v>
      </c>
      <c r="T157" s="3">
        <f>(IF(R157&lt;V$16,W$16*R157,IF(R157&lt;V$17,Z$16+W$17*(R157-V$16),IF(R157&lt;V$18,W$18*(R157-V$18)+Z$17,(R157-V$18)*W$19+Z$18)))+S157 + IF(R157&lt;V$20,R157*W$20,IF(R157&lt;V$21,(R157-V$20)*W$21+Z$20,(R157-V$21)*W$22+Z$21)))*LookHere!B$11</f>
        <v>13472.490560038417</v>
      </c>
      <c r="AI157" s="3">
        <f t="shared" si="35"/>
        <v>1</v>
      </c>
    </row>
    <row r="158" spans="1:35" x14ac:dyDescent="0.2">
      <c r="A158">
        <f t="shared" ref="A158:A172" si="37">A157+1</f>
        <v>106</v>
      </c>
      <c r="B158">
        <f>IF(A158&lt;LookHere!$B$9,1,2)</f>
        <v>2</v>
      </c>
      <c r="C158">
        <f>IF(B158&lt;2,LookHere!F$10 - T157,0)</f>
        <v>0</v>
      </c>
      <c r="D158" s="3">
        <f>IF(B158=2,LookHere!$B$12,0)</f>
        <v>45000</v>
      </c>
      <c r="E158" s="3">
        <f>IF(A158&lt;LookHere!B$13,0,IF(A158&lt;LookHere!B$14,LookHere!C$13,LookHere!C$14))</f>
        <v>15000</v>
      </c>
      <c r="F158" s="3">
        <f>IF('SC1'!A158&lt;LookHere!D$15,0,LookHere!B$15)</f>
        <v>8000</v>
      </c>
      <c r="G158" s="3">
        <f>IF('SC1'!A158&lt;LookHere!D$16,0,LookHere!B$16)</f>
        <v>7004.88</v>
      </c>
      <c r="H158" s="3">
        <f t="shared" ref="H158:H172" si="38">IF(B158&lt;2,0,D158-E158-F158-G158+T157)</f>
        <v>28467.610560038418</v>
      </c>
      <c r="I158" s="35">
        <f t="shared" ref="I158:I172" si="39">IF(I157&gt;0,IF(B158&lt;2,I157*(1+V$98),I157*(1+V$99)) + J158,0)</f>
        <v>0</v>
      </c>
      <c r="J158" s="3">
        <f>IF(I157&gt;0,IF(B158&lt;2,IF(C158&gt;5500*[1]LookHere!B$11, 5500*[1]LookHere!B$11, C158), IF(H158&gt;(M158+P157),-(H158-M158-P157),0)),0)</f>
        <v>0</v>
      </c>
      <c r="K158" s="35">
        <f t="shared" ref="K158:K172" si="40">IF(B158&lt;2,K157*(1+$V$5-$V$4)+IF(C158&gt;($J158+$V$12),$V$95*($C158-$J158-$V$12),0), K157*(1+$V$5-$V$4)-$M158*$V$96)+N158</f>
        <v>0</v>
      </c>
      <c r="L158" s="35">
        <f t="shared" ref="L158:L172" si="41">IF(B158&lt;2,L157*(1+$V$6-$V$4)+IF(C158&gt;($J158+$V$12),(1-$V$95)*($C157-$J158-$V$12),0), L157*(1+$V$6-$V$4)-$M158*(1-$V$96))-N158</f>
        <v>2.9114447725005591E-48</v>
      </c>
      <c r="M158" s="35">
        <f t="shared" ref="M158:M172" si="42">MIN(H158-P157,(K157+L157))</f>
        <v>5.2195137549310966E-47</v>
      </c>
      <c r="N158" s="35">
        <f t="shared" ref="N158:N172" si="43">IF(B158&lt;2, IF(K157/(K157+L157)&lt;V$95, (V$95 - K157/(K157+L157))*(K157+L157),0),  IF(K157/(K157+L157)&lt;V$96, (V$96 - K157/(K157+L157))*(K157+L157),0))</f>
        <v>3.6536596284517676E-47</v>
      </c>
      <c r="O158" s="35">
        <f t="shared" ref="O158:O172" si="44">IF(B158&lt;2,O157*(1+V$98) + IF((C158-J158)&gt;0,IF((C158-J158)&gt;V$12,V$12,C158-J158),0), O157*(1+V$99)-P157 )</f>
        <v>-434787.25733141729</v>
      </c>
      <c r="P158" s="3">
        <f t="shared" ref="P158:P172" si="45">IF(B158&lt;2, 0, IF(H158&gt;(I158+K158+L158),H158-I158-K158-L158,  O158*Q158))</f>
        <v>28467.610560038418</v>
      </c>
      <c r="Q158">
        <f t="shared" si="36"/>
        <v>0.2</v>
      </c>
      <c r="R158" s="3">
        <f>IF(B158&lt;2,K158*V$5+L158*0.4*V$6 - IF((C158-J158)&gt;0,IF((C158-J158)&gt;V$12,V$12,C158-J158)),P158+L158*($V$6)*0.4+K158*($V$5)+G158+F158+E158)/LookHere!B$11</f>
        <v>58472.490560038415</v>
      </c>
      <c r="S158" s="3">
        <f>(IF(G158&gt;0,IF(R158&gt;V$15,IF(0.15*(R158-V$15)&lt;G158,0.15*(R158-V$15),G158),0),0))*LookHere!B$11</f>
        <v>0</v>
      </c>
      <c r="T158" s="3">
        <f>(IF(R158&lt;V$16,W$16*R158,IF(R158&lt;V$17,Z$16+W$17*(R158-V$16),IF(R158&lt;V$18,W$18*(R158-V$18)+Z$17,(R158-V$18)*W$19+Z$18)))+S158 + IF(R158&lt;V$20,R158*W$20,IF(R158&lt;V$21,(R158-V$20)*W$21+Z$20,(R158-V$21)*W$22+Z$21)))*LookHere!B$11</f>
        <v>13472.490809451967</v>
      </c>
      <c r="AI158" s="3">
        <f t="shared" si="35"/>
        <v>1</v>
      </c>
    </row>
    <row r="159" spans="1:35" x14ac:dyDescent="0.2">
      <c r="A159">
        <f t="shared" si="37"/>
        <v>107</v>
      </c>
      <c r="B159">
        <f>IF(A159&lt;LookHere!$B$9,1,2)</f>
        <v>2</v>
      </c>
      <c r="C159">
        <f>IF(B159&lt;2,LookHere!F$10 - T158,0)</f>
        <v>0</v>
      </c>
      <c r="D159" s="3">
        <f>IF(B159=2,LookHere!$B$12,0)</f>
        <v>45000</v>
      </c>
      <c r="E159" s="3">
        <f>IF(A159&lt;LookHere!B$13,0,IF(A159&lt;LookHere!B$14,LookHere!C$13,LookHere!C$14))</f>
        <v>15000</v>
      </c>
      <c r="F159" s="3">
        <f>IF('SC1'!A159&lt;LookHere!D$15,0,LookHere!B$15)</f>
        <v>8000</v>
      </c>
      <c r="G159" s="3">
        <f>IF('SC1'!A159&lt;LookHere!D$16,0,LookHere!B$16)</f>
        <v>7004.88</v>
      </c>
      <c r="H159" s="3">
        <f t="shared" si="38"/>
        <v>28467.610809451966</v>
      </c>
      <c r="I159" s="35">
        <f t="shared" si="39"/>
        <v>0</v>
      </c>
      <c r="J159" s="3">
        <f>IF(I158&gt;0,IF(B159&lt;2,IF(C159&gt;5500*[1]LookHere!B$11, 5500*[1]LookHere!B$11, C159), IF(H159&gt;(M159+P158),-(H159-M159-P158),0)),0)</f>
        <v>0</v>
      </c>
      <c r="K159" s="35">
        <f t="shared" si="40"/>
        <v>0</v>
      </c>
      <c r="L159" s="35">
        <f t="shared" si="41"/>
        <v>1.6240038941008111E-49</v>
      </c>
      <c r="M159" s="35">
        <f t="shared" si="42"/>
        <v>2.9114447725005591E-48</v>
      </c>
      <c r="N159" s="35">
        <f t="shared" si="43"/>
        <v>2.0380113407503912E-48</v>
      </c>
      <c r="O159" s="35">
        <f t="shared" si="44"/>
        <v>-472289.74709880259</v>
      </c>
      <c r="P159" s="3">
        <f t="shared" si="45"/>
        <v>28467.610809451966</v>
      </c>
      <c r="Q159">
        <f t="shared" si="36"/>
        <v>0.2</v>
      </c>
      <c r="R159" s="3">
        <f>IF(B159&lt;2,K159*V$5+L159*0.4*V$6 - IF((C159-J159)&gt;0,IF((C159-J159)&gt;V$12,V$12,C159-J159)),P159+L159*($V$6)*0.4+K159*($V$5)+G159+F159+E159)/LookHere!B$11</f>
        <v>58472.490809451963</v>
      </c>
      <c r="S159" s="3">
        <f>(IF(G159&gt;0,IF(R159&gt;V$15,IF(0.15*(R159-V$15)&lt;G159,0.15*(R159-V$15),G159),0),0))*LookHere!B$11</f>
        <v>0</v>
      </c>
      <c r="T159" s="3">
        <f>(IF(R159&lt;V$16,W$16*R159,IF(R159&lt;V$17,Z$16+W$17*(R159-V$16),IF(R159&lt;V$18,W$18*(R159-V$18)+Z$17,(R159-V$18)*W$19+Z$18)))+S159 + IF(R159&lt;V$20,R159*W$20,IF(R159&lt;V$21,(R159-V$20)*W$21+Z$20,(R159-V$21)*W$22+Z$21)))*LookHere!B$11</f>
        <v>13472.490887144288</v>
      </c>
      <c r="AI159" s="3">
        <f t="shared" si="35"/>
        <v>1</v>
      </c>
    </row>
    <row r="160" spans="1:35" x14ac:dyDescent="0.2">
      <c r="A160">
        <f t="shared" si="37"/>
        <v>108</v>
      </c>
      <c r="B160">
        <f>IF(A160&lt;LookHere!$B$9,1,2)</f>
        <v>2</v>
      </c>
      <c r="C160">
        <f>IF(B160&lt;2,LookHere!F$10 - T159,0)</f>
        <v>0</v>
      </c>
      <c r="D160" s="3">
        <f>IF(B160=2,LookHere!$B$12,0)</f>
        <v>45000</v>
      </c>
      <c r="E160" s="3">
        <f>IF(A160&lt;LookHere!B$13,0,IF(A160&lt;LookHere!B$14,LookHere!C$13,LookHere!C$14))</f>
        <v>15000</v>
      </c>
      <c r="F160" s="3">
        <f>IF('SC1'!A160&lt;LookHere!D$15,0,LookHere!B$15)</f>
        <v>8000</v>
      </c>
      <c r="G160" s="3">
        <f>IF('SC1'!A160&lt;LookHere!D$16,0,LookHere!B$16)</f>
        <v>7004.88</v>
      </c>
      <c r="H160" s="3">
        <f t="shared" si="38"/>
        <v>28467.610887144285</v>
      </c>
      <c r="I160" s="35">
        <f t="shared" si="39"/>
        <v>0</v>
      </c>
      <c r="J160" s="3">
        <f>IF(I159&gt;0,IF(B160&lt;2,IF(C160&gt;5500*[1]LookHere!B$11, 5500*[1]LookHere!B$11, C160), IF(H160&gt;(M160+P159),-(H160-M160-P159),0)),0)</f>
        <v>0</v>
      </c>
      <c r="K160" s="35">
        <f t="shared" si="40"/>
        <v>0</v>
      </c>
      <c r="L160" s="35">
        <f t="shared" si="41"/>
        <v>9.0586937212943284E-51</v>
      </c>
      <c r="M160" s="35">
        <f t="shared" si="42"/>
        <v>1.6240038941008111E-49</v>
      </c>
      <c r="N160" s="35">
        <f t="shared" si="43"/>
        <v>1.1368027258705676E-49</v>
      </c>
      <c r="O160" s="35">
        <f t="shared" si="44"/>
        <v>-510571.53885296767</v>
      </c>
      <c r="P160" s="3">
        <f t="shared" si="45"/>
        <v>28467.610887144285</v>
      </c>
      <c r="Q160">
        <f t="shared" si="36"/>
        <v>0.2</v>
      </c>
      <c r="R160" s="3">
        <f>IF(B160&lt;2,K160*V$5+L160*0.4*V$6 - IF((C160-J160)&gt;0,IF((C160-J160)&gt;V$12,V$12,C160-J160)),P160+L160*($V$6)*0.4+K160*($V$5)+G160+F160+E160)/LookHere!B$11</f>
        <v>58472.490887144282</v>
      </c>
      <c r="S160" s="3">
        <f>(IF(G160&gt;0,IF(R160&gt;V$15,IF(0.15*(R160-V$15)&lt;G160,0.15*(R160-V$15),G160),0),0))*LookHere!B$11</f>
        <v>0</v>
      </c>
      <c r="T160" s="3">
        <f>(IF(R160&lt;V$16,W$16*R160,IF(R160&lt;V$17,Z$16+W$17*(R160-V$16),IF(R160&lt;V$18,W$18*(R160-V$18)+Z$17,(R160-V$18)*W$19+Z$18)))+S160 + IF(R160&lt;V$20,R160*W$20,IF(R160&lt;V$21,(R160-V$20)*W$21+Z$20,(R160-V$21)*W$22+Z$21)))*LookHere!B$11</f>
        <v>13472.490911345443</v>
      </c>
      <c r="AI160" s="3">
        <f t="shared" si="35"/>
        <v>1</v>
      </c>
    </row>
    <row r="161" spans="1:36" x14ac:dyDescent="0.2">
      <c r="A161">
        <f t="shared" si="37"/>
        <v>109</v>
      </c>
      <c r="B161">
        <f>IF(A161&lt;LookHere!$B$9,1,2)</f>
        <v>2</v>
      </c>
      <c r="C161">
        <f>IF(B161&lt;2,LookHere!F$10 - T160,0)</f>
        <v>0</v>
      </c>
      <c r="D161" s="3">
        <f>IF(B161=2,LookHere!$B$12,0)</f>
        <v>45000</v>
      </c>
      <c r="E161" s="3">
        <f>IF(A161&lt;LookHere!B$13,0,IF(A161&lt;LookHere!B$14,LookHere!C$13,LookHere!C$14))</f>
        <v>15000</v>
      </c>
      <c r="F161" s="3">
        <f>IF('SC1'!A161&lt;LookHere!D$15,0,LookHere!B$15)</f>
        <v>8000</v>
      </c>
      <c r="G161" s="3">
        <f>IF('SC1'!A161&lt;LookHere!D$16,0,LookHere!B$16)</f>
        <v>7004.88</v>
      </c>
      <c r="H161" s="3">
        <f t="shared" si="38"/>
        <v>28467.610911345444</v>
      </c>
      <c r="I161" s="35">
        <f t="shared" si="39"/>
        <v>0</v>
      </c>
      <c r="J161" s="3">
        <f>IF(I160&gt;0,IF(B161&lt;2,IF(C161&gt;5500*[1]LookHere!B$11, 5500*[1]LookHere!B$11, C161), IF(H161&gt;(M161+P160),-(H161-M161-P160),0)),0)</f>
        <v>0</v>
      </c>
      <c r="K161" s="35">
        <f t="shared" si="40"/>
        <v>0</v>
      </c>
      <c r="L161" s="35">
        <f t="shared" si="41"/>
        <v>5.052939357737976E-52</v>
      </c>
      <c r="M161" s="35">
        <f t="shared" si="42"/>
        <v>9.0586937212943284E-51</v>
      </c>
      <c r="N161" s="35">
        <f t="shared" si="43"/>
        <v>6.3410856049060292E-51</v>
      </c>
      <c r="O161" s="35">
        <f t="shared" si="44"/>
        <v>-549648.82631747657</v>
      </c>
      <c r="P161" s="3">
        <f t="shared" si="45"/>
        <v>28467.610911345444</v>
      </c>
      <c r="Q161">
        <f t="shared" si="36"/>
        <v>0.2</v>
      </c>
      <c r="R161" s="3">
        <f>IF(B161&lt;2,K161*V$5+L161*0.4*V$6 - IF((C161-J161)&gt;0,IF((C161-J161)&gt;V$12,V$12,C161-J161)),P161+L161*($V$6)*0.4+K161*($V$5)+G161+F161+E161)/LookHere!B$11</f>
        <v>58472.490911345441</v>
      </c>
      <c r="S161" s="3">
        <f>(IF(G161&gt;0,IF(R161&gt;V$15,IF(0.15*(R161-V$15)&lt;G161,0.15*(R161-V$15),G161),0),0))*LookHere!B$11</f>
        <v>0</v>
      </c>
      <c r="T161" s="3">
        <f>(IF(R161&lt;V$16,W$16*R161,IF(R161&lt;V$17,Z$16+W$17*(R161-V$16),IF(R161&lt;V$18,W$18*(R161-V$18)+Z$17,(R161-V$18)*W$19+Z$18)))+S161 + IF(R161&lt;V$20,R161*W$20,IF(R161&lt;V$21,(R161-V$20)*W$21+Z$20,(R161-V$21)*W$22+Z$21)))*LookHere!B$11</f>
        <v>13472.490918884105</v>
      </c>
      <c r="AI161" s="3">
        <f t="shared" si="35"/>
        <v>1</v>
      </c>
    </row>
    <row r="162" spans="1:36" x14ac:dyDescent="0.2">
      <c r="A162">
        <f t="shared" si="37"/>
        <v>110</v>
      </c>
      <c r="B162">
        <f>IF(A162&lt;LookHere!$B$9,1,2)</f>
        <v>2</v>
      </c>
      <c r="C162">
        <f>IF(B162&lt;2,LookHere!F$10 - T161,0)</f>
        <v>0</v>
      </c>
      <c r="D162" s="3">
        <f>IF(B162=2,LookHere!$B$12,0)</f>
        <v>45000</v>
      </c>
      <c r="E162" s="3">
        <f>IF(A162&lt;LookHere!B$13,0,IF(A162&lt;LookHere!B$14,LookHere!C$13,LookHere!C$14))</f>
        <v>15000</v>
      </c>
      <c r="F162" s="3">
        <f>IF('SC1'!A162&lt;LookHere!D$15,0,LookHere!B$15)</f>
        <v>8000</v>
      </c>
      <c r="G162" s="3">
        <f>IF('SC1'!A162&lt;LookHere!D$16,0,LookHere!B$16)</f>
        <v>7004.88</v>
      </c>
      <c r="H162" s="3">
        <f t="shared" si="38"/>
        <v>28467.610918884104</v>
      </c>
      <c r="I162" s="35">
        <f t="shared" si="39"/>
        <v>0</v>
      </c>
      <c r="J162" s="3">
        <f>IF(I161&gt;0,IF(B162&lt;2,IF(C162&gt;5500*[1]LookHere!B$11, 5500*[1]LookHere!B$11, C162), IF(H162&gt;(M162+P161),-(H162-M162-P161),0)),0)</f>
        <v>0</v>
      </c>
      <c r="K162" s="35">
        <f t="shared" si="40"/>
        <v>0</v>
      </c>
      <c r="L162" s="35">
        <f t="shared" si="41"/>
        <v>2.8185295737462379E-53</v>
      </c>
      <c r="M162" s="35">
        <f t="shared" si="42"/>
        <v>5.052939357737976E-52</v>
      </c>
      <c r="N162" s="35">
        <f t="shared" si="43"/>
        <v>3.5370575504165829E-52</v>
      </c>
      <c r="O162" s="35">
        <f t="shared" si="44"/>
        <v>-589538.13983969926</v>
      </c>
      <c r="P162" s="3">
        <f t="shared" si="45"/>
        <v>28467.610918884104</v>
      </c>
      <c r="Q162">
        <f t="shared" si="36"/>
        <v>0.2</v>
      </c>
      <c r="R162" s="3">
        <f>IF(B162&lt;2,K162*V$5+L162*0.4*V$6 - IF((C162-J162)&gt;0,IF((C162-J162)&gt;V$12,V$12,C162-J162)),P162+L162*($V$6)*0.4+K162*($V$5)+G162+F162+E162)/LookHere!B$11</f>
        <v>58472.490918884105</v>
      </c>
      <c r="S162" s="3">
        <f>(IF(G162&gt;0,IF(R162&gt;V$15,IF(0.15*(R162-V$15)&lt;G162,0.15*(R162-V$15),G162),0),0))*LookHere!B$11</f>
        <v>0</v>
      </c>
      <c r="T162" s="3">
        <f>(IF(R162&lt;V$16,W$16*R162,IF(R162&lt;V$17,Z$16+W$17*(R162-V$16),IF(R162&lt;V$18,W$18*(R162-V$18)+Z$17,(R162-V$18)*W$19+Z$18)))+S162 + IF(R162&lt;V$20,R162*W$20,IF(R162&lt;V$21,(R162-V$20)*W$21+Z$20,(R162-V$21)*W$22+Z$21)))*LookHere!B$11</f>
        <v>13472.490921232398</v>
      </c>
      <c r="AI162" s="3">
        <f t="shared" si="35"/>
        <v>1</v>
      </c>
    </row>
    <row r="163" spans="1:36" x14ac:dyDescent="0.2">
      <c r="A163">
        <f t="shared" si="37"/>
        <v>111</v>
      </c>
      <c r="B163">
        <f>IF(A163&lt;LookHere!$B$9,1,2)</f>
        <v>2</v>
      </c>
      <c r="C163">
        <f>IF(B163&lt;2,LookHere!F$10 - T162,0)</f>
        <v>0</v>
      </c>
      <c r="D163" s="3">
        <f>IF(B163=2,LookHere!$B$12,0)</f>
        <v>45000</v>
      </c>
      <c r="E163" s="3">
        <f>IF(A163&lt;LookHere!B$13,0,IF(A163&lt;LookHere!B$14,LookHere!C$13,LookHere!C$14))</f>
        <v>15000</v>
      </c>
      <c r="F163" s="3">
        <f>IF('SC1'!A163&lt;LookHere!D$15,0,LookHere!B$15)</f>
        <v>8000</v>
      </c>
      <c r="G163" s="3">
        <f>IF('SC1'!A163&lt;LookHere!D$16,0,LookHere!B$16)</f>
        <v>7004.88</v>
      </c>
      <c r="H163" s="3">
        <f t="shared" si="38"/>
        <v>28467.610921232397</v>
      </c>
      <c r="I163" s="35">
        <f t="shared" si="39"/>
        <v>0</v>
      </c>
      <c r="J163" s="3">
        <f>IF(I162&gt;0,IF(B163&lt;2,IF(C163&gt;5500*[1]LookHere!B$11, 5500*[1]LookHere!B$11, C163), IF(H163&gt;(M163+P162),-(H163-M163-P162),0)),0)</f>
        <v>0</v>
      </c>
      <c r="K163" s="35">
        <f t="shared" si="40"/>
        <v>0</v>
      </c>
      <c r="L163" s="35">
        <f t="shared" si="41"/>
        <v>1.5721757962356513E-54</v>
      </c>
      <c r="M163" s="35">
        <f t="shared" si="42"/>
        <v>2.8185295737462379E-53</v>
      </c>
      <c r="N163" s="35">
        <f t="shared" si="43"/>
        <v>1.9729707016223663E-53</v>
      </c>
      <c r="O163" s="35">
        <f t="shared" si="44"/>
        <v>-630256.35330445226</v>
      </c>
      <c r="P163" s="3">
        <f t="shared" si="45"/>
        <v>28467.610921232397</v>
      </c>
      <c r="Q163">
        <f t="shared" si="36"/>
        <v>0.2</v>
      </c>
      <c r="R163" s="3">
        <f>IF(B163&lt;2,K163*V$5+L163*0.4*V$6 - IF((C163-J163)&gt;0,IF((C163-J163)&gt;V$12,V$12,C163-J163)),P163+L163*($V$6)*0.4+K163*($V$5)+G163+F163+E163)/LookHere!B$11</f>
        <v>58472.490921232398</v>
      </c>
      <c r="S163" s="3">
        <f>(IF(G163&gt;0,IF(R163&gt;V$15,IF(0.15*(R163-V$15)&lt;G163,0.15*(R163-V$15),G163),0),0))*LookHere!B$11</f>
        <v>0</v>
      </c>
      <c r="T163" s="3">
        <f>(IF(R163&lt;V$16,W$16*R163,IF(R163&lt;V$17,Z$16+W$17*(R163-V$16),IF(R163&lt;V$18,W$18*(R163-V$18)+Z$17,(R163-V$18)*W$19+Z$18)))+S163 + IF(R163&lt;V$20,R163*W$20,IF(R163&lt;V$21,(R163-V$20)*W$21+Z$20,(R163-V$21)*W$22+Z$21)))*LookHere!B$11</f>
        <v>13472.49092196389</v>
      </c>
      <c r="AI163" s="3">
        <f t="shared" si="35"/>
        <v>1</v>
      </c>
    </row>
    <row r="164" spans="1:36" x14ac:dyDescent="0.2">
      <c r="A164">
        <f t="shared" si="37"/>
        <v>112</v>
      </c>
      <c r="B164">
        <f>IF(A164&lt;LookHere!$B$9,1,2)</f>
        <v>2</v>
      </c>
      <c r="C164">
        <f>IF(B164&lt;2,LookHere!F$10 - T163,0)</f>
        <v>0</v>
      </c>
      <c r="D164" s="3">
        <f>IF(B164=2,LookHere!$B$12,0)</f>
        <v>45000</v>
      </c>
      <c r="E164" s="3">
        <f>IF(A164&lt;LookHere!B$13,0,IF(A164&lt;LookHere!B$14,LookHere!C$13,LookHere!C$14))</f>
        <v>15000</v>
      </c>
      <c r="F164" s="3">
        <f>IF('SC1'!A164&lt;LookHere!D$15,0,LookHere!B$15)</f>
        <v>8000</v>
      </c>
      <c r="G164" s="3">
        <f>IF('SC1'!A164&lt;LookHere!D$16,0,LookHere!B$16)</f>
        <v>7004.88</v>
      </c>
      <c r="H164" s="3">
        <f t="shared" si="38"/>
        <v>28467.610921963889</v>
      </c>
      <c r="I164" s="35">
        <f t="shared" si="39"/>
        <v>0</v>
      </c>
      <c r="J164" s="3">
        <f>IF(I163&gt;0,IF(B164&lt;2,IF(C164&gt;5500*[1]LookHere!B$11, 5500*[1]LookHere!B$11, C164), IF(H164&gt;(M164+P163),-(H164-M164-P163),0)),0)</f>
        <v>0</v>
      </c>
      <c r="K164" s="35">
        <f t="shared" si="40"/>
        <v>0</v>
      </c>
      <c r="L164" s="35">
        <f t="shared" si="41"/>
        <v>8.7695965914024442E-56</v>
      </c>
      <c r="M164" s="35">
        <f t="shared" si="42"/>
        <v>1.5721757962356513E-54</v>
      </c>
      <c r="N164" s="35">
        <f t="shared" si="43"/>
        <v>1.1005230573649558E-54</v>
      </c>
      <c r="O164" s="35">
        <f t="shared" si="44"/>
        <v>-671820.69124735112</v>
      </c>
      <c r="P164" s="3">
        <f t="shared" si="45"/>
        <v>28467.610921963889</v>
      </c>
      <c r="Q164">
        <f t="shared" si="36"/>
        <v>0.2</v>
      </c>
      <c r="R164" s="3">
        <f>IF(B164&lt;2,K164*V$5+L164*0.4*V$6 - IF((C164-J164)&gt;0,IF((C164-J164)&gt;V$12,V$12,C164-J164)),P164+L164*($V$6)*0.4+K164*($V$5)+G164+F164+E164)/LookHere!B$11</f>
        <v>58472.490921963887</v>
      </c>
      <c r="S164" s="3">
        <f>(IF(G164&gt;0,IF(R164&gt;V$15,IF(0.15*(R164-V$15)&lt;G164,0.15*(R164-V$15),G164),0),0))*LookHere!B$11</f>
        <v>0</v>
      </c>
      <c r="T164" s="3">
        <f>(IF(R164&lt;V$16,W$16*R164,IF(R164&lt;V$17,Z$16+W$17*(R164-V$16),IF(R164&lt;V$18,W$18*(R164-V$18)+Z$17,(R164-V$18)*W$19+Z$18)))+S164 + IF(R164&lt;V$20,R164*W$20,IF(R164&lt;V$21,(R164-V$20)*W$21+Z$20,(R164-V$21)*W$22+Z$21)))*LookHere!B$11</f>
        <v>13472.490922191751</v>
      </c>
      <c r="AI164" s="3">
        <f t="shared" ref="AI164:AI173" si="46">IF(((K164+L164+O164+I164)-H164)&lt;H164,1,0)</f>
        <v>1</v>
      </c>
    </row>
    <row r="165" spans="1:36" x14ac:dyDescent="0.2">
      <c r="A165">
        <f t="shared" si="37"/>
        <v>113</v>
      </c>
      <c r="B165">
        <f>IF(A165&lt;LookHere!$B$9,1,2)</f>
        <v>2</v>
      </c>
      <c r="C165">
        <f>IF(B165&lt;2,LookHere!F$10 - T164,0)</f>
        <v>0</v>
      </c>
      <c r="D165" s="3">
        <f>IF(B165=2,LookHere!$B$12,0)</f>
        <v>45000</v>
      </c>
      <c r="E165" s="3">
        <f>IF(A165&lt;LookHere!B$13,0,IF(A165&lt;LookHere!B$14,LookHere!C$13,LookHere!C$14))</f>
        <v>15000</v>
      </c>
      <c r="F165" s="3">
        <f>IF('SC1'!A165&lt;LookHere!D$15,0,LookHere!B$15)</f>
        <v>8000</v>
      </c>
      <c r="G165" s="3">
        <f>IF('SC1'!A165&lt;LookHere!D$16,0,LookHere!B$16)</f>
        <v>7004.88</v>
      </c>
      <c r="H165" s="3">
        <f t="shared" si="38"/>
        <v>28467.61092219175</v>
      </c>
      <c r="I165" s="35">
        <f t="shared" si="39"/>
        <v>0</v>
      </c>
      <c r="J165" s="3">
        <f>IF(I164&gt;0,IF(B165&lt;2,IF(C165&gt;5500*[1]LookHere!B$11, 5500*[1]LookHere!B$11, C165), IF(H165&gt;(M165+P164),-(H165-M165-P164),0)),0)</f>
        <v>0</v>
      </c>
      <c r="K165" s="35">
        <f t="shared" si="40"/>
        <v>0</v>
      </c>
      <c r="L165" s="35">
        <f t="shared" si="41"/>
        <v>4.8916809786842808E-57</v>
      </c>
      <c r="M165" s="35">
        <f t="shared" si="42"/>
        <v>8.7695965914024442E-56</v>
      </c>
      <c r="N165" s="35">
        <f t="shared" si="43"/>
        <v>6.1387176139817104E-56</v>
      </c>
      <c r="O165" s="35">
        <f t="shared" si="44"/>
        <v>-714248.73613343504</v>
      </c>
      <c r="P165" s="3">
        <f t="shared" si="45"/>
        <v>28467.61092219175</v>
      </c>
      <c r="Q165">
        <f t="shared" si="36"/>
        <v>0.2</v>
      </c>
      <c r="R165" s="3">
        <f>IF(B165&lt;2,K165*V$5+L165*0.4*V$6 - IF((C165-J165)&gt;0,IF((C165-J165)&gt;V$12,V$12,C165-J165)),P165+L165*($V$6)*0.4+K165*($V$5)+G165+F165+E165)/LookHere!B$11</f>
        <v>58472.490922191748</v>
      </c>
      <c r="S165" s="3">
        <f>(IF(G165&gt;0,IF(R165&gt;V$15,IF(0.15*(R165-V$15)&lt;G165,0.15*(R165-V$15),G165),0),0))*LookHere!B$11</f>
        <v>0</v>
      </c>
      <c r="T165" s="3">
        <f>(IF(R165&lt;V$16,W$16*R165,IF(R165&lt;V$17,Z$16+W$17*(R165-V$16),IF(R165&lt;V$18,W$18*(R165-V$18)+Z$17,(R165-V$18)*W$19+Z$18)))+S165 + IF(R165&lt;V$20,R165*W$20,IF(R165&lt;V$21,(R165-V$20)*W$21+Z$20,(R165-V$21)*W$22+Z$21)))*LookHere!B$11</f>
        <v>13472.490922262728</v>
      </c>
      <c r="AI165" s="3">
        <f t="shared" si="46"/>
        <v>1</v>
      </c>
    </row>
    <row r="166" spans="1:36" x14ac:dyDescent="0.2">
      <c r="A166">
        <f t="shared" si="37"/>
        <v>114</v>
      </c>
      <c r="B166">
        <f>IF(A166&lt;LookHere!$B$9,1,2)</f>
        <v>2</v>
      </c>
      <c r="C166">
        <f>IF(B166&lt;2,LookHere!F$10 - T165,0)</f>
        <v>0</v>
      </c>
      <c r="D166" s="3">
        <f>IF(B166=2,LookHere!$B$12,0)</f>
        <v>45000</v>
      </c>
      <c r="E166" s="3">
        <f>IF(A166&lt;LookHere!B$13,0,IF(A166&lt;LookHere!B$14,LookHere!C$13,LookHere!C$14))</f>
        <v>15000</v>
      </c>
      <c r="F166" s="3">
        <f>IF('SC1'!A166&lt;LookHere!D$15,0,LookHere!B$15)</f>
        <v>8000</v>
      </c>
      <c r="G166" s="3">
        <f>IF('SC1'!A166&lt;LookHere!D$16,0,LookHere!B$16)</f>
        <v>7004.88</v>
      </c>
      <c r="H166" s="3">
        <f t="shared" si="38"/>
        <v>28467.610922262727</v>
      </c>
      <c r="I166" s="35">
        <f t="shared" si="39"/>
        <v>0</v>
      </c>
      <c r="J166" s="3">
        <f>IF(I165&gt;0,IF(B166&lt;2,IF(C166&gt;5500*[1]LookHere!B$11, 5500*[1]LookHere!B$11, C166), IF(H166&gt;(M166+P165),-(H166-M166-P165),0)),0)</f>
        <v>0</v>
      </c>
      <c r="K166" s="35">
        <f t="shared" si="40"/>
        <v>0</v>
      </c>
      <c r="L166" s="35">
        <f t="shared" si="41"/>
        <v>2.7285796499100934E-58</v>
      </c>
      <c r="M166" s="35">
        <f t="shared" si="42"/>
        <v>4.8916809786842808E-57</v>
      </c>
      <c r="N166" s="35">
        <f t="shared" si="43"/>
        <v>3.4241766850789965E-57</v>
      </c>
      <c r="O166" s="35">
        <f t="shared" si="44"/>
        <v>-757558.43579247955</v>
      </c>
      <c r="P166" s="3">
        <f t="shared" si="45"/>
        <v>28467.610922262727</v>
      </c>
      <c r="Q166">
        <f t="shared" si="36"/>
        <v>0.2</v>
      </c>
      <c r="R166" s="3">
        <f>IF(B166&lt;2,K166*V$5+L166*0.4*V$6 - IF((C166-J166)&gt;0,IF((C166-J166)&gt;V$12,V$12,C166-J166)),P166+L166*($V$6)*0.4+K166*($V$5)+G166+F166+E166)/LookHere!B$11</f>
        <v>58472.490922262725</v>
      </c>
      <c r="S166" s="3">
        <f>(IF(G166&gt;0,IF(R166&gt;V$15,IF(0.15*(R166-V$15)&lt;G166,0.15*(R166-V$15),G166),0),0))*LookHere!B$11</f>
        <v>0</v>
      </c>
      <c r="T166" s="3">
        <f>(IF(R166&lt;V$16,W$16*R166,IF(R166&lt;V$17,Z$16+W$17*(R166-V$16),IF(R166&lt;V$18,W$18*(R166-V$18)+Z$17,(R166-V$18)*W$19+Z$18)))+S166 + IF(R166&lt;V$20,R166*W$20,IF(R166&lt;V$21,(R166-V$20)*W$21+Z$20,(R166-V$21)*W$22+Z$21)))*LookHere!B$11</f>
        <v>13472.490922284838</v>
      </c>
      <c r="AI166" s="3">
        <f t="shared" si="46"/>
        <v>1</v>
      </c>
    </row>
    <row r="167" spans="1:36" x14ac:dyDescent="0.2">
      <c r="A167">
        <f t="shared" si="37"/>
        <v>115</v>
      </c>
      <c r="B167">
        <f>IF(A167&lt;LookHere!$B$9,1,2)</f>
        <v>2</v>
      </c>
      <c r="C167">
        <f>IF(B167&lt;2,LookHere!F$10 - T166,0)</f>
        <v>0</v>
      </c>
      <c r="D167" s="3">
        <f>IF(B167=2,LookHere!$B$12,0)</f>
        <v>45000</v>
      </c>
      <c r="E167" s="3">
        <f>IF(A167&lt;LookHere!B$13,0,IF(A167&lt;LookHere!B$14,LookHere!C$13,LookHere!C$14))</f>
        <v>15000</v>
      </c>
      <c r="F167" s="3">
        <f>IF('SC1'!A167&lt;LookHere!D$15,0,LookHere!B$15)</f>
        <v>8000</v>
      </c>
      <c r="G167" s="3">
        <f>IF('SC1'!A167&lt;LookHere!D$16,0,LookHere!B$16)</f>
        <v>7004.88</v>
      </c>
      <c r="H167" s="3">
        <f t="shared" si="38"/>
        <v>28467.610922284839</v>
      </c>
      <c r="I167" s="35">
        <f t="shared" si="39"/>
        <v>0</v>
      </c>
      <c r="J167" s="3">
        <f>IF(I166&gt;0,IF(B167&lt;2,IF(C167&gt;5500*[1]LookHere!B$11, 5500*[1]LookHere!B$11, C167), IF(H167&gt;(M167+P166),-(H167-M167-P166),0)),0)</f>
        <v>0</v>
      </c>
      <c r="K167" s="35">
        <f t="shared" si="40"/>
        <v>0</v>
      </c>
      <c r="L167" s="35">
        <f t="shared" si="41"/>
        <v>1.52200172871985E-59</v>
      </c>
      <c r="M167" s="35">
        <f t="shared" si="42"/>
        <v>2.7285796499100934E-58</v>
      </c>
      <c r="N167" s="35">
        <f t="shared" si="43"/>
        <v>1.9100057549370652E-58</v>
      </c>
      <c r="O167" s="35">
        <f t="shared" si="44"/>
        <v>-801768.11101051001</v>
      </c>
      <c r="P167" s="3">
        <f t="shared" si="45"/>
        <v>28467.610922284839</v>
      </c>
      <c r="Q167">
        <f t="shared" si="36"/>
        <v>0.2</v>
      </c>
      <c r="R167" s="3">
        <f>IF(B167&lt;2,K167*V$5+L167*0.4*V$6 - IF((C167-J167)&gt;0,IF((C167-J167)&gt;V$12,V$12,C167-J167)),P167+L167*($V$6)*0.4+K167*($V$5)+G167+F167+E167)/LookHere!B$11</f>
        <v>58472.490922284836</v>
      </c>
      <c r="S167" s="3">
        <f>(IF(G167&gt;0,IF(R167&gt;V$15,IF(0.15*(R167-V$15)&lt;G167,0.15*(R167-V$15),G167),0),0))*LookHere!B$11</f>
        <v>0</v>
      </c>
      <c r="T167" s="3">
        <f>(IF(R167&lt;V$16,W$16*R167,IF(R167&lt;V$17,Z$16+W$17*(R167-V$16),IF(R167&lt;V$18,W$18*(R167-V$18)+Z$17,(R167-V$18)*W$19+Z$18)))+S167 + IF(R167&lt;V$20,R167*W$20,IF(R167&lt;V$21,(R167-V$20)*W$21+Z$20,(R167-V$21)*W$22+Z$21)))*LookHere!B$11</f>
        <v>13472.490922291727</v>
      </c>
      <c r="AI167" s="3">
        <f t="shared" si="46"/>
        <v>1</v>
      </c>
    </row>
    <row r="168" spans="1:36" x14ac:dyDescent="0.2">
      <c r="A168">
        <f t="shared" si="37"/>
        <v>116</v>
      </c>
      <c r="B168">
        <f>IF(A168&lt;LookHere!$B$9,1,2)</f>
        <v>2</v>
      </c>
      <c r="C168">
        <f>IF(B168&lt;2,LookHere!F$10 - T167,0)</f>
        <v>0</v>
      </c>
      <c r="D168" s="3">
        <f>IF(B168=2,LookHere!$B$12,0)</f>
        <v>45000</v>
      </c>
      <c r="E168" s="3">
        <f>IF(A168&lt;LookHere!B$13,0,IF(A168&lt;LookHere!B$14,LookHere!C$13,LookHere!C$14))</f>
        <v>15000</v>
      </c>
      <c r="F168" s="3">
        <f>IF('SC1'!A168&lt;LookHere!D$15,0,LookHere!B$15)</f>
        <v>8000</v>
      </c>
      <c r="G168" s="3">
        <f>IF('SC1'!A168&lt;LookHere!D$16,0,LookHere!B$16)</f>
        <v>7004.88</v>
      </c>
      <c r="H168" s="3">
        <f t="shared" si="38"/>
        <v>28467.610922291726</v>
      </c>
      <c r="I168" s="35">
        <f t="shared" si="39"/>
        <v>0</v>
      </c>
      <c r="J168" s="3">
        <f>IF(I167&gt;0,IF(B168&lt;2,IF(C168&gt;5500*[1]LookHere!B$11, 5500*[1]LookHere!B$11, C168), IF(H168&gt;(M168+P167),-(H168-M168-P167),0)),0)</f>
        <v>0</v>
      </c>
      <c r="K168" s="35">
        <f t="shared" si="40"/>
        <v>0</v>
      </c>
      <c r="L168" s="35">
        <f t="shared" si="41"/>
        <v>8.489725642799314E-61</v>
      </c>
      <c r="M168" s="35">
        <f t="shared" si="42"/>
        <v>1.52200172871985E-59</v>
      </c>
      <c r="N168" s="35">
        <f t="shared" si="43"/>
        <v>1.0654012101038949E-59</v>
      </c>
      <c r="O168" s="35">
        <f t="shared" si="44"/>
        <v>-846896.46327959327</v>
      </c>
      <c r="P168" s="3">
        <f t="shared" si="45"/>
        <v>28467.610922291726</v>
      </c>
      <c r="Q168">
        <f t="shared" si="36"/>
        <v>0.2</v>
      </c>
      <c r="R168" s="3">
        <f>IF(B168&lt;2,K168*V$5+L168*0.4*V$6 - IF((C168-J168)&gt;0,IF((C168-J168)&gt;V$12,V$12,C168-J168)),P168+L168*($V$6)*0.4+K168*($V$5)+G168+F168+E168)/LookHere!B$11</f>
        <v>58472.490922291727</v>
      </c>
      <c r="S168" s="3">
        <f>(IF(G168&gt;0,IF(R168&gt;V$15,IF(0.15*(R168-V$15)&lt;G168,0.15*(R168-V$15),G168),0),0))*LookHere!B$11</f>
        <v>0</v>
      </c>
      <c r="T168" s="3">
        <f>(IF(R168&lt;V$16,W$16*R168,IF(R168&lt;V$17,Z$16+W$17*(R168-V$16),IF(R168&lt;V$18,W$18*(R168-V$18)+Z$17,(R168-V$18)*W$19+Z$18)))+S168 + IF(R168&lt;V$20,R168*W$20,IF(R168&lt;V$21,(R168-V$20)*W$21+Z$20,(R168-V$21)*W$22+Z$21)))*LookHere!B$11</f>
        <v>13472.490922293873</v>
      </c>
      <c r="AI168" s="3">
        <f t="shared" si="46"/>
        <v>1</v>
      </c>
    </row>
    <row r="169" spans="1:36" x14ac:dyDescent="0.2">
      <c r="A169">
        <f t="shared" si="37"/>
        <v>117</v>
      </c>
      <c r="B169">
        <f>IF(A169&lt;LookHere!$B$9,1,2)</f>
        <v>2</v>
      </c>
      <c r="C169">
        <f>IF(B169&lt;2,LookHere!F$10 - T168,0)</f>
        <v>0</v>
      </c>
      <c r="D169" s="3">
        <f>IF(B169=2,LookHere!$B$12,0)</f>
        <v>45000</v>
      </c>
      <c r="E169" s="3">
        <f>IF(A169&lt;LookHere!B$13,0,IF(A169&lt;LookHere!B$14,LookHere!C$13,LookHere!C$14))</f>
        <v>15000</v>
      </c>
      <c r="F169" s="3">
        <f>IF('SC1'!A169&lt;LookHere!D$15,0,LookHere!B$15)</f>
        <v>8000</v>
      </c>
      <c r="G169" s="3">
        <f>IF('SC1'!A169&lt;LookHere!D$16,0,LookHere!B$16)</f>
        <v>7004.88</v>
      </c>
      <c r="H169" s="3">
        <f t="shared" si="38"/>
        <v>28467.610922293872</v>
      </c>
      <c r="I169" s="35">
        <f t="shared" si="39"/>
        <v>0</v>
      </c>
      <c r="J169" s="3">
        <f>IF(I168&gt;0,IF(B169&lt;2,IF(C169&gt;5500*[1]LookHere!B$11, 5500*[1]LookHere!B$11, C169), IF(H169&gt;(M169+P168),-(H169-M169-P168),0)),0)</f>
        <v>0</v>
      </c>
      <c r="K169" s="35">
        <f t="shared" si="40"/>
        <v>0</v>
      </c>
      <c r="L169" s="35">
        <f t="shared" si="41"/>
        <v>4.735568963553453E-62</v>
      </c>
      <c r="M169" s="35">
        <f t="shared" si="42"/>
        <v>8.489725642799314E-61</v>
      </c>
      <c r="N169" s="35">
        <f t="shared" si="43"/>
        <v>5.9428079499595195E-61</v>
      </c>
      <c r="O169" s="35">
        <f t="shared" si="44"/>
        <v>-892962.58270883502</v>
      </c>
      <c r="P169" s="3">
        <f t="shared" si="45"/>
        <v>28467.610922293872</v>
      </c>
      <c r="Q169">
        <f t="shared" si="36"/>
        <v>0.2</v>
      </c>
      <c r="R169" s="3">
        <f>IF(B169&lt;2,K169*V$5+L169*0.4*V$6 - IF((C169-J169)&gt;0,IF((C169-J169)&gt;V$12,V$12,C169-J169)),P169+L169*($V$6)*0.4+K169*($V$5)+G169+F169+E169)/LookHere!B$11</f>
        <v>58472.490922293873</v>
      </c>
      <c r="S169" s="3">
        <f>(IF(G169&gt;0,IF(R169&gt;V$15,IF(0.15*(R169-V$15)&lt;G169,0.15*(R169-V$15),G169),0),0))*LookHere!B$11</f>
        <v>0</v>
      </c>
      <c r="T169" s="3">
        <f>(IF(R169&lt;V$16,W$16*R169,IF(R169&lt;V$17,Z$16+W$17*(R169-V$16),IF(R169&lt;V$18,W$18*(R169-V$18)+Z$17,(R169-V$18)*W$19+Z$18)))+S169 + IF(R169&lt;V$20,R169*W$20,IF(R169&lt;V$21,(R169-V$20)*W$21+Z$20,(R169-V$21)*W$22+Z$21)))*LookHere!B$11</f>
        <v>13472.490922294543</v>
      </c>
      <c r="AI169" s="3">
        <f t="shared" si="46"/>
        <v>1</v>
      </c>
    </row>
    <row r="170" spans="1:36" x14ac:dyDescent="0.2">
      <c r="A170">
        <f t="shared" si="37"/>
        <v>118</v>
      </c>
      <c r="B170">
        <f>IF(A170&lt;LookHere!$B$9,1,2)</f>
        <v>2</v>
      </c>
      <c r="C170">
        <f>IF(B170&lt;2,LookHere!F$10 - T169,0)</f>
        <v>0</v>
      </c>
      <c r="D170" s="3">
        <f>IF(B170=2,LookHere!$B$12,0)</f>
        <v>45000</v>
      </c>
      <c r="E170" s="3">
        <f>IF(A170&lt;LookHere!B$13,0,IF(A170&lt;LookHere!B$14,LookHere!C$13,LookHere!C$14))</f>
        <v>15000</v>
      </c>
      <c r="F170" s="3">
        <f>IF('SC1'!A170&lt;LookHere!D$15,0,LookHere!B$15)</f>
        <v>8000</v>
      </c>
      <c r="G170" s="3">
        <f>IF('SC1'!A170&lt;LookHere!D$16,0,LookHere!B$16)</f>
        <v>7004.88</v>
      </c>
      <c r="H170" s="3">
        <f t="shared" si="38"/>
        <v>28467.610922294542</v>
      </c>
      <c r="I170" s="35">
        <f t="shared" si="39"/>
        <v>0</v>
      </c>
      <c r="J170" s="3">
        <f>IF(I169&gt;0,IF(B170&lt;2,IF(C170&gt;5500*[1]LookHere!B$11, 5500*[1]LookHere!B$11, C170), IF(H170&gt;(M170+P169),-(H170-M170-P169),0)),0)</f>
        <v>0</v>
      </c>
      <c r="K170" s="35">
        <f t="shared" si="40"/>
        <v>0</v>
      </c>
      <c r="L170" s="35">
        <f t="shared" si="41"/>
        <v>2.6415003678701157E-63</v>
      </c>
      <c r="M170" s="35">
        <f t="shared" si="42"/>
        <v>4.735568963553453E-62</v>
      </c>
      <c r="N170" s="35">
        <f t="shared" si="43"/>
        <v>3.3148982744874169E-62</v>
      </c>
      <c r="O170" s="35">
        <f t="shared" si="44"/>
        <v>-939985.95609981846</v>
      </c>
      <c r="P170" s="3">
        <f t="shared" si="45"/>
        <v>28467.610922294542</v>
      </c>
      <c r="Q170">
        <f t="shared" si="36"/>
        <v>0.2</v>
      </c>
      <c r="R170" s="3">
        <f>IF(B170&lt;2,K170*V$5+L170*0.4*V$6 - IF((C170-J170)&gt;0,IF((C170-J170)&gt;V$12,V$12,C170-J170)),P170+L170*($V$6)*0.4+K170*($V$5)+G170+F170+E170)/LookHere!B$11</f>
        <v>58472.490922294543</v>
      </c>
      <c r="S170" s="3">
        <f>(IF(G170&gt;0,IF(R170&gt;V$15,IF(0.15*(R170-V$15)&lt;G170,0.15*(R170-V$15),G170),0),0))*LookHere!B$11</f>
        <v>0</v>
      </c>
      <c r="T170" s="3">
        <f>(IF(R170&lt;V$16,W$16*R170,IF(R170&lt;V$17,Z$16+W$17*(R170-V$16),IF(R170&lt;V$18,W$18*(R170-V$18)+Z$17,(R170-V$18)*W$19+Z$18)))+S170 + IF(R170&lt;V$20,R170*W$20,IF(R170&lt;V$21,(R170-V$20)*W$21+Z$20,(R170-V$21)*W$22+Z$21)))*LookHere!B$11</f>
        <v>13472.49092229475</v>
      </c>
      <c r="AI170" s="3">
        <f t="shared" si="46"/>
        <v>1</v>
      </c>
    </row>
    <row r="171" spans="1:36" x14ac:dyDescent="0.2">
      <c r="A171">
        <f t="shared" si="37"/>
        <v>119</v>
      </c>
      <c r="B171">
        <f>IF(A171&lt;LookHere!$B$9,1,2)</f>
        <v>2</v>
      </c>
      <c r="C171">
        <f>IF(B171&lt;2,LookHere!F$10 - T170,0)</f>
        <v>0</v>
      </c>
      <c r="D171" s="3">
        <f>IF(B171=2,LookHere!$B$12,0)</f>
        <v>45000</v>
      </c>
      <c r="E171" s="3">
        <f>IF(A171&lt;LookHere!B$13,0,IF(A171&lt;LookHere!B$14,LookHere!C$13,LookHere!C$14))</f>
        <v>15000</v>
      </c>
      <c r="F171" s="3">
        <f>IF('SC1'!A171&lt;LookHere!D$15,0,LookHere!B$15)</f>
        <v>8000</v>
      </c>
      <c r="G171" s="3">
        <f>IF('SC1'!A171&lt;LookHere!D$16,0,LookHere!B$16)</f>
        <v>7004.88</v>
      </c>
      <c r="H171" s="3">
        <f t="shared" si="38"/>
        <v>28467.610922294749</v>
      </c>
      <c r="I171" s="35">
        <f t="shared" si="39"/>
        <v>0</v>
      </c>
      <c r="J171" s="3">
        <f>IF(I170&gt;0,IF(B171&lt;2,IF(C171&gt;5500*[1]LookHere!B$11, 5500*[1]LookHere!B$11, C171), IF(H171&gt;(M171+P170),-(H171-M171-P170),0)),0)</f>
        <v>0</v>
      </c>
      <c r="K171" s="35">
        <f t="shared" si="40"/>
        <v>0</v>
      </c>
      <c r="L171" s="35">
        <f t="shared" si="41"/>
        <v>1.4734289051979478E-64</v>
      </c>
      <c r="M171" s="35">
        <f t="shared" si="42"/>
        <v>2.6415003678701157E-63</v>
      </c>
      <c r="N171" s="35">
        <f t="shared" si="43"/>
        <v>1.849050257509081E-63</v>
      </c>
      <c r="O171" s="35">
        <f t="shared" si="44"/>
        <v>-987986.47518986731</v>
      </c>
      <c r="P171" s="3">
        <f t="shared" si="45"/>
        <v>28467.610922294749</v>
      </c>
      <c r="Q171">
        <f t="shared" si="36"/>
        <v>0.2</v>
      </c>
      <c r="R171" s="3">
        <f>IF(B171&lt;2,K171*V$5+L171*0.4*V$6 - IF((C171-J171)&gt;0,IF((C171-J171)&gt;V$12,V$12,C171-J171)),P171+L171*($V$6)*0.4+K171*($V$5)+G171+F171+E171)/LookHere!B$11</f>
        <v>58472.490922294746</v>
      </c>
      <c r="S171" s="3">
        <f>(IF(G171&gt;0,IF(R171&gt;V$15,IF(0.15*(R171-V$15)&lt;G171,0.15*(R171-V$15),G171),0),0))*LookHere!B$11</f>
        <v>0</v>
      </c>
      <c r="T171" s="3">
        <f>(IF(R171&lt;V$16,W$16*R171,IF(R171&lt;V$17,Z$16+W$17*(R171-V$16),IF(R171&lt;V$18,W$18*(R171-V$18)+Z$17,(R171-V$18)*W$19+Z$18)))+S171 + IF(R171&lt;V$20,R171*W$20,IF(R171&lt;V$21,(R171-V$20)*W$21+Z$20,(R171-V$21)*W$22+Z$21)))*LookHere!B$11</f>
        <v>13472.490922294812</v>
      </c>
      <c r="AI171" s="3">
        <f t="shared" si="46"/>
        <v>1</v>
      </c>
    </row>
    <row r="172" spans="1:36" x14ac:dyDescent="0.2">
      <c r="A172">
        <f t="shared" si="37"/>
        <v>120</v>
      </c>
      <c r="B172">
        <f>IF(A172&lt;LookHere!$B$9,1,2)</f>
        <v>2</v>
      </c>
      <c r="C172">
        <f>IF(B172&lt;2,LookHere!F$10 - T171,0)</f>
        <v>0</v>
      </c>
      <c r="D172" s="3">
        <f>IF(B172=2,LookHere!$B$12,0)</f>
        <v>45000</v>
      </c>
      <c r="E172" s="3">
        <f>IF(A172&lt;LookHere!B$13,0,IF(A172&lt;LookHere!B$14,LookHere!C$13,LookHere!C$14))</f>
        <v>15000</v>
      </c>
      <c r="F172" s="3">
        <f>IF('SC1'!A172&lt;LookHere!D$15,0,LookHere!B$15)</f>
        <v>8000</v>
      </c>
      <c r="G172" s="3">
        <f>IF('SC1'!A172&lt;LookHere!D$16,0,LookHere!B$16)</f>
        <v>7004.88</v>
      </c>
      <c r="H172" s="3">
        <f t="shared" si="38"/>
        <v>28467.610922294811</v>
      </c>
      <c r="I172" s="35">
        <f t="shared" si="39"/>
        <v>0</v>
      </c>
      <c r="J172" s="3">
        <f>IF(I171&gt;0,IF(B172&lt;2,IF(C172&gt;5500*[1]LookHere!B$11, 5500*[1]LookHere!B$11, C172), IF(H172&gt;(M172+P171),-(H172-M172-P171),0)),0)</f>
        <v>0</v>
      </c>
      <c r="K172" s="35">
        <f t="shared" si="40"/>
        <v>0</v>
      </c>
      <c r="L172" s="35">
        <f t="shared" si="41"/>
        <v>8.2187864331941386E-66</v>
      </c>
      <c r="M172" s="35">
        <f t="shared" si="42"/>
        <v>1.4734289051979478E-64</v>
      </c>
      <c r="N172" s="35">
        <f t="shared" si="43"/>
        <v>1.0314002336385635E-64</v>
      </c>
      <c r="O172" s="35">
        <f t="shared" si="44"/>
        <v>-1036984.4450666076</v>
      </c>
      <c r="P172" s="3">
        <f t="shared" si="45"/>
        <v>28467.610922294811</v>
      </c>
      <c r="Q172">
        <f t="shared" si="36"/>
        <v>0.2</v>
      </c>
      <c r="R172" s="3">
        <f>IF(B172&lt;2,K172*V$5+L172*0.4*V$6 - IF((C172-J172)&gt;0,IF((C172-J172)&gt;V$12,V$12,C172-J172)),P172+L172*($V$6)*0.4+K172*($V$5)+G172+F172+E172)/LookHere!B$11</f>
        <v>58472.490922294812</v>
      </c>
      <c r="S172" s="3">
        <f>(IF(G172&gt;0,IF(R172&gt;V$15,IF(0.15*(R172-V$15)&lt;G172,0.15*(R172-V$15),G172),0),0))*LookHere!B$11</f>
        <v>0</v>
      </c>
      <c r="T172" s="3">
        <f>(IF(R172&lt;V$16,W$16*R172,IF(R172&lt;V$17,Z$16+W$17*(R172-V$16),IF(R172&lt;V$18,W$18*(R172-V$18)+Z$17,(R172-V$18)*W$19+Z$18)))+S172 + IF(R172&lt;V$20,R172*W$20,IF(R172&lt;V$21,(R172-V$20)*W$21+Z$20,(R172-V$21)*W$22+Z$21)))*LookHere!B$11</f>
        <v>13472.490922294834</v>
      </c>
      <c r="AI172" s="3">
        <f t="shared" si="46"/>
        <v>1</v>
      </c>
      <c r="AJ172">
        <f>MATCH(1,AI92:AI172,0)+3</f>
        <v>55</v>
      </c>
    </row>
    <row r="173" spans="1:36" x14ac:dyDescent="0.2">
      <c r="AI173" s="3">
        <f t="shared" si="46"/>
        <v>0</v>
      </c>
      <c r="AJ173" t="str">
        <f>"A"&amp;AJ172</f>
        <v>A55</v>
      </c>
    </row>
    <row r="174" spans="1:36" x14ac:dyDescent="0.2">
      <c r="AJ174">
        <f ca="1">IF(AI172&gt;0,INDIRECT(AJ173),"past "&amp;A172)</f>
        <v>91</v>
      </c>
    </row>
    <row r="177" spans="1:35" x14ac:dyDescent="0.2">
      <c r="A177" s="52" t="s">
        <v>82</v>
      </c>
      <c r="B177" s="52"/>
      <c r="C177" s="52"/>
      <c r="D177" t="s">
        <v>0</v>
      </c>
    </row>
    <row r="178" spans="1:35" x14ac:dyDescent="0.2">
      <c r="A178" s="52"/>
      <c r="B178" s="52"/>
      <c r="C178" s="52"/>
      <c r="D178" s="1" t="s">
        <v>1</v>
      </c>
      <c r="E178" s="2" t="s">
        <v>2</v>
      </c>
      <c r="K178" t="s">
        <v>3</v>
      </c>
      <c r="L178" t="s">
        <v>3</v>
      </c>
      <c r="T178" t="s">
        <v>4</v>
      </c>
    </row>
    <row r="179" spans="1:35" x14ac:dyDescent="0.2">
      <c r="A179" s="2" t="s">
        <v>5</v>
      </c>
      <c r="B179" s="2" t="s">
        <v>59</v>
      </c>
      <c r="C179" s="2" t="s">
        <v>77</v>
      </c>
      <c r="D179" s="2" t="s">
        <v>6</v>
      </c>
      <c r="E179" t="s">
        <v>7</v>
      </c>
      <c r="F179" t="s">
        <v>8</v>
      </c>
      <c r="G179" t="s">
        <v>9</v>
      </c>
      <c r="H179" t="s">
        <v>10</v>
      </c>
      <c r="I179" t="s">
        <v>15</v>
      </c>
      <c r="J179" t="s">
        <v>76</v>
      </c>
      <c r="K179" t="s">
        <v>11</v>
      </c>
      <c r="L179" t="s">
        <v>12</v>
      </c>
      <c r="M179" t="s">
        <v>79</v>
      </c>
      <c r="N179" t="s">
        <v>81</v>
      </c>
      <c r="O179" t="s">
        <v>13</v>
      </c>
      <c r="P179" t="s">
        <v>14</v>
      </c>
      <c r="R179" t="s">
        <v>16</v>
      </c>
      <c r="S179" t="s">
        <v>60</v>
      </c>
      <c r="T179" t="s">
        <v>17</v>
      </c>
      <c r="W179" s="2" t="s">
        <v>18</v>
      </c>
      <c r="AG179" t="s">
        <v>19</v>
      </c>
      <c r="AI179" t="s">
        <v>25</v>
      </c>
    </row>
    <row r="180" spans="1:35" x14ac:dyDescent="0.2">
      <c r="A180">
        <f>LookHere!B$8</f>
        <v>40</v>
      </c>
      <c r="B180">
        <f>IF(A180&lt;LookHere!$B$9,1,2)</f>
        <v>1</v>
      </c>
      <c r="C180">
        <f>IF(B180&lt;2,LookHere!F$10,0)</f>
        <v>7000</v>
      </c>
      <c r="D180" s="3">
        <f>IF(B180=2,LookHere!$B$12,0)</f>
        <v>0</v>
      </c>
      <c r="E180" s="3">
        <f>IF(A180&lt;LookHere!B$13,0,IF(A180&lt;LookHere!B$14,LookHere!C$13,LookHere!C$14))</f>
        <v>0</v>
      </c>
      <c r="F180" s="3">
        <f>IF('SC1'!A180&lt;LookHere!D$15,0,LookHere!B$15)</f>
        <v>0</v>
      </c>
      <c r="G180" s="3">
        <f>IF('SC1'!A180&lt;LookHere!D$16,0,LookHere!B$16)</f>
        <v>0</v>
      </c>
      <c r="H180" s="3">
        <v>0</v>
      </c>
      <c r="I180" s="3">
        <f>LookHere!B27+J4</f>
        <v>65500</v>
      </c>
      <c r="J180" s="3">
        <f>IF(B180&lt;2,IF(C180&gt;5500*LookHere!B$11, 5500*LookHere!B$11, C180), IF(H180&gt;M180,-(H180-M180),0))</f>
        <v>5500</v>
      </c>
      <c r="K180" s="3">
        <f>LookHere!B$24*V183+IF($C180&gt;($J180+$V$12),$V$183*($C180-$J180-$V$12),0)</f>
        <v>6000</v>
      </c>
      <c r="L180" s="3">
        <f>LookHere!B$24*(1-V183)+IF($C180&gt;($J180+$V$12),(1-$V$183)*($C180-$J180-$V$12),0)</f>
        <v>14000</v>
      </c>
      <c r="M180" s="3"/>
      <c r="N180" s="3"/>
      <c r="O180" s="3">
        <f>LookHere!B$26+IF((C180-J180)&gt;0,IF((C180-J180)&gt;V$12,V$12,C180-J180),0)</f>
        <v>21500</v>
      </c>
      <c r="P180">
        <v>0</v>
      </c>
      <c r="Q180">
        <f>IF(B180&lt;2,0,VLOOKUP(A180,AG$5:AH$90,2))</f>
        <v>0</v>
      </c>
      <c r="R180" s="3">
        <f>IF(B180&lt;2,K180*V$5+L180*0.4*V$6 - IF((C180-J180)&gt;0,IF((C180-J180)&gt;V$12,V$12,C180-J180)),P180+L180*($V$6)*0.4+K180*($V$5)+G180+F180+E180)/LookHere!B$11</f>
        <v>-920.952</v>
      </c>
      <c r="S180" s="3">
        <f>(IF(G180&gt;0,IF(R180&gt;V$15,IF(0.15*(R180-V$15)&lt;G180,0.15*(R180-V$15),G180),0),0))*LookHere!B$11</f>
        <v>0</v>
      </c>
      <c r="T180" s="3">
        <f>(IF(R180&lt;V$16,W$16*R180,IF(R180&lt;V$17,Z$16+W$17*(R180-V$16),IF(R180&lt;V$18,W$18*(R180-V$18)+Z$17,(R180-V$18)*W$19+Z$18)))+S180 + IF(R180&lt;V$20,R180*W$20,IF(R180&lt;V$21,(R180-V$20)*W$21+Z$20,(R180-V$21)*W$22+Z$21)))*LookHere!B$11</f>
        <v>-184.19040000000001</v>
      </c>
      <c r="V180" s="4">
        <f>LookHere!B$19</f>
        <v>0.02</v>
      </c>
      <c r="W180" t="s">
        <v>63</v>
      </c>
      <c r="AG180">
        <v>60</v>
      </c>
      <c r="AH180" s="20">
        <v>0.04</v>
      </c>
      <c r="AI180" s="3">
        <f>IF(((K180+L180+O180+I180)-H180)&lt;H180,1,0)</f>
        <v>0</v>
      </c>
    </row>
    <row r="181" spans="1:35" x14ac:dyDescent="0.2">
      <c r="A181">
        <f>A180+1</f>
        <v>41</v>
      </c>
      <c r="B181">
        <f>IF(A181&lt;LookHere!$B$9,1,2)</f>
        <v>1</v>
      </c>
      <c r="C181">
        <f>IF(B181&lt;2,LookHere!F$10 - T180,0)</f>
        <v>7184.1904000000004</v>
      </c>
      <c r="D181" s="3">
        <f>IF(B181=2,LookHere!$B$12,0)</f>
        <v>0</v>
      </c>
      <c r="E181" s="3">
        <f>IF(A181&lt;LookHere!B$13,0,IF(A181&lt;LookHere!B$14,LookHere!C$13,LookHere!C$14))</f>
        <v>0</v>
      </c>
      <c r="F181" s="3">
        <f>IF('SC1'!A181&lt;LookHere!D$15,0,LookHere!B$15)</f>
        <v>0</v>
      </c>
      <c r="G181" s="3">
        <f>IF('SC1'!A181&lt;LookHere!D$16,0,LookHere!B$16)</f>
        <v>0</v>
      </c>
      <c r="H181" s="3">
        <f>IF(B181&lt;2,0,D181-E181-F181-G181+T180)</f>
        <v>0</v>
      </c>
      <c r="I181" s="35">
        <f>IF(I180&gt;0,IF(B181&lt;2,I180*(1+V$186),I180*(1+V$187)) + J181,0)</f>
        <v>73671.09</v>
      </c>
      <c r="J181" s="3">
        <f>IF(I180&gt;0,IF(B181&lt;2,IF(C181&gt;5500*[1]LookHere!B$11, 5500*[1]LookHere!B$11, C181), IF(H181&gt;(M181+P180),-(H181-M181-P180),0)),0)</f>
        <v>5500</v>
      </c>
      <c r="K181" s="35">
        <f>IF(B181&lt;2,K180*(1+$V$5-$V$4)+IF(C181&gt;($J181+$V$12),$V$183*($C181-$J181-$V$12),0), K180*(1+$V$5-$V$4)-$M181*$V$184)+N181</f>
        <v>6034.6799999999994</v>
      </c>
      <c r="L181" s="35">
        <f>IF(B181&lt;2,L180*(1+$V$6-$V$4)+IF(C181&gt;($J181+$V$12),(1-$V$183)*($C180-$J181-$V$12),0), L180*(1+$V$6-$V$4)-$M181*(1-$V$184))-N181</f>
        <v>14780.92</v>
      </c>
      <c r="M181" s="35">
        <f>MIN((H181-P180),(K180+L180))</f>
        <v>0</v>
      </c>
      <c r="N181" s="35">
        <f>IF(B181&lt;2, IF(K180/(K180+L180)&lt;V$183, (V$183 - K180/(K180+L180))*(K180+L180),0),  IF(K180/(K180+L180)&lt;V$184, (V$184 - K180/(K180+L180))*(K180+L180),0))</f>
        <v>0</v>
      </c>
      <c r="O181" s="35">
        <f>IF(B181&lt;2,O180*(1+V$186) + IF((C181-J181)&gt;0,IF((C181-J181)&gt;V$12,V$12,C181-J181),0), O180*(1+V$187)-P180 )</f>
        <v>24060.9604</v>
      </c>
      <c r="P181" s="3">
        <f>IF(B181&lt;2, 0, IF(H181&gt;(I181+K181+L181),H181-I181-K181-L181,  O181*Q181))</f>
        <v>0</v>
      </c>
      <c r="Q181">
        <f t="shared" ref="Q181:Q244" si="47">IF(B181&lt;2,0,VLOOKUP(A181,AG$5:AH$90,2))</f>
        <v>0</v>
      </c>
      <c r="R181" s="3">
        <f>IF(B181&lt;2,K181*V$5+L181*0.4*V$6 - IF((C181-J181)&gt;0,IF((C181-J181)&gt;V$12,V$12,C181-J181)),P181+L181*($V$6)*0.4+K181*($V$5)+G181+F181+E181)/LookHere!B$11</f>
        <v>-1080.5771025600004</v>
      </c>
      <c r="S181" s="3">
        <f>(IF(G181&gt;0,IF(R181&gt;V$15,IF(0.15*(R181-V$15)&lt;G181,0.15*(R181-V$15),G181),0),0))*LookHere!B$11</f>
        <v>0</v>
      </c>
      <c r="T181" s="3">
        <f>(IF(R181&lt;V$16,W$16*R181,IF(R181&lt;V$17,Z$16+W$17*(R181-V$16),IF(R181&lt;V$18,W$18*(R181-V$18)+Z$17,(R181-V$18)*W$19+Z$18)))+S181 + IF(R181&lt;V$20,R181*W$20,IF(R181&lt;V$21,(R181-V$20)*W$21+Z$20,(R181-V$21)*W$22+Z$21)))*LookHere!B$11</f>
        <v>-216.1154205120001</v>
      </c>
      <c r="V181" s="4">
        <f>LookHere!B$20-V185</f>
        <v>2.5779999999999997E-2</v>
      </c>
      <c r="W181" t="s">
        <v>21</v>
      </c>
      <c r="AG181">
        <f t="shared" ref="AG181:AG220" si="48">AG180+1</f>
        <v>61</v>
      </c>
      <c r="AH181" s="20">
        <v>0.04</v>
      </c>
      <c r="AI181" s="3">
        <f>IF(((K181+L181+O181+I181)-H181)&lt;H181,1,0)</f>
        <v>0</v>
      </c>
    </row>
    <row r="182" spans="1:35" x14ac:dyDescent="0.2">
      <c r="A182">
        <f t="shared" ref="A182:A245" si="49">A181+1</f>
        <v>42</v>
      </c>
      <c r="B182">
        <f>IF(A182&lt;LookHere!$B$9,1,2)</f>
        <v>1</v>
      </c>
      <c r="C182">
        <f>IF(B182&lt;2,LookHere!F$10 - T181,0)</f>
        <v>7216.1154205120001</v>
      </c>
      <c r="D182" s="3">
        <f>IF(B182=2,LookHere!$B$12,0)</f>
        <v>0</v>
      </c>
      <c r="E182" s="3">
        <f>IF(A182&lt;LookHere!B$13,0,IF(A182&lt;LookHere!B$14,LookHere!C$13,LookHere!C$14))</f>
        <v>0</v>
      </c>
      <c r="F182" s="3">
        <f>IF('SC1'!A182&lt;LookHere!D$15,0,LookHere!B$15)</f>
        <v>0</v>
      </c>
      <c r="G182" s="3">
        <f>IF('SC1'!A182&lt;LookHere!D$16,0,LookHere!B$16)</f>
        <v>0</v>
      </c>
      <c r="H182" s="3">
        <f t="shared" ref="H182:H245" si="50">IF(B182&lt;2,0,D182-E182-F182-G182+T181)</f>
        <v>0</v>
      </c>
      <c r="I182" s="35">
        <f t="shared" ref="I182:I245" si="51">IF(I181&gt;0,IF(B182&lt;2,I181*(1+V$186),I181*(1+V$187)) + J182,0)</f>
        <v>82175.397050200001</v>
      </c>
      <c r="J182" s="3">
        <f>IF(I181&gt;0,IF(B182&lt;2,IF(C182&gt;5500*[1]LookHere!B$11, 5500*[1]LookHere!B$11, C182), IF(H182&gt;(M182+P181),-(H182-M182-P181),0)),0)</f>
        <v>5500</v>
      </c>
      <c r="K182" s="35">
        <f t="shared" ref="K182:K245" si="52">IF(B182&lt;2,K181*(1+$V$5-$V$4)+IF(C182&gt;($J182+$V$12),$V$183*($C182-$J182-$V$12),0), K181*(1+$V$5-$V$4)-$M182*$V$184)+N182</f>
        <v>6279.5604503999984</v>
      </c>
      <c r="L182" s="35">
        <f t="shared" ref="L182:L245" si="53">IF(B182&lt;2,L181*(1+$V$6-$V$4)+IF(C182&gt;($J182+$V$12),(1-$V$183)*($C181-$J182-$V$12),0), L181*(1+$V$6-$V$4)-$M182*(1-$V$184))-N182</f>
        <v>15395.399717599999</v>
      </c>
      <c r="M182" s="35">
        <f t="shared" ref="M182:M245" si="54">MIN((H182-P181),(K181+L181))</f>
        <v>0</v>
      </c>
      <c r="N182" s="35">
        <f t="shared" ref="N182:N245" si="55">IF(B182&lt;2, IF(K181/(K181+L181)&lt;V$183, (V$183 - K181/(K181+L181))*(K181+L181),0),  IF(K181/(K181+L181)&lt;V$184, (V$184 - K181/(K181+L181))*(K181+L181),0))</f>
        <v>210</v>
      </c>
      <c r="O182" s="35">
        <f t="shared" ref="O182:O245" si="56">IF(B182&lt;2,O181*(1+V$186) + IF((C182-J182)&gt;0,IF((C182-J182)&gt;V$12,V$12,C182-J182),0), O181*(1+V$187)-P181 )</f>
        <v>26758.281785624</v>
      </c>
      <c r="P182" s="3">
        <f t="shared" ref="P182:P245" si="57">IF(B182&lt;2, 0, IF(H182&gt;(I182+K182+L182),H182-I182-K182-L182,  O182*Q182))</f>
        <v>0</v>
      </c>
      <c r="Q182">
        <f t="shared" si="47"/>
        <v>0</v>
      </c>
      <c r="R182" s="3">
        <f>IF(B182&lt;2,K182*V$5+L182*0.4*V$6 - IF((C182-J182)&gt;0,IF((C182-J182)&gt;V$12,V$12,C182-J182)),P182+L182*($V$6)*0.4+K182*($V$5)+G182+F182+E182)/LookHere!B$11</f>
        <v>-1087.5629958607969</v>
      </c>
      <c r="S182" s="3">
        <f>(IF(G182&gt;0,IF(R182&gt;V$15,IF(0.15*(R182-V$15)&lt;G182,0.15*(R182-V$15),G182),0),0))*LookHere!B$11</f>
        <v>0</v>
      </c>
      <c r="T182" s="3">
        <f>(IF(R182&lt;V$16,W$16*R182,IF(R182&lt;V$17,Z$16+W$17*(R182-V$16),IF(R182&lt;V$18,W$18*(R182-V$18)+Z$17,(R182-V$18)*W$19+Z$18)))+S182 + IF(R182&lt;V$20,R182*W$20,IF(R182&lt;V$21,(R182-V$20)*W$21+Z$20,(R182-V$21)*W$22+Z$21)))*LookHere!B$11</f>
        <v>-217.51259917215938</v>
      </c>
      <c r="V182" s="4">
        <f>LookHere!B$21-V185</f>
        <v>7.578E-2</v>
      </c>
      <c r="W182" t="s">
        <v>22</v>
      </c>
      <c r="AG182">
        <f t="shared" si="48"/>
        <v>62</v>
      </c>
      <c r="AH182" s="20">
        <v>0.04</v>
      </c>
      <c r="AI182" s="3">
        <f>IF(((K182+L182+O182+I182)-H182)&lt;H182,1,0)</f>
        <v>0</v>
      </c>
    </row>
    <row r="183" spans="1:35" x14ac:dyDescent="0.2">
      <c r="A183">
        <f t="shared" si="49"/>
        <v>43</v>
      </c>
      <c r="B183">
        <f>IF(A183&lt;LookHere!$B$9,1,2)</f>
        <v>1</v>
      </c>
      <c r="C183">
        <f>IF(B183&lt;2,LookHere!F$10 - T182,0)</f>
        <v>7217.5125991721598</v>
      </c>
      <c r="D183" s="3">
        <f>IF(B183=2,LookHere!$B$12,0)</f>
        <v>0</v>
      </c>
      <c r="E183" s="3">
        <f>IF(A183&lt;LookHere!B$13,0,IF(A183&lt;LookHere!B$14,LookHere!C$13,LookHere!C$14))</f>
        <v>0</v>
      </c>
      <c r="F183" s="3">
        <f>IF('SC1'!A183&lt;LookHere!D$15,0,LookHere!B$15)</f>
        <v>0</v>
      </c>
      <c r="G183" s="3">
        <f>IF('SC1'!A183&lt;LookHere!D$16,0,LookHere!B$16)</f>
        <v>0</v>
      </c>
      <c r="H183" s="3">
        <f t="shared" si="50"/>
        <v>0</v>
      </c>
      <c r="I183" s="35">
        <f t="shared" si="51"/>
        <v>91026.509741907154</v>
      </c>
      <c r="J183" s="3">
        <f>IF(I182&gt;0,IF(B183&lt;2,IF(C183&gt;5500*[1]LookHere!B$11, 5500*[1]LookHere!B$11, C183), IF(H183&gt;(M183+P182),-(H183-M183-P182),0)),0)</f>
        <v>5500</v>
      </c>
      <c r="K183" s="35">
        <f t="shared" si="52"/>
        <v>6538.7839098033101</v>
      </c>
      <c r="L183" s="35">
        <f t="shared" si="53"/>
        <v>16031.227513847725</v>
      </c>
      <c r="M183" s="35">
        <f t="shared" si="54"/>
        <v>0</v>
      </c>
      <c r="N183" s="35">
        <f t="shared" si="55"/>
        <v>222.92760000000015</v>
      </c>
      <c r="O183" s="35">
        <f t="shared" si="56"/>
        <v>29566.99711601391</v>
      </c>
      <c r="P183" s="3">
        <f t="shared" si="57"/>
        <v>0</v>
      </c>
      <c r="Q183">
        <f t="shared" si="47"/>
        <v>0</v>
      </c>
      <c r="R183" s="3">
        <f>IF(B183&lt;2,K183*V$5+L183*0.4*V$6 - IF((C183-J183)&gt;0,IF((C183-J183)&gt;V$12,V$12,C183-J183)),P183+L183*($V$6)*0.4+K183*($V$5)+G183+F183+E183)/LookHere!B$11</f>
        <v>-1063.0041815776781</v>
      </c>
      <c r="S183" s="3">
        <f>(IF(G183&gt;0,IF(R183&gt;V$15,IF(0.15*(R183-V$15)&lt;G183,0.15*(R183-V$15),G183),0),0))*LookHere!B$11</f>
        <v>0</v>
      </c>
      <c r="T183" s="3">
        <f>(IF(R183&lt;V$16,W$16*R183,IF(R183&lt;V$17,Z$16+W$17*(R183-V$16),IF(R183&lt;V$18,W$18*(R183-V$18)+Z$17,(R183-V$18)*W$19+Z$18)))+S183 + IF(R183&lt;V$20,R183*W$20,IF(R183&lt;V$21,(R183-V$20)*W$21+Z$20,(R183-V$21)*W$22+Z$21)))*LookHere!B$11</f>
        <v>-212.60083631553562</v>
      </c>
      <c r="V183" s="4">
        <f>LookHere!F27</f>
        <v>0.3</v>
      </c>
      <c r="W183" t="s">
        <v>71</v>
      </c>
      <c r="AG183">
        <f t="shared" si="48"/>
        <v>63</v>
      </c>
      <c r="AH183" s="20">
        <v>0.04</v>
      </c>
      <c r="AI183" s="3">
        <f>IF(((K183+L183+O183+I183)-H183)&lt;H183,1,0)</f>
        <v>0</v>
      </c>
    </row>
    <row r="184" spans="1:35" x14ac:dyDescent="0.2">
      <c r="A184">
        <f t="shared" si="49"/>
        <v>44</v>
      </c>
      <c r="B184">
        <f>IF(A184&lt;LookHere!$B$9,1,2)</f>
        <v>1</v>
      </c>
      <c r="C184">
        <f>IF(B184&lt;2,LookHere!F$10 - T183,0)</f>
        <v>7212.6008363155361</v>
      </c>
      <c r="D184" s="3">
        <f>IF(B184=2,LookHere!$B$12,0)</f>
        <v>0</v>
      </c>
      <c r="E184" s="3">
        <f>IF(A184&lt;LookHere!B$13,0,IF(A184&lt;LookHere!B$14,LookHere!C$13,LookHere!C$14))</f>
        <v>0</v>
      </c>
      <c r="F184" s="3">
        <f>IF('SC1'!A184&lt;LookHere!D$15,0,LookHere!B$15)</f>
        <v>0</v>
      </c>
      <c r="G184" s="3">
        <f>IF('SC1'!A184&lt;LookHere!D$16,0,LookHere!B$16)</f>
        <v>0</v>
      </c>
      <c r="H184" s="3">
        <f t="shared" si="50"/>
        <v>0</v>
      </c>
      <c r="I184" s="35">
        <f t="shared" si="51"/>
        <v>100238.57080918213</v>
      </c>
      <c r="J184" s="3">
        <f>IF(I183&gt;0,IF(B184&lt;2,IF(C184&gt;5500*[1]LookHere!B$11, 5500*[1]LookHere!B$11, C184), IF(H184&gt;(M184+P183),-(H184-M184-P183),0)),0)</f>
        <v>5500</v>
      </c>
      <c r="K184" s="35">
        <f t="shared" si="52"/>
        <v>6808.7975980939727</v>
      </c>
      <c r="L184" s="35">
        <f t="shared" si="53"/>
        <v>16693.229867278151</v>
      </c>
      <c r="M184" s="35">
        <f t="shared" si="54"/>
        <v>0</v>
      </c>
      <c r="N184" s="35">
        <f t="shared" si="55"/>
        <v>232.21951729199967</v>
      </c>
      <c r="O184" s="35">
        <f t="shared" si="56"/>
        <v>32485.340094720494</v>
      </c>
      <c r="P184" s="3">
        <f t="shared" si="57"/>
        <v>0</v>
      </c>
      <c r="Q184">
        <f t="shared" si="47"/>
        <v>0</v>
      </c>
      <c r="R184" s="3">
        <f>IF(B184&lt;2,K184*V$5+L184*0.4*V$6 - IF((C184-J184)&gt;0,IF((C184-J184)&gt;V$12,V$12,C184-J184)),P184+L184*($V$6)*0.4+K184*($V$5)+G184+F184+E184)/LookHere!B$11</f>
        <v>-1031.0648504997382</v>
      </c>
      <c r="S184" s="3">
        <f>(IF(G184&gt;0,IF(R184&gt;V$15,IF(0.15*(R184-V$15)&lt;G184,0.15*(R184-V$15),G184),0),0))*LookHere!B$11</f>
        <v>0</v>
      </c>
      <c r="T184" s="3">
        <f>(IF(R184&lt;V$16,W$16*R184,IF(R184&lt;V$17,Z$16+W$17*(R184-V$16),IF(R184&lt;V$18,W$18*(R184-V$18)+Z$17,(R184-V$18)*W$19+Z$18)))+S184 + IF(R184&lt;V$20,R184*W$20,IF(R184&lt;V$21,(R184-V$20)*W$21+Z$20,(R184-V$21)*W$22+Z$21)))*LookHere!B$11</f>
        <v>-206.21297009994765</v>
      </c>
      <c r="V184" s="4">
        <f>LookHere!G27</f>
        <v>0.7</v>
      </c>
      <c r="W184" t="s">
        <v>72</v>
      </c>
      <c r="AG184">
        <f t="shared" si="48"/>
        <v>64</v>
      </c>
      <c r="AH184" s="20">
        <v>0.04</v>
      </c>
      <c r="AI184" s="3">
        <f>IF(((X207+Y207+O184+W207)-H184)&lt;H184,1,0)</f>
        <v>0</v>
      </c>
    </row>
    <row r="185" spans="1:35" x14ac:dyDescent="0.2">
      <c r="A185">
        <f t="shared" si="49"/>
        <v>45</v>
      </c>
      <c r="B185">
        <f>IF(A185&lt;LookHere!$B$9,1,2)</f>
        <v>1</v>
      </c>
      <c r="C185">
        <f>IF(B185&lt;2,LookHere!F$10 - T184,0)</f>
        <v>7206.2129700999476</v>
      </c>
      <c r="D185" s="3">
        <f>IF(B185=2,LookHere!$B$12,0)</f>
        <v>0</v>
      </c>
      <c r="E185" s="3">
        <f>IF(A185&lt;LookHere!B$13,0,IF(A185&lt;LookHere!B$14,LookHere!C$13,LookHere!C$14))</f>
        <v>0</v>
      </c>
      <c r="F185" s="3">
        <f>IF('SC1'!A185&lt;LookHere!D$15,0,LookHere!B$15)</f>
        <v>0</v>
      </c>
      <c r="G185" s="3">
        <f>IF('SC1'!A185&lt;LookHere!D$16,0,LookHere!B$16)</f>
        <v>0</v>
      </c>
      <c r="H185" s="3">
        <f t="shared" si="50"/>
        <v>0</v>
      </c>
      <c r="I185" s="35">
        <f t="shared" si="51"/>
        <v>109826.29972678058</v>
      </c>
      <c r="J185" s="3">
        <f>IF(I184&gt;0,IF(B185&lt;2,IF(C185&gt;5500*[1]LookHere!B$11, 5500*[1]LookHere!B$11, C185), IF(H185&gt;(M185+P184),-(H185-M185-P184),0)),0)</f>
        <v>5500</v>
      </c>
      <c r="K185" s="35">
        <f t="shared" si="52"/>
        <v>7089.9630897286188</v>
      </c>
      <c r="L185" s="35">
        <f t="shared" si="53"/>
        <v>17382.567587757261</v>
      </c>
      <c r="M185" s="35">
        <f t="shared" si="54"/>
        <v>0</v>
      </c>
      <c r="N185" s="35">
        <f t="shared" si="55"/>
        <v>241.8106415176639</v>
      </c>
      <c r="O185" s="35">
        <f t="shared" si="56"/>
        <v>35516.305233883148</v>
      </c>
      <c r="P185" s="3">
        <f t="shared" si="57"/>
        <v>0</v>
      </c>
      <c r="Q185">
        <f t="shared" si="47"/>
        <v>0</v>
      </c>
      <c r="R185" s="3">
        <f>IF(B185&lt;2,K185*V$5+L185*0.4*V$6 - IF((C185-J185)&gt;0,IF((C185-J185)&gt;V$12,V$12,C185-J185)),P185+L185*($V$6)*0.4+K185*($V$5)+G185+F185+E185)/LookHere!B$11</f>
        <v>-996.5333329266457</v>
      </c>
      <c r="S185" s="3">
        <f>(IF(G185&gt;0,IF(R185&gt;V$15,IF(0.15*(R185-V$15)&lt;G185,0.15*(R185-V$15),G185),0),0))*LookHere!B$11</f>
        <v>0</v>
      </c>
      <c r="T185" s="3">
        <f>(IF(R185&lt;V$16,W$16*R185,IF(R185&lt;V$17,Z$16+W$17*(R185-V$16),IF(R185&lt;V$18,W$18*(R185-V$18)+Z$17,(R185-V$18)*W$19+Z$18)))+S185 + IF(R185&lt;V$20,R185*W$20,IF(R185&lt;V$21,(R185-V$20)*W$21+Z$20,(R185-V$21)*W$22+Z$21)))*LookHere!B$11</f>
        <v>-199.30666658532914</v>
      </c>
      <c r="V185" s="34">
        <f>LookHere!B$28</f>
        <v>4.2199999999999998E-3</v>
      </c>
      <c r="W185" t="s">
        <v>73</v>
      </c>
      <c r="AG185">
        <f t="shared" si="48"/>
        <v>65</v>
      </c>
      <c r="AH185" s="20">
        <v>0.04</v>
      </c>
      <c r="AI185" s="3">
        <f>IF(((X208+Y208+O185+W208)-H185)&lt;H185,1,0)</f>
        <v>0</v>
      </c>
    </row>
    <row r="186" spans="1:35" x14ac:dyDescent="0.2">
      <c r="A186">
        <f t="shared" si="49"/>
        <v>46</v>
      </c>
      <c r="B186">
        <f>IF(A186&lt;LookHere!$B$9,1,2)</f>
        <v>1</v>
      </c>
      <c r="C186">
        <f>IF(B186&lt;2,LookHere!F$10 - T185,0)</f>
        <v>7199.3066665853294</v>
      </c>
      <c r="D186" s="3">
        <f>IF(B186=2,LookHere!$B$12,0)</f>
        <v>0</v>
      </c>
      <c r="E186" s="3">
        <f>IF(A186&lt;LookHere!B$13,0,IF(A186&lt;LookHere!B$14,LookHere!C$13,LookHere!C$14))</f>
        <v>0</v>
      </c>
      <c r="F186" s="3">
        <f>IF('SC1'!A186&lt;LookHere!D$15,0,LookHere!B$15)</f>
        <v>0</v>
      </c>
      <c r="G186" s="3">
        <f>IF('SC1'!A186&lt;LookHere!D$16,0,LookHere!B$16)</f>
        <v>0</v>
      </c>
      <c r="H186" s="3">
        <f t="shared" si="50"/>
        <v>0</v>
      </c>
      <c r="I186" s="35">
        <f t="shared" si="51"/>
        <v>119805.0162296387</v>
      </c>
      <c r="J186" s="3">
        <f>IF(I185&gt;0,IF(B186&lt;2,IF(C186&gt;5500*[1]LookHere!B$11, 5500*[1]LookHere!B$11, C186), IF(H186&gt;(M186+P185),-(H186-M186-P185),0)),0)</f>
        <v>5500</v>
      </c>
      <c r="K186" s="35">
        <f t="shared" si="52"/>
        <v>7382.7391899043951</v>
      </c>
      <c r="L186" s="35">
        <f t="shared" si="53"/>
        <v>18100.371094285212</v>
      </c>
      <c r="M186" s="35">
        <f t="shared" si="54"/>
        <v>0</v>
      </c>
      <c r="N186" s="35">
        <f t="shared" si="55"/>
        <v>251.79611351714544</v>
      </c>
      <c r="O186" s="35">
        <f t="shared" si="56"/>
        <v>38663.966827906232</v>
      </c>
      <c r="P186" s="3">
        <f t="shared" si="57"/>
        <v>0</v>
      </c>
      <c r="Q186">
        <f t="shared" si="47"/>
        <v>0</v>
      </c>
      <c r="R186" s="3">
        <f>IF(B186&lt;2,K186*V$5+L186*0.4*V$6 - IF((C186-J186)&gt;0,IF((C186-J186)&gt;V$12,V$12,C186-J186)),P186+L186*($V$6)*0.4+K186*($V$5)+G186+F186+E186)/LookHere!B$11</f>
        <v>-960.32120165962078</v>
      </c>
      <c r="S186" s="3">
        <f>(IF(G186&gt;0,IF(R186&gt;V$15,IF(0.15*(R186-V$15)&lt;G186,0.15*(R186-V$15),G186),0),0))*LookHere!B$11</f>
        <v>0</v>
      </c>
      <c r="T186" s="3">
        <f>(IF(R186&lt;V$16,W$16*R186,IF(R186&lt;V$17,Z$16+W$17*(R186-V$16),IF(R186&lt;V$18,W$18*(R186-V$18)+Z$17,(R186-V$18)*W$19+Z$18)))+S186 + IF(R186&lt;V$20,R186*W$20,IF(R186&lt;V$21,(R186-V$20)*W$21+Z$20,(R186-V$21)*W$22+Z$21)))*LookHere!B$11</f>
        <v>-192.06424033192417</v>
      </c>
      <c r="V186" s="21">
        <f>V183*(V181-V180)+(1-V183)*(V182-V180)</f>
        <v>4.0779999999999997E-2</v>
      </c>
      <c r="W186" t="s">
        <v>74</v>
      </c>
      <c r="AG186">
        <f t="shared" si="48"/>
        <v>66</v>
      </c>
      <c r="AH186" s="20">
        <v>4.2000000000000003E-2</v>
      </c>
      <c r="AI186" s="3">
        <f>IF(((X209+Y209+O186+W209)-H186)&lt;H186,1,0)</f>
        <v>0</v>
      </c>
    </row>
    <row r="187" spans="1:35" x14ac:dyDescent="0.2">
      <c r="A187">
        <f t="shared" si="49"/>
        <v>47</v>
      </c>
      <c r="B187">
        <f>IF(A187&lt;LookHere!$B$9,1,2)</f>
        <v>1</v>
      </c>
      <c r="C187">
        <f>IF(B187&lt;2,LookHere!F$10 - T186,0)</f>
        <v>7192.0642403319243</v>
      </c>
      <c r="D187" s="3">
        <f>IF(B187=2,LookHere!$B$12,0)</f>
        <v>0</v>
      </c>
      <c r="E187" s="3">
        <f>IF(A187&lt;LookHere!B$13,0,IF(A187&lt;LookHere!B$14,LookHere!C$13,LookHere!C$14))</f>
        <v>0</v>
      </c>
      <c r="F187" s="3">
        <f>IF('SC1'!A187&lt;LookHere!D$15,0,LookHere!B$15)</f>
        <v>0</v>
      </c>
      <c r="G187" s="3">
        <f>IF('SC1'!A187&lt;LookHere!D$16,0,LookHere!B$16)</f>
        <v>0</v>
      </c>
      <c r="H187" s="3">
        <f t="shared" si="50"/>
        <v>0</v>
      </c>
      <c r="I187" s="35">
        <f t="shared" si="51"/>
        <v>130190.66479148337</v>
      </c>
      <c r="J187" s="3">
        <f>IF(I186&gt;0,IF(B187&lt;2,IF(C187&gt;5500*[1]LookHere!B$11, 5500*[1]LookHere!B$11, C187), IF(H187&gt;(M187+P186),-(H187-M187-P186),0)),0)</f>
        <v>5500</v>
      </c>
      <c r="K187" s="35">
        <f t="shared" si="52"/>
        <v>7687.605317774528</v>
      </c>
      <c r="L187" s="35">
        <f t="shared" si="53"/>
        <v>18847.815898571953</v>
      </c>
      <c r="M187" s="35">
        <f t="shared" si="54"/>
        <v>0</v>
      </c>
      <c r="N187" s="35">
        <f t="shared" si="55"/>
        <v>262.19389535248609</v>
      </c>
      <c r="O187" s="35">
        <f t="shared" si="56"/>
        <v>41932.747635480169</v>
      </c>
      <c r="P187" s="3">
        <f t="shared" si="57"/>
        <v>0</v>
      </c>
      <c r="Q187">
        <f t="shared" si="47"/>
        <v>0</v>
      </c>
      <c r="R187" s="3">
        <f>IF(B187&lt;2,K187*V$5+L187*0.4*V$6 - IF((C187-J187)&gt;0,IF((C187-J187)&gt;V$12,V$12,C187-J187)),P187+L187*($V$6)*0.4+K187*($V$5)+G187+F187+E187)/LookHere!B$11</f>
        <v>-922.56277972218402</v>
      </c>
      <c r="S187" s="3">
        <f>(IF(G187&gt;0,IF(R187&gt;V$15,IF(0.15*(R187-V$15)&lt;G187,0.15*(R187-V$15),G187),0),0))*LookHere!B$11</f>
        <v>0</v>
      </c>
      <c r="T187" s="3">
        <f>(IF(R187&lt;V$16,W$16*R187,IF(R187&lt;V$17,Z$16+W$17*(R187-V$16),IF(R187&lt;V$18,W$18*(R187-V$18)+Z$17,(R187-V$18)*W$19+Z$18)))+S187 + IF(R187&lt;V$20,R187*W$20,IF(R187&lt;V$21,(R187-V$20)*W$21+Z$20,(R187-V$21)*W$22+Z$21)))*LookHere!B$11</f>
        <v>-184.5125559444368</v>
      </c>
      <c r="V187" s="21">
        <f>V184*(V181-V180)+(1-V184)*(V182-V180)</f>
        <v>2.078E-2</v>
      </c>
      <c r="W187" t="s">
        <v>75</v>
      </c>
      <c r="AG187">
        <f t="shared" si="48"/>
        <v>67</v>
      </c>
      <c r="AH187" s="20">
        <v>4.3999999999999997E-2</v>
      </c>
      <c r="AI187" s="3">
        <f>IF(((X210+Y210+O187+W210)-H187)&lt;H187,1,0)</f>
        <v>0</v>
      </c>
    </row>
    <row r="188" spans="1:35" x14ac:dyDescent="0.2">
      <c r="A188">
        <f t="shared" si="49"/>
        <v>48</v>
      </c>
      <c r="B188">
        <f>IF(A188&lt;LookHere!$B$9,1,2)</f>
        <v>1</v>
      </c>
      <c r="C188">
        <f>IF(B188&lt;2,LookHere!F$10 - T187,0)</f>
        <v>7184.5125559444368</v>
      </c>
      <c r="D188" s="3">
        <f>IF(B188=2,LookHere!$B$12,0)</f>
        <v>0</v>
      </c>
      <c r="E188" s="3">
        <f>IF(A188&lt;LookHere!B$13,0,IF(A188&lt;LookHere!B$14,LookHere!C$13,LookHere!C$14))</f>
        <v>0</v>
      </c>
      <c r="F188" s="3">
        <f>IF('SC1'!A188&lt;LookHere!D$15,0,LookHere!B$15)</f>
        <v>0</v>
      </c>
      <c r="G188" s="3">
        <f>IF('SC1'!A188&lt;LookHere!D$16,0,LookHere!B$16)</f>
        <v>0</v>
      </c>
      <c r="H188" s="3">
        <f t="shared" si="50"/>
        <v>0</v>
      </c>
      <c r="I188" s="35">
        <f t="shared" si="51"/>
        <v>140999.84010168008</v>
      </c>
      <c r="J188" s="3">
        <f>IF(I187&gt;0,IF(B188&lt;2,IF(C188&gt;5500*[1]LookHere!B$11, 5500*[1]LookHere!B$11, C188), IF(H188&gt;(M188+P187),-(H188-M188-P187),0)),0)</f>
        <v>5500</v>
      </c>
      <c r="K188" s="35">
        <f t="shared" si="52"/>
        <v>8005.0607236406795</v>
      </c>
      <c r="L188" s="35">
        <f t="shared" si="53"/>
        <v>19626.126022264878</v>
      </c>
      <c r="M188" s="35">
        <f t="shared" si="54"/>
        <v>0</v>
      </c>
      <c r="N188" s="35">
        <f t="shared" si="55"/>
        <v>273.02104712941571</v>
      </c>
      <c r="O188" s="35">
        <f t="shared" si="56"/>
        <v>45327.277639999484</v>
      </c>
      <c r="P188" s="3">
        <f t="shared" si="57"/>
        <v>0</v>
      </c>
      <c r="Q188">
        <f t="shared" si="47"/>
        <v>0</v>
      </c>
      <c r="R188" s="3">
        <f>IF(B188&lt;2,K188*V$5+L188*0.4*V$6 - IF((C188-J188)&gt;0,IF((C188-J188)&gt;V$12,V$12,C188-J188)),P188+L188*($V$6)*0.4+K188*($V$5)+G188+F188+E188)/LookHere!B$11</f>
        <v>-883.23495850208701</v>
      </c>
      <c r="S188" s="3">
        <f>(IF(G188&gt;0,IF(R188&gt;V$15,IF(0.15*(R188-V$15)&lt;G188,0.15*(R188-V$15),G188),0),0))*LookHere!B$11</f>
        <v>0</v>
      </c>
      <c r="T188" s="3">
        <f>(IF(R188&lt;V$16,W$16*R188,IF(R188&lt;V$17,Z$16+W$17*(R188-V$16),IF(R188&lt;V$18,W$18*(R188-V$18)+Z$17,(R188-V$18)*W$19+Z$18)))+S188 + IF(R188&lt;V$20,R188*W$20,IF(R188&lt;V$21,(R188-V$20)*W$21+Z$20,(R188-V$21)*W$22+Z$21)))*LookHere!B$11</f>
        <v>-176.6469917004174</v>
      </c>
      <c r="V188" s="23">
        <f>LookHere!F$8*0.15</f>
        <v>8370</v>
      </c>
      <c r="W188" t="s">
        <v>78</v>
      </c>
      <c r="AG188">
        <f t="shared" si="48"/>
        <v>68</v>
      </c>
      <c r="AH188" s="20">
        <v>4.5999999999999999E-2</v>
      </c>
      <c r="AI188" s="3">
        <f t="shared" ref="AI188:AI251" si="58">IF(((K188+L188+O188+I188)-H188)&lt;H188,1,0)</f>
        <v>0</v>
      </c>
    </row>
    <row r="189" spans="1:35" x14ac:dyDescent="0.2">
      <c r="A189">
        <f t="shared" si="49"/>
        <v>49</v>
      </c>
      <c r="B189">
        <f>IF(A189&lt;LookHere!$B$9,1,2)</f>
        <v>1</v>
      </c>
      <c r="C189">
        <f>IF(B189&lt;2,LookHere!F$10 - T188,0)</f>
        <v>7176.6469917004179</v>
      </c>
      <c r="D189" s="3">
        <f>IF(B189=2,LookHere!$B$12,0)</f>
        <v>0</v>
      </c>
      <c r="E189" s="3">
        <f>IF(A189&lt;LookHere!B$13,0,IF(A189&lt;LookHere!B$14,LookHere!C$13,LookHere!C$14))</f>
        <v>0</v>
      </c>
      <c r="F189" s="3">
        <f>IF('SC1'!A189&lt;LookHere!D$15,0,LookHere!B$15)</f>
        <v>0</v>
      </c>
      <c r="G189" s="3">
        <f>IF('SC1'!A189&lt;LookHere!D$16,0,LookHere!B$16)</f>
        <v>0</v>
      </c>
      <c r="H189" s="3">
        <f t="shared" si="50"/>
        <v>0</v>
      </c>
      <c r="I189" s="35">
        <f t="shared" si="51"/>
        <v>152249.8135810266</v>
      </c>
      <c r="J189" s="3">
        <f>IF(I188&gt;0,IF(B189&lt;2,IF(C189&gt;5500*[1]LookHere!B$11, 5500*[1]LookHere!B$11, C189), IF(H189&gt;(M189+P188),-(H189-M189-P188),0)),0)</f>
        <v>5500</v>
      </c>
      <c r="K189" s="35">
        <f t="shared" si="52"/>
        <v>8335.6252747543076</v>
      </c>
      <c r="L189" s="35">
        <f t="shared" si="53"/>
        <v>20436.576031655826</v>
      </c>
      <c r="M189" s="35">
        <f t="shared" si="54"/>
        <v>0</v>
      </c>
      <c r="N189" s="35">
        <f t="shared" si="55"/>
        <v>284.29530013098702</v>
      </c>
      <c r="O189" s="35">
        <f t="shared" si="56"/>
        <v>48852.371013859083</v>
      </c>
      <c r="P189" s="3">
        <f t="shared" si="57"/>
        <v>0</v>
      </c>
      <c r="Q189">
        <f t="shared" si="47"/>
        <v>0</v>
      </c>
      <c r="R189" s="3">
        <f>IF(B189&lt;2,K189*V$5+L189*0.4*V$6 - IF((C189-J189)&gt;0,IF((C189-J189)&gt;V$12,V$12,C189-J189)),P189+L189*($V$6)*0.4+K189*($V$5)+G189+F189+E189)/LookHere!B$11</f>
        <v>-842.28107944570047</v>
      </c>
      <c r="S189" s="3">
        <f>(IF(G189&gt;0,IF(R189&gt;V$15,IF(0.15*(R189-V$15)&lt;G189,0.15*(R189-V$15),G189),0),0))*LookHere!B$11</f>
        <v>0</v>
      </c>
      <c r="T189" s="3">
        <f>(IF(R189&lt;V$16,W$16*R189,IF(R189&lt;V$17,Z$16+W$17*(R189-V$16),IF(R189&lt;V$18,W$18*(R189-V$18)+Z$17,(R189-V$18)*W$19+Z$18)))+S189 + IF(R189&lt;V$20,R189*W$20,IF(R189&lt;V$21,(R189-V$20)*W$21+Z$20,(R189-V$21)*W$22+Z$21)))*LookHere!B$11</f>
        <v>-168.45621588914008</v>
      </c>
      <c r="W189" t="s">
        <v>20</v>
      </c>
      <c r="AG189">
        <f t="shared" si="48"/>
        <v>69</v>
      </c>
      <c r="AH189" s="20">
        <v>4.8000000000000001E-2</v>
      </c>
      <c r="AI189" s="3">
        <f t="shared" si="58"/>
        <v>0</v>
      </c>
    </row>
    <row r="190" spans="1:35" x14ac:dyDescent="0.2">
      <c r="A190">
        <f t="shared" si="49"/>
        <v>50</v>
      </c>
      <c r="B190">
        <f>IF(A190&lt;LookHere!$B$9,1,2)</f>
        <v>1</v>
      </c>
      <c r="C190">
        <f>IF(B190&lt;2,LookHere!F$10 - T189,0)</f>
        <v>7168.4562158891404</v>
      </c>
      <c r="D190" s="3">
        <f>IF(B190=2,LookHere!$B$12,0)</f>
        <v>0</v>
      </c>
      <c r="E190" s="3">
        <f>IF(A190&lt;LookHere!B$13,0,IF(A190&lt;LookHere!B$14,LookHere!C$13,LookHere!C$14))</f>
        <v>0</v>
      </c>
      <c r="F190" s="3">
        <f>IF('SC1'!A190&lt;LookHere!D$15,0,LookHere!B$15)</f>
        <v>0</v>
      </c>
      <c r="G190" s="3">
        <f>IF('SC1'!A190&lt;LookHere!D$16,0,LookHere!B$16)</f>
        <v>0</v>
      </c>
      <c r="H190" s="3">
        <f t="shared" si="50"/>
        <v>0</v>
      </c>
      <c r="I190" s="35">
        <f t="shared" si="51"/>
        <v>163958.56097886086</v>
      </c>
      <c r="J190" s="3">
        <f>IF(I189&gt;0,IF(B190&lt;2,IF(C190&gt;5500*[1]LookHere!B$11, 5500*[1]LookHere!B$11, C190), IF(H190&gt;(M190+P189),-(H190-M190-P189),0)),0)</f>
        <v>5500</v>
      </c>
      <c r="K190" s="35">
        <f t="shared" si="52"/>
        <v>8679.8403060111195</v>
      </c>
      <c r="L190" s="35">
        <f t="shared" si="53"/>
        <v>21280.493125532856</v>
      </c>
      <c r="M190" s="35">
        <f t="shared" si="54"/>
        <v>0</v>
      </c>
      <c r="N190" s="35">
        <f t="shared" si="55"/>
        <v>296.03511716873197</v>
      </c>
      <c r="O190" s="35">
        <f t="shared" si="56"/>
        <v>52513.026919693402</v>
      </c>
      <c r="P190" s="3">
        <f t="shared" si="57"/>
        <v>0</v>
      </c>
      <c r="Q190">
        <f t="shared" si="47"/>
        <v>0</v>
      </c>
      <c r="R190" s="3">
        <f>IF(B190&lt;2,K190*V$5+L190*0.4*V$6 - IF((C190-J190)&gt;0,IF((C190-J190)&gt;V$12,V$12,C190-J190)),P190+L190*($V$6)*0.4+K190*($V$5)+G190+F190+E190)/LookHere!B$11</f>
        <v>-799.63562517902164</v>
      </c>
      <c r="S190" s="3">
        <f>(IF(G190&gt;0,IF(R190&gt;V$15,IF(0.15*(R190-V$15)&lt;G190,0.15*(R190-V$15),G190),0),0))*LookHere!B$11</f>
        <v>0</v>
      </c>
      <c r="T190" s="3">
        <f>(IF(R190&lt;V$16,W$16*R190,IF(R190&lt;V$17,Z$16+W$17*(R190-V$16),IF(R190&lt;V$18,W$18*(R190-V$18)+Z$17,(R190-V$18)*W$19+Z$18)))+S190 + IF(R190&lt;V$20,R190*W$20,IF(R190&lt;V$21,(R190-V$20)*W$21+Z$20,(R190-V$21)*W$22+Z$21)))*LookHere!B$11</f>
        <v>-159.92712503580432</v>
      </c>
      <c r="AG190">
        <f t="shared" si="48"/>
        <v>70</v>
      </c>
      <c r="AH190" s="20">
        <v>0.05</v>
      </c>
      <c r="AI190" s="3">
        <f t="shared" si="58"/>
        <v>0</v>
      </c>
    </row>
    <row r="191" spans="1:35" x14ac:dyDescent="0.2">
      <c r="A191">
        <f t="shared" si="49"/>
        <v>51</v>
      </c>
      <c r="B191">
        <f>IF(A191&lt;LookHere!$B$9,1,2)</f>
        <v>1</v>
      </c>
      <c r="C191">
        <f>IF(B191&lt;2,LookHere!F$10 - T190,0)</f>
        <v>7159.9271250358042</v>
      </c>
      <c r="D191" s="3">
        <f>IF(B191=2,LookHere!$B$12,0)</f>
        <v>0</v>
      </c>
      <c r="E191" s="3">
        <f>IF(A191&lt;LookHere!B$13,0,IF(A191&lt;LookHere!B$14,LookHere!C$13,LookHere!C$14))</f>
        <v>0</v>
      </c>
      <c r="F191" s="3">
        <f>IF('SC1'!A191&lt;LookHere!D$15,0,LookHere!B$15)</f>
        <v>0</v>
      </c>
      <c r="G191" s="3">
        <f>IF('SC1'!A191&lt;LookHere!D$16,0,LookHere!B$16)</f>
        <v>0</v>
      </c>
      <c r="H191" s="3">
        <f t="shared" si="50"/>
        <v>0</v>
      </c>
      <c r="I191" s="35">
        <f t="shared" si="51"/>
        <v>176144.79109557881</v>
      </c>
      <c r="J191" s="3">
        <f>IF(I190&gt;0,IF(B191&lt;2,IF(C191&gt;5500*[1]LookHere!B$11, 5500*[1]LookHere!B$11, C191), IF(H191&gt;(M191+P190),-(H191-M191-P190),0)),0)</f>
        <v>5500</v>
      </c>
      <c r="K191" s="35">
        <f t="shared" si="52"/>
        <v>9038.269506431936</v>
      </c>
      <c r="L191" s="35">
        <f t="shared" si="53"/>
        <v>22159.259308623004</v>
      </c>
      <c r="M191" s="35">
        <f t="shared" si="54"/>
        <v>0</v>
      </c>
      <c r="N191" s="35">
        <f t="shared" si="55"/>
        <v>308.25972345207265</v>
      </c>
      <c r="O191" s="35">
        <f t="shared" si="56"/>
        <v>56314.435282514307</v>
      </c>
      <c r="P191" s="3">
        <f t="shared" si="57"/>
        <v>0</v>
      </c>
      <c r="Q191">
        <f t="shared" si="47"/>
        <v>0</v>
      </c>
      <c r="R191" s="3">
        <f>IF(B191&lt;2,K191*V$5+L191*0.4*V$6 - IF((C191-J191)&gt;0,IF((C191-J191)&gt;V$12,V$12,C191-J191)),P191+L191*($V$6)*0.4+K191*($V$5)+G191+F191+E191)/LookHere!B$11</f>
        <v>-755.22906899700843</v>
      </c>
      <c r="S191" s="3">
        <f>(IF(G191&gt;0,IF(R191&gt;V$15,IF(0.15*(R191-V$15)&lt;G191,0.15*(R191-V$15),G191),0),0))*LookHere!B$11</f>
        <v>0</v>
      </c>
      <c r="T191" s="3">
        <f>(IF(R191&lt;V$16,W$16*R191,IF(R191&lt;V$17,Z$16+W$17*(R191-V$16),IF(R191&lt;V$18,W$18*(R191-V$18)+Z$17,(R191-V$18)*W$19+Z$18)))+S191 + IF(R191&lt;V$20,R191*W$20,IF(R191&lt;V$21,(R191-V$20)*W$21+Z$20,(R191-V$21)*W$22+Z$21)))*LookHere!B$11</f>
        <v>-151.04581379940169</v>
      </c>
      <c r="V191" s="29">
        <v>71592</v>
      </c>
      <c r="W191" t="s">
        <v>61</v>
      </c>
      <c r="AG191">
        <f t="shared" si="48"/>
        <v>71</v>
      </c>
      <c r="AH191" s="20">
        <v>7.3999999999999996E-2</v>
      </c>
      <c r="AI191" s="3">
        <f t="shared" si="58"/>
        <v>0</v>
      </c>
    </row>
    <row r="192" spans="1:35" x14ac:dyDescent="0.2">
      <c r="A192">
        <f t="shared" si="49"/>
        <v>52</v>
      </c>
      <c r="B192">
        <f>IF(A192&lt;LookHere!$B$9,1,2)</f>
        <v>1</v>
      </c>
      <c r="C192">
        <f>IF(B192&lt;2,LookHere!F$10 - T191,0)</f>
        <v>7151.0458137994019</v>
      </c>
      <c r="D192" s="3">
        <f>IF(B192=2,LookHere!$B$12,0)</f>
        <v>0</v>
      </c>
      <c r="E192" s="3">
        <f>IF(A192&lt;LookHere!B$13,0,IF(A192&lt;LookHere!B$14,LookHere!C$13,LookHere!C$14))</f>
        <v>0</v>
      </c>
      <c r="F192" s="3">
        <f>IF('SC1'!A192&lt;LookHere!D$15,0,LookHere!B$15)</f>
        <v>0</v>
      </c>
      <c r="G192" s="3">
        <f>IF('SC1'!A192&lt;LookHere!D$16,0,LookHere!B$16)</f>
        <v>0</v>
      </c>
      <c r="H192" s="3">
        <f t="shared" si="50"/>
        <v>0</v>
      </c>
      <c r="I192" s="35">
        <f t="shared" si="51"/>
        <v>188827.97567645652</v>
      </c>
      <c r="J192" s="3">
        <f>IF(I191&gt;0,IF(B192&lt;2,IF(C192&gt;5500*[1]LookHere!B$11, 5500*[1]LookHere!B$11, C192), IF(H192&gt;(M192+P191),-(H192-M192-P191),0)),0)</f>
        <v>5500</v>
      </c>
      <c r="K192" s="35">
        <f t="shared" si="52"/>
        <v>9411.4998422636581</v>
      </c>
      <c r="L192" s="35">
        <f t="shared" si="53"/>
        <v>23074.313654773447</v>
      </c>
      <c r="M192" s="35">
        <f t="shared" si="54"/>
        <v>0</v>
      </c>
      <c r="N192" s="35">
        <f t="shared" si="55"/>
        <v>320.9891380845458</v>
      </c>
      <c r="O192" s="35">
        <f t="shared" si="56"/>
        <v>60261.983767134639</v>
      </c>
      <c r="P192" s="3">
        <f t="shared" si="57"/>
        <v>0</v>
      </c>
      <c r="Q192">
        <f t="shared" si="47"/>
        <v>0</v>
      </c>
      <c r="R192" s="3">
        <f>IF(B192&lt;2,K192*V$5+L192*0.4*V$6 - IF((C192-J192)&gt;0,IF((C192-J192)&gt;V$12,V$12,C192-J192)),P192+L192*($V$6)*0.4+K192*($V$5)+G192+F192+E192)/LookHere!B$11</f>
        <v>-708.9887523623521</v>
      </c>
      <c r="S192" s="3">
        <f>(IF(G192&gt;0,IF(R192&gt;V$15,IF(0.15*(R192-V$15)&lt;G192,0.15*(R192-V$15),G192),0),0))*LookHere!B$11</f>
        <v>0</v>
      </c>
      <c r="T192" s="3">
        <f>(IF(R192&lt;V$16,W$16*R192,IF(R192&lt;V$17,Z$16+W$17*(R192-V$16),IF(R192&lt;V$18,W$18*(R192-V$18)+Z$17,(R192-V$18)*W$19+Z$18)))+S192 + IF(R192&lt;V$20,R192*W$20,IF(R192&lt;V$21,(R192-V$20)*W$21+Z$20,(R192-V$21)*W$22+Z$21)))*LookHere!B$11</f>
        <v>-141.79775047247043</v>
      </c>
      <c r="V192" s="29">
        <v>43953</v>
      </c>
      <c r="W192">
        <v>0.15</v>
      </c>
      <c r="X192" t="s">
        <v>64</v>
      </c>
      <c r="Z192" s="29">
        <f>V192*W192</f>
        <v>6592.95</v>
      </c>
      <c r="AG192">
        <f t="shared" si="48"/>
        <v>72</v>
      </c>
      <c r="AH192" s="20">
        <v>7.4999999999999997E-2</v>
      </c>
      <c r="AI192" s="3">
        <f t="shared" si="58"/>
        <v>0</v>
      </c>
    </row>
    <row r="193" spans="1:35" x14ac:dyDescent="0.2">
      <c r="A193">
        <f t="shared" si="49"/>
        <v>53</v>
      </c>
      <c r="B193">
        <f>IF(A193&lt;LookHere!$B$9,1,2)</f>
        <v>1</v>
      </c>
      <c r="C193">
        <f>IF(B193&lt;2,LookHere!F$10 - T192,0)</f>
        <v>7141.7977504724704</v>
      </c>
      <c r="D193" s="3">
        <f>IF(B193=2,LookHere!$B$12,0)</f>
        <v>0</v>
      </c>
      <c r="E193" s="3">
        <f>IF(A193&lt;LookHere!B$13,0,IF(A193&lt;LookHere!B$14,LookHere!C$13,LookHere!C$14))</f>
        <v>0</v>
      </c>
      <c r="F193" s="3">
        <f>IF('SC1'!A193&lt;LookHere!D$15,0,LookHere!B$15)</f>
        <v>0</v>
      </c>
      <c r="G193" s="3">
        <f>IF('SC1'!A193&lt;LookHere!D$16,0,LookHere!B$16)</f>
        <v>0</v>
      </c>
      <c r="H193" s="3">
        <f t="shared" si="50"/>
        <v>0</v>
      </c>
      <c r="I193" s="35">
        <f t="shared" si="51"/>
        <v>202028.38052454242</v>
      </c>
      <c r="J193" s="3">
        <f>IF(I192&gt;0,IF(B193&lt;2,IF(C193&gt;5500*[1]LookHere!B$11, 5500*[1]LookHere!B$11, C193), IF(H193&gt;(M193+P192),-(H193-M193-P192),0)),0)</f>
        <v>5500</v>
      </c>
      <c r="K193" s="35">
        <f t="shared" si="52"/>
        <v>9800.1425181994127</v>
      </c>
      <c r="L193" s="35">
        <f t="shared" si="53"/>
        <v>24027.154663589237</v>
      </c>
      <c r="M193" s="35">
        <f t="shared" si="54"/>
        <v>0</v>
      </c>
      <c r="N193" s="35">
        <f t="shared" si="55"/>
        <v>334.2442068474719</v>
      </c>
      <c r="O193" s="35">
        <f t="shared" si="56"/>
        <v>64361.265215630861</v>
      </c>
      <c r="P193" s="3">
        <f t="shared" si="57"/>
        <v>0</v>
      </c>
      <c r="Q193">
        <f t="shared" si="47"/>
        <v>0</v>
      </c>
      <c r="R193" s="3">
        <f>IF(B193&lt;2,K193*V$5+L193*0.4*V$6 - IF((C193-J193)&gt;0,IF((C193-J193)&gt;V$12,V$12,C193-J193)),P193+L193*($V$6)*0.4+K193*($V$5)+G193+F193+E193)/LookHere!B$11</f>
        <v>-660.8389641905726</v>
      </c>
      <c r="S193" s="3">
        <f>(IF(G193&gt;0,IF(R193&gt;V$15,IF(0.15*(R193-V$15)&lt;G193,0.15*(R193-V$15),G193),0),0))*LookHere!B$11</f>
        <v>0</v>
      </c>
      <c r="T193" s="3">
        <f>(IF(R193&lt;V$16,W$16*R193,IF(R193&lt;V$17,Z$16+W$17*(R193-V$16),IF(R193&lt;V$18,W$18*(R193-V$18)+Z$17,(R193-V$18)*W$19+Z$18)))+S193 + IF(R193&lt;V$20,R193*W$20,IF(R193&lt;V$21,(R193-V$20)*W$21+Z$20,(R193-V$21)*W$22+Z$21)))*LookHere!B$11</f>
        <v>-132.16779283811451</v>
      </c>
      <c r="V193" s="29">
        <v>87907</v>
      </c>
      <c r="W193">
        <v>0.22</v>
      </c>
      <c r="X193" t="s">
        <v>65</v>
      </c>
      <c r="Z193" s="29">
        <f>(V193-V192)*W193+Z192</f>
        <v>16262.829999999998</v>
      </c>
      <c r="AG193">
        <f t="shared" si="48"/>
        <v>73</v>
      </c>
      <c r="AH193" s="20">
        <v>7.5999999999999998E-2</v>
      </c>
      <c r="AI193" s="3">
        <f t="shared" si="58"/>
        <v>0</v>
      </c>
    </row>
    <row r="194" spans="1:35" x14ac:dyDescent="0.2">
      <c r="A194">
        <f t="shared" si="49"/>
        <v>54</v>
      </c>
      <c r="B194">
        <f>IF(A194&lt;LookHere!$B$9,1,2)</f>
        <v>1</v>
      </c>
      <c r="C194">
        <f>IF(B194&lt;2,LookHere!F$10 - T193,0)</f>
        <v>7132.1677928381141</v>
      </c>
      <c r="D194" s="3">
        <f>IF(B194=2,LookHere!$B$12,0)</f>
        <v>0</v>
      </c>
      <c r="E194" s="3">
        <f>IF(A194&lt;LookHere!B$13,0,IF(A194&lt;LookHere!B$14,LookHere!C$13,LookHere!C$14))</f>
        <v>0</v>
      </c>
      <c r="F194" s="3">
        <f>IF('SC1'!A194&lt;LookHere!D$15,0,LookHere!B$15)</f>
        <v>0</v>
      </c>
      <c r="G194" s="3">
        <f>IF('SC1'!A194&lt;LookHere!D$16,0,LookHere!B$16)</f>
        <v>0</v>
      </c>
      <c r="H194" s="3">
        <f t="shared" si="50"/>
        <v>0</v>
      </c>
      <c r="I194" s="35">
        <f t="shared" si="51"/>
        <v>215767.09788233327</v>
      </c>
      <c r="J194" s="3">
        <f>IF(I193&gt;0,IF(B194&lt;2,IF(C194&gt;5500*[1]LookHere!B$11, 5500*[1]LookHere!B$11, C194), IF(H194&gt;(M194+P193),-(H194-M194-P193),0)),0)</f>
        <v>5500</v>
      </c>
      <c r="K194" s="35">
        <f t="shared" si="52"/>
        <v>10204.833978291786</v>
      </c>
      <c r="L194" s="35">
        <f t="shared" si="53"/>
        <v>25019.342714387061</v>
      </c>
      <c r="M194" s="35">
        <f t="shared" si="54"/>
        <v>0</v>
      </c>
      <c r="N194" s="35">
        <f t="shared" si="55"/>
        <v>348.04663633718195</v>
      </c>
      <c r="O194" s="35">
        <f t="shared" si="56"/>
        <v>68618.085403962396</v>
      </c>
      <c r="P194" s="3">
        <f t="shared" si="57"/>
        <v>0</v>
      </c>
      <c r="Q194">
        <f t="shared" si="47"/>
        <v>0</v>
      </c>
      <c r="R194" s="3">
        <f>IF(B194&lt;2,K194*V$5+L194*0.4*V$6 - IF((C194-J194)&gt;0,IF((C194-J194)&gt;V$12,V$12,C194-J194)),P194+L194*($V$6)*0.4+K194*($V$5)+G194+F194+E194)/LookHere!B$11</f>
        <v>-610.70085651925126</v>
      </c>
      <c r="S194" s="3">
        <f>(IF(G194&gt;0,IF(R194&gt;V$15,IF(0.15*(R194-V$15)&lt;G194,0.15*(R194-V$15),G194),0),0))*LookHere!B$11</f>
        <v>0</v>
      </c>
      <c r="T194" s="3">
        <f>(IF(R194&lt;V$16,W$16*R194,IF(R194&lt;V$17,Z$16+W$17*(R194-V$16),IF(R194&lt;V$18,W$18*(R194-V$18)+Z$17,(R194-V$18)*W$19+Z$18)))+S194 + IF(R194&lt;V$20,R194*W$20,IF(R194&lt;V$21,(R194-V$20)*W$21+Z$20,(R194-V$21)*W$22+Z$21)))*LookHere!B$11</f>
        <v>-122.14017130385025</v>
      </c>
      <c r="V194" s="29">
        <v>136270</v>
      </c>
      <c r="W194">
        <v>0.26</v>
      </c>
      <c r="X194" t="s">
        <v>66</v>
      </c>
      <c r="Z194" s="29">
        <f>(V194-V193)*W194+Z193</f>
        <v>28837.21</v>
      </c>
      <c r="AG194">
        <f t="shared" si="48"/>
        <v>74</v>
      </c>
      <c r="AH194" s="20">
        <v>7.6999999999999999E-2</v>
      </c>
      <c r="AI194" s="3">
        <f t="shared" si="58"/>
        <v>0</v>
      </c>
    </row>
    <row r="195" spans="1:35" x14ac:dyDescent="0.2">
      <c r="A195">
        <f t="shared" si="49"/>
        <v>55</v>
      </c>
      <c r="B195">
        <f>IF(A195&lt;LookHere!$B$9,1,2)</f>
        <v>1</v>
      </c>
      <c r="C195">
        <f>IF(B195&lt;2,LookHere!F$10 - T194,0)</f>
        <v>7122.1401713038504</v>
      </c>
      <c r="D195" s="3">
        <f>IF(B195=2,LookHere!$B$12,0)</f>
        <v>0</v>
      </c>
      <c r="E195" s="3">
        <f>IF(A195&lt;LookHere!B$13,0,IF(A195&lt;LookHere!B$14,LookHere!C$13,LookHere!C$14))</f>
        <v>0</v>
      </c>
      <c r="F195" s="3">
        <f>IF('SC1'!A195&lt;LookHere!D$15,0,LookHere!B$15)</f>
        <v>0</v>
      </c>
      <c r="G195" s="3">
        <f>IF('SC1'!A195&lt;LookHere!D$16,0,LookHere!B$16)</f>
        <v>0</v>
      </c>
      <c r="H195" s="3">
        <f t="shared" si="50"/>
        <v>0</v>
      </c>
      <c r="I195" s="35">
        <f t="shared" si="51"/>
        <v>230066.08013397484</v>
      </c>
      <c r="J195" s="3">
        <f>IF(I194&gt;0,IF(B195&lt;2,IF(C195&gt;5500*[1]LookHere!B$11, 5500*[1]LookHere!B$11, C195), IF(H195&gt;(M195+P194),-(H195-M195-P194),0)),0)</f>
        <v>5500</v>
      </c>
      <c r="K195" s="35">
        <f t="shared" si="52"/>
        <v>10626.23694819818</v>
      </c>
      <c r="L195" s="35">
        <f t="shared" si="53"/>
        <v>26052.502621483702</v>
      </c>
      <c r="M195" s="35">
        <f t="shared" si="54"/>
        <v>0</v>
      </c>
      <c r="N195" s="35">
        <f t="shared" si="55"/>
        <v>362.41902951186739</v>
      </c>
      <c r="O195" s="35">
        <f t="shared" si="56"/>
        <v>73038.471098039838</v>
      </c>
      <c r="P195" s="3">
        <f t="shared" si="57"/>
        <v>0</v>
      </c>
      <c r="Q195">
        <f t="shared" si="47"/>
        <v>0</v>
      </c>
      <c r="R195" s="3">
        <f>IF(B195&lt;2,K195*V$5+L195*0.4*V$6 - IF((C195-J195)&gt;0,IF((C195-J195)&gt;V$12,V$12,C195-J195)),P195+L195*($V$6)*0.4+K195*($V$5)+G195+F195+E195)/LookHere!B$11</f>
        <v>-558.49232331688722</v>
      </c>
      <c r="S195" s="3">
        <f>(IF(G195&gt;0,IF(R195&gt;V$15,IF(0.15*(R195-V$15)&lt;G195,0.15*(R195-V$15),G195),0),0))*LookHere!B$11</f>
        <v>0</v>
      </c>
      <c r="T195" s="3">
        <f>(IF(R195&lt;V$16,W$16*R195,IF(R195&lt;V$17,Z$16+W$17*(R195-V$16),IF(R195&lt;V$18,W$18*(R195-V$18)+Z$17,(R195-V$18)*W$19+Z$18)))+S195 + IF(R195&lt;V$20,R195*W$20,IF(R195&lt;V$21,(R195-V$20)*W$21+Z$20,(R195-V$21)*W$22+Z$21)))*LookHere!B$11</f>
        <v>-111.69846466337745</v>
      </c>
      <c r="V195" s="29"/>
      <c r="W195">
        <v>0.28999999999999998</v>
      </c>
      <c r="X195" t="s">
        <v>67</v>
      </c>
      <c r="Z195" s="29"/>
      <c r="AG195">
        <f t="shared" si="48"/>
        <v>75</v>
      </c>
      <c r="AH195" s="20">
        <v>7.9000000000000001E-2</v>
      </c>
      <c r="AI195" s="3">
        <f t="shared" si="58"/>
        <v>0</v>
      </c>
    </row>
    <row r="196" spans="1:35" x14ac:dyDescent="0.2">
      <c r="A196">
        <f t="shared" si="49"/>
        <v>56</v>
      </c>
      <c r="B196">
        <f>IF(A196&lt;LookHere!$B$9,1,2)</f>
        <v>1</v>
      </c>
      <c r="C196">
        <f>IF(B196&lt;2,LookHere!F$10 - T195,0)</f>
        <v>7111.6984646633773</v>
      </c>
      <c r="D196" s="3">
        <f>IF(B196=2,LookHere!$B$12,0)</f>
        <v>0</v>
      </c>
      <c r="E196" s="3">
        <f>IF(A196&lt;LookHere!B$13,0,IF(A196&lt;LookHere!B$14,LookHere!C$13,LookHere!C$14))</f>
        <v>0</v>
      </c>
      <c r="F196" s="3">
        <f>IF('SC1'!A196&lt;LookHere!D$15,0,LookHere!B$15)</f>
        <v>0</v>
      </c>
      <c r="G196" s="3">
        <f>IF('SC1'!A196&lt;LookHere!D$16,0,LookHere!B$16)</f>
        <v>0</v>
      </c>
      <c r="H196" s="3">
        <f t="shared" si="50"/>
        <v>0</v>
      </c>
      <c r="I196" s="35">
        <f t="shared" si="51"/>
        <v>244948.17488183835</v>
      </c>
      <c r="J196" s="3">
        <f>IF(I195&gt;0,IF(B196&lt;2,IF(C196&gt;5500*[1]LookHere!B$11, 5500*[1]LookHere!B$11, C196), IF(H196&gt;(M196+P195),-(H196-M196-P195),0)),0)</f>
        <v>5500</v>
      </c>
      <c r="K196" s="35">
        <f t="shared" si="52"/>
        <v>11065.041520465149</v>
      </c>
      <c r="L196" s="35">
        <f t="shared" si="53"/>
        <v>27128.326295003677</v>
      </c>
      <c r="M196" s="35">
        <f t="shared" si="54"/>
        <v>0</v>
      </c>
      <c r="N196" s="35">
        <f t="shared" si="55"/>
        <v>377.38492270638454</v>
      </c>
      <c r="O196" s="35">
        <f t="shared" si="56"/>
        <v>77628.678414081282</v>
      </c>
      <c r="P196" s="3">
        <f t="shared" si="57"/>
        <v>0</v>
      </c>
      <c r="Q196">
        <f t="shared" si="47"/>
        <v>0</v>
      </c>
      <c r="R196" s="3">
        <f>IF(B196&lt;2,K196*V$5+L196*0.4*V$6 - IF((C196-J196)&gt;0,IF((C196-J196)&gt;V$12,V$12,C196-J196)),P196+L196*($V$6)*0.4+K196*($V$5)+G196+F196+E196)/LookHere!B$11</f>
        <v>-504.1278676116342</v>
      </c>
      <c r="S196" s="3">
        <f>(IF(G196&gt;0,IF(R196&gt;V$15,IF(0.15*(R196-V$15)&lt;G196,0.15*(R196-V$15),G196),0),0))*LookHere!B$11</f>
        <v>0</v>
      </c>
      <c r="T196" s="3">
        <f>(IF(R196&lt;V$16,W$16*R196,IF(R196&lt;V$17,Z$16+W$17*(R196-V$16),IF(R196&lt;V$18,W$18*(R196-V$18)+Z$17,(R196-V$18)*W$19+Z$18)))+S196 + IF(R196&lt;V$20,R196*W$20,IF(R196&lt;V$21,(R196-V$20)*W$21+Z$20,(R196-V$21)*W$22+Z$21)))*LookHere!B$11</f>
        <v>-100.82557352232685</v>
      </c>
      <c r="V196" s="29">
        <v>40120</v>
      </c>
      <c r="W196">
        <v>0.05</v>
      </c>
      <c r="X196" t="s">
        <v>68</v>
      </c>
      <c r="Z196" s="29">
        <f>V196*W196</f>
        <v>2006</v>
      </c>
      <c r="AG196">
        <f t="shared" si="48"/>
        <v>76</v>
      </c>
      <c r="AH196" s="20">
        <v>0.08</v>
      </c>
      <c r="AI196" s="3">
        <f t="shared" si="58"/>
        <v>0</v>
      </c>
    </row>
    <row r="197" spans="1:35" x14ac:dyDescent="0.2">
      <c r="A197">
        <f t="shared" si="49"/>
        <v>57</v>
      </c>
      <c r="B197">
        <f>IF(A197&lt;LookHere!$B$9,1,2)</f>
        <v>1</v>
      </c>
      <c r="C197">
        <f>IF(B197&lt;2,LookHere!F$10 - T196,0)</f>
        <v>7100.8255735223265</v>
      </c>
      <c r="D197" s="3">
        <f>IF(B197=2,LookHere!$B$12,0)</f>
        <v>0</v>
      </c>
      <c r="E197" s="3">
        <f>IF(A197&lt;LookHere!B$13,0,IF(A197&lt;LookHere!B$14,LookHere!C$13,LookHere!C$14))</f>
        <v>0</v>
      </c>
      <c r="F197" s="3">
        <f>IF('SC1'!A197&lt;LookHere!D$15,0,LookHere!B$15)</f>
        <v>0</v>
      </c>
      <c r="G197" s="3">
        <f>IF('SC1'!A197&lt;LookHere!D$16,0,LookHere!B$16)</f>
        <v>0</v>
      </c>
      <c r="H197" s="3">
        <f t="shared" si="50"/>
        <v>0</v>
      </c>
      <c r="I197" s="35">
        <f t="shared" si="51"/>
        <v>260437.16145351971</v>
      </c>
      <c r="J197" s="3">
        <f>IF(I196&gt;0,IF(B197&lt;2,IF(C197&gt;5500*[1]LookHere!B$11, 5500*[1]LookHere!B$11, C197), IF(H197&gt;(M197+P196),-(H197-M197-P196),0)),0)</f>
        <v>5500</v>
      </c>
      <c r="K197" s="35">
        <f t="shared" si="52"/>
        <v>11521.966284628936</v>
      </c>
      <c r="L197" s="35">
        <f t="shared" si="53"/>
        <v>28248.575511563482</v>
      </c>
      <c r="M197" s="35">
        <f t="shared" si="54"/>
        <v>0</v>
      </c>
      <c r="N197" s="35">
        <f t="shared" si="55"/>
        <v>392.96882417549841</v>
      </c>
      <c r="O197" s="35">
        <f t="shared" si="56"/>
        <v>82395.201493329834</v>
      </c>
      <c r="P197" s="3">
        <f t="shared" si="57"/>
        <v>0</v>
      </c>
      <c r="Q197">
        <f t="shared" si="47"/>
        <v>0</v>
      </c>
      <c r="R197" s="3">
        <f>IF(B197&lt;2,K197*V$5+L197*0.4*V$6 - IF((C197-J197)&gt;0,IF((C197-J197)&gt;V$12,V$12,C197-J197)),P197+L197*($V$6)*0.4+K197*($V$5)+G197+F197+E197)/LookHere!B$11</f>
        <v>-447.51846179808012</v>
      </c>
      <c r="S197" s="3">
        <f>(IF(G197&gt;0,IF(R197&gt;V$15,IF(0.15*(R197-V$15)&lt;G197,0.15*(R197-V$15),G197),0),0))*LookHere!B$11</f>
        <v>0</v>
      </c>
      <c r="T197" s="3">
        <f>(IF(R197&lt;V$16,W$16*R197,IF(R197&lt;V$17,Z$16+W$17*(R197-V$16),IF(R197&lt;V$18,W$18*(R197-V$18)+Z$17,(R197-V$18)*W$19+Z$18)))+S197 + IF(R197&lt;V$20,R197*W$20,IF(R197&lt;V$21,(R197-V$20)*W$21+Z$20,(R197-V$21)*W$22+Z$21)))*LookHere!B$11</f>
        <v>-89.503692359616025</v>
      </c>
      <c r="V197" s="29">
        <v>80242</v>
      </c>
      <c r="W197">
        <v>9.1499999999999998E-2</v>
      </c>
      <c r="X197" t="s">
        <v>69</v>
      </c>
      <c r="Z197" s="29">
        <f>(V197-V196)*W197+Z196</f>
        <v>5677.1630000000005</v>
      </c>
      <c r="AG197">
        <f t="shared" si="48"/>
        <v>77</v>
      </c>
      <c r="AH197" s="20">
        <v>8.2000000000000003E-2</v>
      </c>
      <c r="AI197" s="3">
        <f t="shared" si="58"/>
        <v>0</v>
      </c>
    </row>
    <row r="198" spans="1:35" x14ac:dyDescent="0.2">
      <c r="A198">
        <f t="shared" si="49"/>
        <v>58</v>
      </c>
      <c r="B198">
        <f>IF(A198&lt;LookHere!$B$9,1,2)</f>
        <v>1</v>
      </c>
      <c r="C198">
        <f>IF(B198&lt;2,LookHere!F$10 - T197,0)</f>
        <v>7089.5036923596163</v>
      </c>
      <c r="D198" s="3">
        <f>IF(B198=2,LookHere!$B$12,0)</f>
        <v>0</v>
      </c>
      <c r="E198" s="3">
        <f>IF(A198&lt;LookHere!B$13,0,IF(A198&lt;LookHere!B$14,LookHere!C$13,LookHere!C$14))</f>
        <v>0</v>
      </c>
      <c r="F198" s="3">
        <f>IF('SC1'!A198&lt;LookHere!D$15,0,LookHere!B$15)</f>
        <v>0</v>
      </c>
      <c r="G198" s="3">
        <f>IF('SC1'!A198&lt;LookHere!D$16,0,LookHere!B$16)</f>
        <v>0</v>
      </c>
      <c r="H198" s="3">
        <f t="shared" si="50"/>
        <v>0</v>
      </c>
      <c r="I198" s="35">
        <f t="shared" si="51"/>
        <v>276557.78889759426</v>
      </c>
      <c r="J198" s="3">
        <f>IF(I197&gt;0,IF(B198&lt;2,IF(C198&gt;5500*[1]LookHere!B$11, 5500*[1]LookHere!B$11, C198), IF(H198&gt;(M198+P197),-(H198-M198-P197),0)),0)</f>
        <v>5500</v>
      </c>
      <c r="K198" s="35">
        <f t="shared" si="52"/>
        <v>11997.759503982879</v>
      </c>
      <c r="L198" s="35">
        <f t="shared" si="53"/>
        <v>29415.084799369699</v>
      </c>
      <c r="M198" s="35">
        <f t="shared" si="54"/>
        <v>0</v>
      </c>
      <c r="N198" s="35">
        <f t="shared" si="55"/>
        <v>409.19625422878954</v>
      </c>
      <c r="O198" s="35">
        <f t="shared" si="56"/>
        <v>87344.781502587444</v>
      </c>
      <c r="P198" s="3">
        <f t="shared" si="57"/>
        <v>0</v>
      </c>
      <c r="Q198">
        <f t="shared" si="47"/>
        <v>0</v>
      </c>
      <c r="R198" s="3">
        <f>IF(B198&lt;2,K198*V$5+L198*0.4*V$6 - IF((C198-J198)&gt;0,IF((C198-J198)&gt;V$12,V$12,C198-J198)),P198+L198*($V$6)*0.4+K198*($V$5)+G198+F198+E198)/LookHere!B$11</f>
        <v>-388.57140190844325</v>
      </c>
      <c r="S198" s="3">
        <f>(IF(G198&gt;0,IF(R198&gt;V$15,IF(0.15*(R198-V$15)&lt;G198,0.15*(R198-V$15),G198),0),0))*LookHere!B$11</f>
        <v>0</v>
      </c>
      <c r="T198" s="3">
        <f>(IF(R198&lt;V$16,W$16*R198,IF(R198&lt;V$17,Z$16+W$17*(R198-V$16),IF(R198&lt;V$18,W$18*(R198-V$18)+Z$17,(R198-V$18)*W$19+Z$18)))+S198 + IF(R198&lt;V$20,R198*W$20,IF(R198&lt;V$21,(R198-V$20)*W$21+Z$20,(R198-V$21)*W$22+Z$21)))*LookHere!B$11</f>
        <v>-77.714280381688653</v>
      </c>
      <c r="V198" s="29"/>
      <c r="W198">
        <v>0.1116</v>
      </c>
      <c r="X198" t="s">
        <v>70</v>
      </c>
      <c r="Z198" s="29"/>
      <c r="AG198">
        <f t="shared" si="48"/>
        <v>78</v>
      </c>
      <c r="AH198" s="20">
        <v>8.3000000000000004E-2</v>
      </c>
      <c r="AI198" s="3">
        <f t="shared" si="58"/>
        <v>0</v>
      </c>
    </row>
    <row r="199" spans="1:35" x14ac:dyDescent="0.2">
      <c r="A199">
        <f t="shared" si="49"/>
        <v>59</v>
      </c>
      <c r="B199">
        <f>IF(A199&lt;LookHere!$B$9,1,2)</f>
        <v>1</v>
      </c>
      <c r="C199">
        <f>IF(B199&lt;2,LookHere!F$10 - T198,0)</f>
        <v>7077.7142803816887</v>
      </c>
      <c r="D199" s="3">
        <f>IF(B199=2,LookHere!$B$12,0)</f>
        <v>0</v>
      </c>
      <c r="E199" s="3">
        <f>IF(A199&lt;LookHere!B$13,0,IF(A199&lt;LookHere!B$14,LookHere!C$13,LookHere!C$14))</f>
        <v>0</v>
      </c>
      <c r="F199" s="3">
        <f>IF('SC1'!A199&lt;LookHere!D$15,0,LookHere!B$15)</f>
        <v>0</v>
      </c>
      <c r="G199" s="3">
        <f>IF('SC1'!A199&lt;LookHere!D$16,0,LookHere!B$16)</f>
        <v>0</v>
      </c>
      <c r="H199" s="3">
        <f t="shared" si="50"/>
        <v>0</v>
      </c>
      <c r="I199" s="35">
        <f t="shared" si="51"/>
        <v>293335.81552883814</v>
      </c>
      <c r="J199" s="3">
        <f>IF(I198&gt;0,IF(B199&lt;2,IF(C199&gt;5500*[1]LookHere!B$11, 5500*[1]LookHere!B$11, C199), IF(H199&gt;(M199+P198),-(H199-M199-P198),0)),0)</f>
        <v>5500</v>
      </c>
      <c r="K199" s="35">
        <f t="shared" si="52"/>
        <v>12493.200340938791</v>
      </c>
      <c r="L199" s="35">
        <f t="shared" si="53"/>
        <v>30629.764442455646</v>
      </c>
      <c r="M199" s="35">
        <f t="shared" si="54"/>
        <v>0</v>
      </c>
      <c r="N199" s="35">
        <f t="shared" si="55"/>
        <v>426.09378702289229</v>
      </c>
      <c r="O199" s="35">
        <f t="shared" si="56"/>
        <v>92484.415972644652</v>
      </c>
      <c r="P199" s="3">
        <f t="shared" si="57"/>
        <v>0</v>
      </c>
      <c r="Q199">
        <f t="shared" si="47"/>
        <v>0</v>
      </c>
      <c r="R199" s="3">
        <f>IF(B199&lt;2,K199*V$5+L199*0.4*V$6 - IF((C199-J199)&gt;0,IF((C199-J199)&gt;V$12,V$12,C199-J199)),P199+L199*($V$6)*0.4+K199*($V$5)+G199+F199+E199)/LookHere!B$11</f>
        <v>-327.19015581257099</v>
      </c>
      <c r="S199" s="3">
        <f>(IF(G199&gt;0,IF(R199&gt;V$15,IF(0.15*(R199-V$15)&lt;G199,0.15*(R199-V$15),G199),0),0))*LookHere!B$11</f>
        <v>0</v>
      </c>
      <c r="T199" s="3">
        <f>(IF(R199&lt;V$16,W$16*R199,IF(R199&lt;V$17,Z$16+W$17*(R199-V$16),IF(R199&lt;V$18,W$18*(R199-V$18)+Z$17,(R199-V$18)*W$19+Z$18)))+S199 + IF(R199&lt;V$20,R199*W$20,IF(R199&lt;V$21,(R199-V$20)*W$21+Z$20,(R199-V$21)*W$22+Z$21)))*LookHere!B$11</f>
        <v>-65.438031162514193</v>
      </c>
      <c r="V199" s="29"/>
      <c r="AG199">
        <f t="shared" si="48"/>
        <v>79</v>
      </c>
      <c r="AH199" s="20">
        <v>8.5000000000000006E-2</v>
      </c>
      <c r="AI199" s="3">
        <f t="shared" si="58"/>
        <v>0</v>
      </c>
    </row>
    <row r="200" spans="1:35" x14ac:dyDescent="0.2">
      <c r="A200">
        <f t="shared" si="49"/>
        <v>60</v>
      </c>
      <c r="B200">
        <f>IF(A200&lt;LookHere!$B$9,1,2)</f>
        <v>1</v>
      </c>
      <c r="C200">
        <f>IF(B200&lt;2,LookHere!F$10 - T199,0)</f>
        <v>7065.4380311625146</v>
      </c>
      <c r="D200" s="3">
        <f>IF(B200=2,LookHere!$B$12,0)</f>
        <v>0</v>
      </c>
      <c r="E200" s="3">
        <f>IF(A200&lt;LookHere!B$13,0,IF(A200&lt;LookHere!B$14,LookHere!C$13,LookHere!C$14))</f>
        <v>0</v>
      </c>
      <c r="F200" s="3">
        <f>IF('SC1'!A200&lt;LookHere!D$15,0,LookHere!B$15)</f>
        <v>0</v>
      </c>
      <c r="G200" s="3">
        <f>IF('SC1'!A200&lt;LookHere!D$16,0,LookHere!B$16)</f>
        <v>0</v>
      </c>
      <c r="H200" s="3">
        <f t="shared" si="50"/>
        <v>0</v>
      </c>
      <c r="I200" s="35">
        <f t="shared" si="51"/>
        <v>310798.05008610419</v>
      </c>
      <c r="J200" s="3">
        <f>IF(I199&gt;0,IF(B200&lt;2,IF(C200&gt;5500*[1]LookHere!B$11, 5500*[1]LookHere!B$11, C200), IF(H200&gt;(M200+P199),-(H200-M200-P199),0)),0)</f>
        <v>5500</v>
      </c>
      <c r="K200" s="35">
        <f t="shared" si="52"/>
        <v>13009.100132988953</v>
      </c>
      <c r="L200" s="35">
        <f t="shared" si="53"/>
        <v>31894.603608976282</v>
      </c>
      <c r="M200" s="35">
        <f t="shared" si="54"/>
        <v>0</v>
      </c>
      <c r="N200" s="35">
        <f t="shared" si="55"/>
        <v>443.68909407953777</v>
      </c>
      <c r="O200" s="35">
        <f t="shared" si="56"/>
        <v>97821.368487171625</v>
      </c>
      <c r="P200" s="3">
        <f t="shared" si="57"/>
        <v>0</v>
      </c>
      <c r="Q200">
        <f t="shared" si="47"/>
        <v>0</v>
      </c>
      <c r="R200" s="3">
        <f>IF(B200&lt;2,K200*V$5+L200*0.4*V$6 - IF((C200-J200)&gt;0,IF((C200-J200)&gt;V$12,V$12,C200-J200)),P200+L200*($V$6)*0.4+K200*($V$5)+G200+F200+E200)/LookHere!B$11</f>
        <v>-263.27420513877018</v>
      </c>
      <c r="S200" s="3">
        <f>(IF(G200&gt;0,IF(R200&gt;V$15,IF(0.15*(R200-V$15)&lt;G200,0.15*(R200-V$15),G200),0),0))*LookHere!B$11</f>
        <v>0</v>
      </c>
      <c r="T200" s="3">
        <f>(IF(R200&lt;V$16,W$16*R200,IF(R200&lt;V$17,Z$16+W$17*(R200-V$16),IF(R200&lt;V$18,W$18*(R200-V$18)+Z$17,(R200-V$18)*W$19+Z$18)))+S200 + IF(R200&lt;V$20,R200*W$20,IF(R200&lt;V$21,(R200-V$20)*W$21+Z$20,(R200-V$21)*W$22+Z$21)))*LookHere!B$11</f>
        <v>-52.654841027754031</v>
      </c>
      <c r="AG200">
        <f t="shared" si="48"/>
        <v>80</v>
      </c>
      <c r="AH200" s="36">
        <v>8.7999999999999995E-2</v>
      </c>
      <c r="AI200" s="3">
        <f t="shared" si="58"/>
        <v>0</v>
      </c>
    </row>
    <row r="201" spans="1:35" x14ac:dyDescent="0.2">
      <c r="A201">
        <f t="shared" si="49"/>
        <v>61</v>
      </c>
      <c r="B201">
        <f>IF(A201&lt;LookHere!$B$9,1,2)</f>
        <v>1</v>
      </c>
      <c r="C201">
        <f>IF(B201&lt;2,LookHere!F$10 - T200,0)</f>
        <v>7052.6548410277537</v>
      </c>
      <c r="D201" s="3">
        <f>IF(B201=2,LookHere!$B$12,0)</f>
        <v>0</v>
      </c>
      <c r="E201" s="3">
        <f>IF(A201&lt;LookHere!B$13,0,IF(A201&lt;LookHere!B$14,LookHere!C$13,LookHere!C$14))</f>
        <v>0</v>
      </c>
      <c r="F201" s="3">
        <f>IF('SC1'!A201&lt;LookHere!D$15,0,LookHere!B$15)</f>
        <v>0</v>
      </c>
      <c r="G201" s="3">
        <f>IF('SC1'!A201&lt;LookHere!D$16,0,LookHere!B$16)</f>
        <v>0</v>
      </c>
      <c r="H201" s="3">
        <f t="shared" si="50"/>
        <v>0</v>
      </c>
      <c r="I201" s="35">
        <f t="shared" si="51"/>
        <v>328972.39456861553</v>
      </c>
      <c r="J201" s="3">
        <f>IF(I200&gt;0,IF(B201&lt;2,IF(C201&gt;5500*[1]LookHere!B$11, 5500*[1]LookHere!B$11, C201), IF(H201&gt;(M201+P200),-(H201-M201-P200),0)),0)</f>
        <v>5500</v>
      </c>
      <c r="K201" s="35">
        <f t="shared" si="52"/>
        <v>13546.303721358245</v>
      </c>
      <c r="L201" s="35">
        <f t="shared" si="53"/>
        <v>33211.673608684359</v>
      </c>
      <c r="M201" s="35">
        <f t="shared" si="54"/>
        <v>0</v>
      </c>
      <c r="N201" s="35">
        <f t="shared" si="55"/>
        <v>462.01098960061682</v>
      </c>
      <c r="O201" s="35">
        <f t="shared" si="56"/>
        <v>103363.17873510625</v>
      </c>
      <c r="P201" s="3">
        <f t="shared" si="57"/>
        <v>0</v>
      </c>
      <c r="Q201">
        <f t="shared" si="47"/>
        <v>0</v>
      </c>
      <c r="R201" s="3">
        <f>IF(B201&lt;2,K201*V$5+L201*0.4*V$6 - IF((C201-J201)&gt;0,IF((C201-J201)&gt;V$12,V$12,C201-J201)),P201+L201*($V$6)*0.4+K201*($V$5)+G201+F201+E201)/LookHere!B$11</f>
        <v>-196.71888066469796</v>
      </c>
      <c r="S201" s="3">
        <f>(IF(G201&gt;0,IF(R201&gt;V$15,IF(0.15*(R201-V$15)&lt;G201,0.15*(R201-V$15),G201),0),0))*LookHere!B$11</f>
        <v>0</v>
      </c>
      <c r="T201" s="3">
        <f>(IF(R201&lt;V$16,W$16*R201,IF(R201&lt;V$17,Z$16+W$17*(R201-V$16),IF(R201&lt;V$18,W$18*(R201-V$18)+Z$17,(R201-V$18)*W$19+Z$18)))+S201 + IF(R201&lt;V$20,R201*W$20,IF(R201&lt;V$21,(R201-V$20)*W$21+Z$20,(R201-V$21)*W$22+Z$21)))*LookHere!B$11</f>
        <v>-39.343776132939595</v>
      </c>
      <c r="AG201">
        <f t="shared" si="48"/>
        <v>81</v>
      </c>
      <c r="AH201" s="36">
        <v>0.09</v>
      </c>
      <c r="AI201" s="3">
        <f t="shared" si="58"/>
        <v>0</v>
      </c>
    </row>
    <row r="202" spans="1:35" x14ac:dyDescent="0.2">
      <c r="A202">
        <f t="shared" si="49"/>
        <v>62</v>
      </c>
      <c r="B202">
        <f>IF(A202&lt;LookHere!$B$9,1,2)</f>
        <v>1</v>
      </c>
      <c r="C202">
        <f>IF(B202&lt;2,LookHere!F$10 - T201,0)</f>
        <v>7039.3437761329396</v>
      </c>
      <c r="D202" s="3">
        <f>IF(B202=2,LookHere!$B$12,0)</f>
        <v>0</v>
      </c>
      <c r="E202" s="3">
        <f>IF(A202&lt;LookHere!B$13,0,IF(A202&lt;LookHere!B$14,LookHere!C$13,LookHere!C$14))</f>
        <v>0</v>
      </c>
      <c r="F202" s="3">
        <f>IF('SC1'!A202&lt;LookHere!D$15,0,LookHere!B$15)</f>
        <v>0</v>
      </c>
      <c r="G202" s="3">
        <f>IF('SC1'!A202&lt;LookHere!D$16,0,LookHere!B$16)</f>
        <v>0</v>
      </c>
      <c r="H202" s="3">
        <f t="shared" si="50"/>
        <v>0</v>
      </c>
      <c r="I202" s="35">
        <f t="shared" si="51"/>
        <v>347887.88881912368</v>
      </c>
      <c r="J202" s="3">
        <f>IF(I201&gt;0,IF(B202&lt;2,IF(C202&gt;5500*[1]LookHere!B$11, 5500*[1]LookHere!B$11, C202), IF(H202&gt;(M202+P201),-(H202-M202-P201),0)),0)</f>
        <v>5500</v>
      </c>
      <c r="K202" s="35">
        <f t="shared" si="52"/>
        <v>14105.690834522229</v>
      </c>
      <c r="L202" s="35">
        <f t="shared" si="53"/>
        <v>34583.13128492223</v>
      </c>
      <c r="M202" s="35">
        <f t="shared" si="54"/>
        <v>0</v>
      </c>
      <c r="N202" s="35">
        <f t="shared" si="55"/>
        <v>481.0894776545357</v>
      </c>
      <c r="O202" s="35">
        <f t="shared" si="56"/>
        <v>109117.67294005683</v>
      </c>
      <c r="P202" s="3">
        <f t="shared" si="57"/>
        <v>0</v>
      </c>
      <c r="Q202">
        <f t="shared" si="47"/>
        <v>0</v>
      </c>
      <c r="R202" s="3">
        <f>IF(B202&lt;2,K202*V$5+L202*0.4*V$6 - IF((C202-J202)&gt;0,IF((C202-J202)&gt;V$12,V$12,C202-J202)),P202+L202*($V$6)*0.4+K202*($V$5)+G202+F202+E202)/LookHere!B$11</f>
        <v>-127.4151909103939</v>
      </c>
      <c r="S202" s="3">
        <f>(IF(G202&gt;0,IF(R202&gt;V$15,IF(0.15*(R202-V$15)&lt;G202,0.15*(R202-V$15),G202),0),0))*LookHere!B$11</f>
        <v>0</v>
      </c>
      <c r="T202" s="3">
        <f>(IF(R202&lt;V$16,W$16*R202,IF(R202&lt;V$17,Z$16+W$17*(R202-V$16),IF(R202&lt;V$18,W$18*(R202-V$18)+Z$17,(R202-V$18)*W$19+Z$18)))+S202 + IF(R202&lt;V$20,R202*W$20,IF(R202&lt;V$21,(R202-V$20)*W$21+Z$20,(R202-V$21)*W$22+Z$21)))*LookHere!B$11</f>
        <v>-25.483038182078783</v>
      </c>
      <c r="AG202">
        <f t="shared" si="48"/>
        <v>82</v>
      </c>
      <c r="AH202" s="36">
        <v>9.2999999999999999E-2</v>
      </c>
      <c r="AI202" s="3">
        <f t="shared" si="58"/>
        <v>0</v>
      </c>
    </row>
    <row r="203" spans="1:35" x14ac:dyDescent="0.2">
      <c r="A203">
        <f t="shared" si="49"/>
        <v>63</v>
      </c>
      <c r="B203">
        <f>IF(A203&lt;LookHere!$B$9,1,2)</f>
        <v>1</v>
      </c>
      <c r="C203">
        <f>IF(B203&lt;2,LookHere!F$10 - T202,0)</f>
        <v>7025.4830381820784</v>
      </c>
      <c r="D203" s="3">
        <f>IF(B203=2,LookHere!$B$12,0)</f>
        <v>0</v>
      </c>
      <c r="E203" s="3">
        <f>IF(A203&lt;LookHere!B$13,0,IF(A203&lt;LookHere!B$14,LookHere!C$13,LookHere!C$14))</f>
        <v>0</v>
      </c>
      <c r="F203" s="3">
        <f>IF('SC1'!A203&lt;LookHere!D$15,0,LookHere!B$15)</f>
        <v>0</v>
      </c>
      <c r="G203" s="3">
        <f>IF('SC1'!A203&lt;LookHere!D$16,0,LookHere!B$16)</f>
        <v>0</v>
      </c>
      <c r="H203" s="3">
        <f t="shared" si="50"/>
        <v>0</v>
      </c>
      <c r="I203" s="35">
        <f t="shared" si="51"/>
        <v>367574.75692516757</v>
      </c>
      <c r="J203" s="3">
        <f>IF(I202&gt;0,IF(B203&lt;2,IF(C203&gt;5500*[1]LookHere!B$11, 5500*[1]LookHere!B$11, C203), IF(H203&gt;(M203+P202),-(H203-M203-P202),0)),0)</f>
        <v>5500</v>
      </c>
      <c r="K203" s="35">
        <f t="shared" si="52"/>
        <v>14688.177528856875</v>
      </c>
      <c r="L203" s="35">
        <f t="shared" si="53"/>
        <v>36011.222546684083</v>
      </c>
      <c r="M203" s="35">
        <f t="shared" si="54"/>
        <v>0</v>
      </c>
      <c r="N203" s="35">
        <f t="shared" si="55"/>
        <v>500.95580131110859</v>
      </c>
      <c r="O203" s="35">
        <f t="shared" si="56"/>
        <v>115092.97468073443</v>
      </c>
      <c r="P203" s="3">
        <f t="shared" si="57"/>
        <v>0</v>
      </c>
      <c r="Q203">
        <f t="shared" si="47"/>
        <v>0</v>
      </c>
      <c r="R203" s="3">
        <f>IF(B203&lt;2,K203*V$5+L203*0.4*V$6 - IF((C203-J203)&gt;0,IF((C203-J203)&gt;V$12,V$12,C203-J203)),P203+L203*($V$6)*0.4+K203*($V$5)+G203+F203+E203)/LookHere!B$11</f>
        <v>-55.249643653060048</v>
      </c>
      <c r="S203" s="3">
        <f>(IF(G203&gt;0,IF(R203&gt;V$15,IF(0.15*(R203-V$15)&lt;G203,0.15*(R203-V$15),G203),0),0))*LookHere!B$11</f>
        <v>0</v>
      </c>
      <c r="T203" s="3">
        <f>(IF(R203&lt;V$16,W$16*R203,IF(R203&lt;V$17,Z$16+W$17*(R203-V$16),IF(R203&lt;V$18,W$18*(R203-V$18)+Z$17,(R203-V$18)*W$19+Z$18)))+S203 + IF(R203&lt;V$20,R203*W$20,IF(R203&lt;V$21,(R203-V$20)*W$21+Z$20,(R203-V$21)*W$22+Z$21)))*LookHere!B$11</f>
        <v>-11.04992873061201</v>
      </c>
      <c r="AG203">
        <f t="shared" si="48"/>
        <v>83</v>
      </c>
      <c r="AH203" s="36">
        <v>9.6000000000000002E-2</v>
      </c>
      <c r="AI203" s="3">
        <f t="shared" si="58"/>
        <v>0</v>
      </c>
    </row>
    <row r="204" spans="1:35" x14ac:dyDescent="0.2">
      <c r="A204">
        <f t="shared" si="49"/>
        <v>64</v>
      </c>
      <c r="B204">
        <f>IF(A204&lt;LookHere!$B$9,1,2)</f>
        <v>1</v>
      </c>
      <c r="C204">
        <f>IF(B204&lt;2,LookHere!F$10 - T203,0)</f>
        <v>7011.049928730612</v>
      </c>
      <c r="D204" s="3">
        <f>IF(B204=2,LookHere!$B$12,0)</f>
        <v>0</v>
      </c>
      <c r="E204" s="3">
        <f>IF(A204&lt;LookHere!B$13,0,IF(A204&lt;LookHere!B$14,LookHere!C$13,LookHere!C$14))</f>
        <v>0</v>
      </c>
      <c r="F204" s="3">
        <f>IF('SC1'!A204&lt;LookHere!D$15,0,LookHere!B$15)</f>
        <v>0</v>
      </c>
      <c r="G204" s="3">
        <f>IF('SC1'!A204&lt;LookHere!D$16,0,LookHere!B$16)</f>
        <v>0</v>
      </c>
      <c r="H204" s="3">
        <f t="shared" si="50"/>
        <v>0</v>
      </c>
      <c r="I204" s="35">
        <f t="shared" si="51"/>
        <v>388064.45551257592</v>
      </c>
      <c r="J204" s="3">
        <f>IF(I203&gt;0,IF(B204&lt;2,IF(C204&gt;5500*[1]LookHere!B$11, 5500*[1]LookHere!B$11, C204), IF(H204&gt;(M204+P203),-(H204-M204-P203),0)),0)</f>
        <v>5500</v>
      </c>
      <c r="K204" s="35">
        <f t="shared" si="52"/>
        <v>15294.717688779077</v>
      </c>
      <c r="L204" s="35">
        <f t="shared" si="53"/>
        <v>37498.28604653271</v>
      </c>
      <c r="M204" s="35">
        <f t="shared" si="54"/>
        <v>0</v>
      </c>
      <c r="N204" s="35">
        <f t="shared" si="55"/>
        <v>521.64249380541162</v>
      </c>
      <c r="O204" s="35">
        <f t="shared" si="56"/>
        <v>121297.51611694541</v>
      </c>
      <c r="P204" s="3">
        <f t="shared" si="57"/>
        <v>0</v>
      </c>
      <c r="Q204">
        <f t="shared" si="47"/>
        <v>0</v>
      </c>
      <c r="R204" s="3">
        <f>IF(B204&lt;2,K204*V$5+L204*0.4*V$6 - IF((C204-J204)&gt;0,IF((C204-J204)&gt;V$12,V$12,C204-J204)),P204+L204*($V$6)*0.4+K204*($V$5)+G204+F204+E204)/LookHere!B$11</f>
        <v>19.895939928612279</v>
      </c>
      <c r="S204" s="3">
        <f>(IF(G204&gt;0,IF(R204&gt;V$15,IF(0.15*(R204-V$15)&lt;G204,0.15*(R204-V$15),G204),0),0))*LookHere!B$11</f>
        <v>0</v>
      </c>
      <c r="T204" s="3">
        <f>(IF(R204&lt;V$16,W$16*R204,IF(R204&lt;V$17,Z$16+W$17*(R204-V$16),IF(R204&lt;V$18,W$18*(R204-V$18)+Z$17,(R204-V$18)*W$19+Z$18)))+S204 + IF(R204&lt;V$20,R204*W$20,IF(R204&lt;V$21,(R204-V$20)*W$21+Z$20,(R204-V$21)*W$22+Z$21)))*LookHere!B$11</f>
        <v>3.9791879857224557</v>
      </c>
      <c r="AG204">
        <f t="shared" si="48"/>
        <v>84</v>
      </c>
      <c r="AH204" s="36">
        <v>9.9000000000000005E-2</v>
      </c>
      <c r="AI204" s="3">
        <f t="shared" si="58"/>
        <v>0</v>
      </c>
    </row>
    <row r="205" spans="1:35" x14ac:dyDescent="0.2">
      <c r="A205">
        <f t="shared" si="49"/>
        <v>65</v>
      </c>
      <c r="B205">
        <f>IF(A205&lt;LookHere!$B$9,1,2)</f>
        <v>2</v>
      </c>
      <c r="C205">
        <f>IF(B205&lt;2,LookHere!F$10 - T204,0)</f>
        <v>0</v>
      </c>
      <c r="D205" s="3">
        <f>IF(B205=2,LookHere!$B$12,0)</f>
        <v>45000</v>
      </c>
      <c r="E205" s="3">
        <f>IF(A205&lt;LookHere!B$13,0,IF(A205&lt;LookHere!B$14,LookHere!C$13,LookHere!C$14))</f>
        <v>15000</v>
      </c>
      <c r="F205" s="3">
        <f>IF('SC1'!A205&lt;LookHere!D$15,0,LookHere!B$15)</f>
        <v>8000</v>
      </c>
      <c r="G205" s="3">
        <f>IF('SC1'!A205&lt;LookHere!D$16,0,LookHere!B$16)</f>
        <v>0</v>
      </c>
      <c r="H205" s="3">
        <f t="shared" si="50"/>
        <v>22003.979187985722</v>
      </c>
      <c r="I205" s="35">
        <f t="shared" si="51"/>
        <v>396128.43489812728</v>
      </c>
      <c r="J205" s="3">
        <f>IF(I204&gt;0,IF(B205&lt;2,IF(C205&gt;5500*[1]LookHere!B$11, 5500*[1]LookHere!B$11, C205), IF(H205&gt;(M205+P204),-(H205-M205-P204),0)),0)</f>
        <v>0</v>
      </c>
      <c r="K205" s="35">
        <f t="shared" si="52"/>
        <v>21640.720651369389</v>
      </c>
      <c r="L205" s="35">
        <f>IF(B205&lt;2,L204*(1+$V$6-$V$4)+IF(C205&gt;($J205+$V$12),(1-$V$183)*($C204-$J205-$V$12),0), L204*(1+$V$6-$V$4)-$M205*(1-$V$184))-N205</f>
        <v>11328.361759873413</v>
      </c>
      <c r="M205" s="35">
        <f t="shared" si="54"/>
        <v>22003.979187985722</v>
      </c>
      <c r="N205" s="35">
        <f t="shared" si="55"/>
        <v>21660.384925939172</v>
      </c>
      <c r="O205" s="35">
        <f t="shared" si="56"/>
        <v>123818.07850185553</v>
      </c>
      <c r="P205" s="3">
        <f t="shared" si="57"/>
        <v>4952.7231400742212</v>
      </c>
      <c r="Q205">
        <f t="shared" si="47"/>
        <v>0.04</v>
      </c>
      <c r="R205" s="3">
        <f>IF(B205&lt;2,K205*V$5+L205*0.4*V$6 - IF((C205-J205)&gt;0,IF((C205-J205)&gt;V$12,V$12,C205-J205)),P205+L205*($V$6)*0.4+K205*($V$5)+G205+F205+E205)/LookHere!B$11</f>
        <v>28854.006220131807</v>
      </c>
      <c r="S205" s="3">
        <f>(IF(G205&gt;0,IF(R205&gt;V$15,IF(0.15*(R205-V$15)&lt;G205,0.15*(R205-V$15),G205),0),0))*LookHere!B$11</f>
        <v>0</v>
      </c>
      <c r="T205" s="3">
        <f>(IF(R205&lt;V$16,W$16*R205,IF(R205&lt;V$17,Z$16+W$17*(R205-V$16),IF(R205&lt;V$18,W$18*(R205-V$18)+Z$17,(R205-V$18)*W$19+Z$18)))+S205 + IF(R205&lt;V$20,R205*W$20,IF(R205&lt;V$21,(R205-V$20)*W$21+Z$20,(R205-V$21)*W$22+Z$21)))*LookHere!B$11</f>
        <v>5770.8012440263619</v>
      </c>
      <c r="AG205">
        <f t="shared" si="48"/>
        <v>85</v>
      </c>
      <c r="AH205" s="20">
        <v>0.10299999999999999</v>
      </c>
      <c r="AI205" s="3">
        <f t="shared" si="58"/>
        <v>0</v>
      </c>
    </row>
    <row r="206" spans="1:35" x14ac:dyDescent="0.2">
      <c r="A206">
        <f t="shared" si="49"/>
        <v>66</v>
      </c>
      <c r="B206">
        <f>IF(A206&lt;LookHere!$B$9,1,2)</f>
        <v>2</v>
      </c>
      <c r="C206">
        <f>IF(B206&lt;2,LookHere!F$10 - T205,0)</f>
        <v>0</v>
      </c>
      <c r="D206" s="3">
        <f>IF(B206=2,LookHere!$B$12,0)</f>
        <v>45000</v>
      </c>
      <c r="E206" s="3">
        <f>IF(A206&lt;LookHere!B$13,0,IF(A206&lt;LookHere!B$14,LookHere!C$13,LookHere!C$14))</f>
        <v>15000</v>
      </c>
      <c r="F206" s="3">
        <f>IF('SC1'!A206&lt;LookHere!D$15,0,LookHere!B$15)</f>
        <v>8000</v>
      </c>
      <c r="G206" s="3">
        <f>IF('SC1'!A206&lt;LookHere!D$16,0,LookHere!B$16)</f>
        <v>0</v>
      </c>
      <c r="H206" s="3">
        <f t="shared" si="50"/>
        <v>27770.801244026363</v>
      </c>
      <c r="I206" s="35">
        <f t="shared" si="51"/>
        <v>404359.98377531039</v>
      </c>
      <c r="J206" s="3">
        <f>IF(I205&gt;0,IF(B206&lt;2,IF(C206&gt;5500*[1]LookHere!B$11, 5500*[1]LookHere!B$11, C206), IF(H206&gt;(M206+P205),-(H206-M206-P205),0)),0)</f>
        <v>0</v>
      </c>
      <c r="K206" s="35">
        <f t="shared" si="52"/>
        <v>7230.7863804683757</v>
      </c>
      <c r="L206" s="35">
        <f t="shared" si="53"/>
        <v>3677.197311152936</v>
      </c>
      <c r="M206" s="35">
        <f t="shared" si="54"/>
        <v>22818.078103952143</v>
      </c>
      <c r="N206" s="35">
        <f t="shared" si="55"/>
        <v>1437.6370365005721</v>
      </c>
      <c r="O206" s="35">
        <f t="shared" si="56"/>
        <v>121438.29503304987</v>
      </c>
      <c r="P206" s="3">
        <f t="shared" si="57"/>
        <v>5100.408391388095</v>
      </c>
      <c r="Q206">
        <f t="shared" si="47"/>
        <v>4.2000000000000003E-2</v>
      </c>
      <c r="R206" s="3">
        <f>IF(B206&lt;2,K206*V$5+L206*0.4*V$6 - IF((C206-J206)&gt;0,IF((C206-J206)&gt;V$12,V$12,C206-J206)),P206+L206*($V$6)*0.4+K206*($V$5)+G206+F206+E206)/LookHere!B$11</f>
        <v>28398.281269172239</v>
      </c>
      <c r="S206" s="3">
        <f>(IF(G206&gt;0,IF(R206&gt;V$15,IF(0.15*(R206-V$15)&lt;G206,0.15*(R206-V$15),G206),0),0))*LookHere!B$11</f>
        <v>0</v>
      </c>
      <c r="T206" s="3">
        <f>(IF(R206&lt;V$16,W$16*R206,IF(R206&lt;V$17,Z$16+W$17*(R206-V$16),IF(R206&lt;V$18,W$18*(R206-V$18)+Z$17,(R206-V$18)*W$19+Z$18)))+S206 + IF(R206&lt;V$20,R206*W$20,IF(R206&lt;V$21,(R206-V$20)*W$21+Z$20,(R206-V$21)*W$22+Z$21)))*LookHere!B$11</f>
        <v>5679.6562538344479</v>
      </c>
      <c r="AG206">
        <f t="shared" si="48"/>
        <v>86</v>
      </c>
      <c r="AH206" s="20">
        <v>0.108</v>
      </c>
      <c r="AI206" s="3">
        <f t="shared" si="58"/>
        <v>0</v>
      </c>
    </row>
    <row r="207" spans="1:35" x14ac:dyDescent="0.2">
      <c r="A207">
        <f t="shared" si="49"/>
        <v>67</v>
      </c>
      <c r="B207">
        <f>IF(A207&lt;LookHere!$B$9,1,2)</f>
        <v>2</v>
      </c>
      <c r="C207">
        <f>IF(B207&lt;2,LookHere!F$10 - T206,0)</f>
        <v>0</v>
      </c>
      <c r="D207" s="3">
        <f>IF(B207=2,LookHere!$B$12,0)</f>
        <v>45000</v>
      </c>
      <c r="E207" s="3">
        <f>IF(A207&lt;LookHere!B$13,0,IF(A207&lt;LookHere!B$14,LookHere!C$13,LookHere!C$14))</f>
        <v>15000</v>
      </c>
      <c r="F207" s="3">
        <f>IF('SC1'!A207&lt;LookHere!D$15,0,LookHere!B$15)</f>
        <v>8000</v>
      </c>
      <c r="G207" s="3">
        <f>IF('SC1'!A207&lt;LookHere!D$16,0,LookHere!B$16)</f>
        <v>7004.88</v>
      </c>
      <c r="H207" s="3">
        <f t="shared" si="50"/>
        <v>20674.776253834447</v>
      </c>
      <c r="I207" s="35">
        <f t="shared" si="51"/>
        <v>408096.20006733632</v>
      </c>
      <c r="J207" s="3">
        <f>IF(I206&gt;0,IF(B207&lt;2,IF(C207&gt;5500*[1]LookHere!B$11, 5500*[1]LookHere!B$11, C207), IF(H207&gt;(M207+P206),-(H207-M207-P206),0)),0)</f>
        <v>-4666.3841708250402</v>
      </c>
      <c r="K207" s="35">
        <f t="shared" si="52"/>
        <v>41.793945279106822</v>
      </c>
      <c r="L207" s="35">
        <f t="shared" si="53"/>
        <v>205.11406601611014</v>
      </c>
      <c r="M207" s="35">
        <f t="shared" si="54"/>
        <v>10907.983691621312</v>
      </c>
      <c r="N207" s="35">
        <f t="shared" si="55"/>
        <v>404.80220366654231</v>
      </c>
      <c r="O207" s="35">
        <f t="shared" si="56"/>
        <v>118861.37441244857</v>
      </c>
      <c r="P207" s="3">
        <f t="shared" si="57"/>
        <v>5229.9004741477365</v>
      </c>
      <c r="Q207">
        <f t="shared" si="47"/>
        <v>4.3999999999999997E-2</v>
      </c>
      <c r="R207" s="3">
        <f>IF(B207&lt;2,K207*V$5+L207*0.4*V$6 - IF((C207-J207)&gt;0,IF((C207-J207)&gt;V$12,V$12,C207-J207)),P207+L207*($V$6)*0.4+K207*($V$5)+G207+F207+E207)/LookHere!B$11</f>
        <v>35242.075339626113</v>
      </c>
      <c r="S207" s="3">
        <f>(IF(G207&gt;0,IF(R207&gt;V$15,IF(0.15*(R207-V$15)&lt;G207,0.15*(R207-V$15),G207),0),0))*LookHere!B$11</f>
        <v>0</v>
      </c>
      <c r="T207" s="3">
        <f>(IF(R207&lt;V$16,W$16*R207,IF(R207&lt;V$17,Z$16+W$17*(R207-V$16),IF(R207&lt;V$18,W$18*(R207-V$18)+Z$17,(R207-V$18)*W$19+Z$18)))+S207 + IF(R207&lt;V$20,R207*W$20,IF(R207&lt;V$21,(R207-V$20)*W$21+Z$20,(R207-V$21)*W$22+Z$21)))*LookHere!B$11</f>
        <v>7048.4150679252225</v>
      </c>
      <c r="W207" s="3"/>
      <c r="X207" s="3"/>
      <c r="Y207" s="3"/>
      <c r="AG207">
        <f t="shared" si="48"/>
        <v>87</v>
      </c>
      <c r="AH207" s="20">
        <v>0.113</v>
      </c>
      <c r="AI207" s="3">
        <f t="shared" si="58"/>
        <v>0</v>
      </c>
    </row>
    <row r="208" spans="1:35" x14ac:dyDescent="0.2">
      <c r="A208">
        <f t="shared" si="49"/>
        <v>68</v>
      </c>
      <c r="B208">
        <f>IF(A208&lt;LookHere!$B$9,1,2)</f>
        <v>2</v>
      </c>
      <c r="C208">
        <f>IF(B208&lt;2,LookHere!F$10 - T207,0)</f>
        <v>0</v>
      </c>
      <c r="D208" s="3">
        <f>IF(B208=2,LookHere!$B$12,0)</f>
        <v>45000</v>
      </c>
      <c r="E208" s="3">
        <f>IF(A208&lt;LookHere!B$13,0,IF(A208&lt;LookHere!B$14,LookHere!C$13,LookHere!C$14))</f>
        <v>15000</v>
      </c>
      <c r="F208" s="3">
        <f>IF('SC1'!A208&lt;LookHere!D$15,0,LookHere!B$15)</f>
        <v>8000</v>
      </c>
      <c r="G208" s="3">
        <f>IF('SC1'!A208&lt;LookHere!D$16,0,LookHere!B$16)</f>
        <v>7004.88</v>
      </c>
      <c r="H208" s="3">
        <f t="shared" si="50"/>
        <v>22043.535067925222</v>
      </c>
      <c r="I208" s="35">
        <f t="shared" si="51"/>
        <v>400009.71252225328</v>
      </c>
      <c r="J208" s="3">
        <f>IF(I207&gt;0,IF(B208&lt;2,IF(C208&gt;5500*[1]LookHere!B$11, 5500*[1]LookHere!B$11, C208), IF(H208&gt;(M208+P207),-(H208-M208-P207),0)),0)</f>
        <v>-16566.726582482268</v>
      </c>
      <c r="K208" s="35">
        <f t="shared" si="52"/>
        <v>0.24156900371323786</v>
      </c>
      <c r="L208" s="35">
        <f t="shared" si="53"/>
        <v>11.4412626023786</v>
      </c>
      <c r="M208" s="35">
        <f t="shared" si="54"/>
        <v>246.90801129521697</v>
      </c>
      <c r="N208" s="35">
        <f t="shared" si="55"/>
        <v>131.04166262754504</v>
      </c>
      <c r="O208" s="35">
        <f t="shared" si="56"/>
        <v>116101.41329859151</v>
      </c>
      <c r="P208" s="3">
        <f t="shared" si="57"/>
        <v>5340.6650117352092</v>
      </c>
      <c r="Q208">
        <f t="shared" si="47"/>
        <v>4.5999999999999999E-2</v>
      </c>
      <c r="R208" s="3">
        <f>IF(B208&lt;2,K208*V$5+L208*0.4*V$6 - IF((C208-J208)&gt;0,IF((C208-J208)&gt;V$12,V$12,C208-J208)),P208+L208*($V$6)*0.4+K208*($V$5)+G208+F208+E208)/LookHere!B$11</f>
        <v>35345.898046936127</v>
      </c>
      <c r="S208" s="3">
        <f>(IF(G208&gt;0,IF(R208&gt;V$15,IF(0.15*(R208-V$15)&lt;G208,0.15*(R208-V$15),G208),0),0))*LookHere!B$11</f>
        <v>0</v>
      </c>
      <c r="T208" s="3">
        <f>(IF(R208&lt;V$16,W$16*R208,IF(R208&lt;V$17,Z$16+W$17*(R208-V$16),IF(R208&lt;V$18,W$18*(R208-V$18)+Z$17,(R208-V$18)*W$19+Z$18)))+S208 + IF(R208&lt;V$20,R208*W$20,IF(R208&lt;V$21,(R208-V$20)*W$21+Z$20,(R208-V$21)*W$22+Z$21)))*LookHere!B$11</f>
        <v>7069.1796093872254</v>
      </c>
      <c r="W208" s="3"/>
      <c r="X208" s="3"/>
      <c r="Y208" s="3"/>
      <c r="AG208">
        <f t="shared" si="48"/>
        <v>88</v>
      </c>
      <c r="AH208" s="20">
        <v>0.11899999999999999</v>
      </c>
      <c r="AI208" s="3">
        <f t="shared" si="58"/>
        <v>0</v>
      </c>
    </row>
    <row r="209" spans="1:35" x14ac:dyDescent="0.2">
      <c r="A209">
        <f t="shared" si="49"/>
        <v>69</v>
      </c>
      <c r="B209">
        <f>IF(A209&lt;LookHere!$B$9,1,2)</f>
        <v>2</v>
      </c>
      <c r="C209">
        <f>IF(B209&lt;2,LookHere!F$10 - T208,0)</f>
        <v>0</v>
      </c>
      <c r="D209" s="3">
        <f>IF(B209=2,LookHere!$B$12,0)</f>
        <v>45000</v>
      </c>
      <c r="E209" s="3">
        <f>IF(A209&lt;LookHere!B$13,0,IF(A209&lt;LookHere!B$14,LookHere!C$13,LookHere!C$14))</f>
        <v>15000</v>
      </c>
      <c r="F209" s="3">
        <f>IF('SC1'!A209&lt;LookHere!D$15,0,LookHere!B$15)</f>
        <v>8000</v>
      </c>
      <c r="G209" s="3">
        <f>IF('SC1'!A209&lt;LookHere!D$16,0,LookHere!B$16)</f>
        <v>7004.88</v>
      </c>
      <c r="H209" s="3">
        <f t="shared" si="50"/>
        <v>22064.299609387224</v>
      </c>
      <c r="I209" s="35">
        <f t="shared" si="51"/>
        <v>391609.96258241974</v>
      </c>
      <c r="J209" s="3">
        <f>IF(I208&gt;0,IF(B209&lt;2,IF(C209&gt;5500*[1]LookHere!B$11, 5500*[1]LookHere!B$11, C209), IF(H209&gt;(M209+P208),-(H209-M209-P208),0)),0)</f>
        <v>-16711.951766045924</v>
      </c>
      <c r="K209" s="35">
        <f t="shared" si="52"/>
        <v>1.3962688414634883E-3</v>
      </c>
      <c r="L209" s="35">
        <f t="shared" si="53"/>
        <v>0.63819362796067747</v>
      </c>
      <c r="M209" s="35">
        <f t="shared" si="54"/>
        <v>11.682831606091838</v>
      </c>
      <c r="N209" s="35">
        <f t="shared" si="55"/>
        <v>7.9364131205510491</v>
      </c>
      <c r="O209" s="35">
        <f t="shared" si="56"/>
        <v>113173.33565520102</v>
      </c>
      <c r="P209" s="3">
        <f t="shared" si="57"/>
        <v>5432.3201114496496</v>
      </c>
      <c r="Q209">
        <f t="shared" si="47"/>
        <v>4.8000000000000001E-2</v>
      </c>
      <c r="R209" s="3">
        <f>IF(B209&lt;2,K209*V$5+L209*0.4*V$6 - IF((C209-J209)&gt;0,IF((C209-J209)&gt;V$12,V$12,C209-J209)),P209+L209*($V$6)*0.4+K209*($V$5)+G209+F209+E209)/LookHere!B$11</f>
        <v>35437.219492370714</v>
      </c>
      <c r="S209" s="3">
        <f>(IF(G209&gt;0,IF(R209&gt;V$15,IF(0.15*(R209-V$15)&lt;G209,0.15*(R209-V$15),G209),0),0))*LookHere!B$11</f>
        <v>0</v>
      </c>
      <c r="T209" s="3">
        <f>(IF(R209&lt;V$16,W$16*R209,IF(R209&lt;V$17,Z$16+W$17*(R209-V$16),IF(R209&lt;V$18,W$18*(R209-V$18)+Z$17,(R209-V$18)*W$19+Z$18)))+S209 + IF(R209&lt;V$20,R209*W$20,IF(R209&lt;V$21,(R209-V$20)*W$21+Z$20,(R209-V$21)*W$22+Z$21)))*LookHere!B$11</f>
        <v>7087.4438984741428</v>
      </c>
      <c r="W209" s="3"/>
      <c r="X209" s="3"/>
      <c r="Y209" s="3"/>
      <c r="AG209">
        <f t="shared" si="48"/>
        <v>89</v>
      </c>
      <c r="AH209" s="20">
        <v>0.127</v>
      </c>
      <c r="AI209" s="3">
        <f t="shared" si="58"/>
        <v>0</v>
      </c>
    </row>
    <row r="210" spans="1:35" x14ac:dyDescent="0.2">
      <c r="A210">
        <f t="shared" si="49"/>
        <v>70</v>
      </c>
      <c r="B210">
        <f>IF(A210&lt;LookHere!$B$9,1,2)</f>
        <v>2</v>
      </c>
      <c r="C210">
        <f>IF(B210&lt;2,LookHere!F$10 - T209,0)</f>
        <v>0</v>
      </c>
      <c r="D210" s="3">
        <f>IF(B210=2,LookHere!$B$12,0)</f>
        <v>45000</v>
      </c>
      <c r="E210" s="3">
        <f>IF(A210&lt;LookHere!B$13,0,IF(A210&lt;LookHere!B$14,LookHere!C$13,LookHere!C$14))</f>
        <v>15000</v>
      </c>
      <c r="F210" s="3">
        <f>IF('SC1'!A210&lt;LookHere!D$15,0,LookHere!B$15)</f>
        <v>8000</v>
      </c>
      <c r="G210" s="3">
        <f>IF('SC1'!A210&lt;LookHere!D$16,0,LookHere!B$16)</f>
        <v>7004.88</v>
      </c>
      <c r="H210" s="3">
        <f t="shared" si="50"/>
        <v>22082.563898474142</v>
      </c>
      <c r="I210" s="35">
        <f t="shared" si="51"/>
        <v>383098.01340775477</v>
      </c>
      <c r="J210" s="3">
        <f>IF(I209&gt;0,IF(B210&lt;2,IF(C210&gt;5500*[1]LookHere!B$11, 5500*[1]LookHere!B$11, C210), IF(H210&gt;(M210+P209),-(H210-M210-P209),0)),0)</f>
        <v>-16649.604197127686</v>
      </c>
      <c r="K210" s="35">
        <f t="shared" si="52"/>
        <v>8.070433903661911E-6</v>
      </c>
      <c r="L210" s="35">
        <f t="shared" si="53"/>
        <v>3.5598440567646605E-2</v>
      </c>
      <c r="M210" s="35">
        <f>MIN((H210-P209),(K209+L209))</f>
        <v>0.63958989680214096</v>
      </c>
      <c r="N210" s="35">
        <f t="shared" si="55"/>
        <v>0.44631665892003514</v>
      </c>
      <c r="O210" s="35">
        <f t="shared" si="56"/>
        <v>110092.75745866646</v>
      </c>
      <c r="P210" s="3">
        <f t="shared" si="57"/>
        <v>5504.6378729333228</v>
      </c>
      <c r="Q210">
        <f t="shared" si="47"/>
        <v>0.05</v>
      </c>
      <c r="R210" s="3">
        <f>IF(B210&lt;2,K210*V$5+L210*0.4*V$6 - IF((C210-J210)&gt;0,IF((C210-J210)&gt;V$12,V$12,C210-J210)),P210+L210*($V$6)*0.4+K210*($V$5)+G210+F210+E210)/LookHere!B$11</f>
        <v>35509.51895220131</v>
      </c>
      <c r="S210" s="3">
        <f>(IF(G210&gt;0,IF(R210&gt;V$15,IF(0.15*(R210-V$15)&lt;G210,0.15*(R210-V$15),G210),0),0))*LookHere!B$11</f>
        <v>0</v>
      </c>
      <c r="T210" s="3">
        <f>(IF(R210&lt;V$16,W$16*R210,IF(R210&lt;V$17,Z$16+W$17*(R210-V$16),IF(R210&lt;V$18,W$18*(R210-V$18)+Z$17,(R210-V$18)*W$19+Z$18)))+S210 + IF(R210&lt;V$20,R210*W$20,IF(R210&lt;V$21,(R210-V$20)*W$21+Z$20,(R210-V$21)*W$22+Z$21)))*LookHere!B$11</f>
        <v>7101.9037904402612</v>
      </c>
      <c r="W210" s="3"/>
      <c r="X210" s="3"/>
      <c r="Y210" s="3"/>
      <c r="AG210">
        <f t="shared" si="48"/>
        <v>90</v>
      </c>
      <c r="AH210" s="20">
        <v>0.13600000000000001</v>
      </c>
      <c r="AI210" s="3">
        <f t="shared" si="58"/>
        <v>0</v>
      </c>
    </row>
    <row r="211" spans="1:35" x14ac:dyDescent="0.2">
      <c r="A211">
        <f t="shared" si="49"/>
        <v>71</v>
      </c>
      <c r="B211">
        <f>IF(A211&lt;LookHere!$B$9,1,2)</f>
        <v>2</v>
      </c>
      <c r="C211">
        <f>IF(B211&lt;2,LookHere!F$10 - T210,0)</f>
        <v>0</v>
      </c>
      <c r="D211" s="3">
        <f>IF(B211=2,LookHere!$B$12,0)</f>
        <v>45000</v>
      </c>
      <c r="E211" s="3">
        <f>IF(A211&lt;LookHere!B$13,0,IF(A211&lt;LookHere!B$14,LookHere!C$13,LookHere!C$14))</f>
        <v>15000</v>
      </c>
      <c r="F211" s="3">
        <f>IF('SC1'!A211&lt;LookHere!D$15,0,LookHere!B$15)</f>
        <v>8000</v>
      </c>
      <c r="G211" s="3">
        <f>IF('SC1'!A211&lt;LookHere!D$16,0,LookHere!B$16)</f>
        <v>7004.88</v>
      </c>
      <c r="H211" s="3">
        <f t="shared" si="50"/>
        <v>22097.02379044026</v>
      </c>
      <c r="I211" s="35">
        <f t="shared" si="51"/>
        <v>374466.439815372</v>
      </c>
      <c r="J211" s="3">
        <f>IF(I210&gt;0,IF(B211&lt;2,IF(C211&gt;5500*[1]LookHere!B$11, 5500*[1]LookHere!B$11, C211), IF(H211&gt;(M211+P210),-(H211-M211-P210),0)),0)</f>
        <v>-16592.350310995935</v>
      </c>
      <c r="K211" s="35">
        <f t="shared" si="52"/>
        <v>4.6647107964509216E-8</v>
      </c>
      <c r="L211" s="35">
        <f t="shared" si="53"/>
        <v>1.9856810148633254E-3</v>
      </c>
      <c r="M211" s="35">
        <f t="shared" si="54"/>
        <v>3.5606511001550267E-2</v>
      </c>
      <c r="N211" s="35">
        <f t="shared" si="55"/>
        <v>2.4916487267181524E-2</v>
      </c>
      <c r="O211" s="35">
        <f t="shared" si="56"/>
        <v>106875.84708572422</v>
      </c>
      <c r="P211" s="3">
        <f t="shared" si="57"/>
        <v>7908.8126843435921</v>
      </c>
      <c r="Q211">
        <f t="shared" si="47"/>
        <v>7.3999999999999996E-2</v>
      </c>
      <c r="R211" s="3">
        <f>IF(B211&lt;2,K211*V$5+L211*0.4*V$6 - IF((C211-J211)&gt;0,IF((C211-J211)&gt;V$12,V$12,C211-J211)),P211+L211*($V$6)*0.4+K211*($V$5)+G211+F211+E211)/LookHere!B$11</f>
        <v>37913.692744534754</v>
      </c>
      <c r="S211" s="3">
        <f>(IF(G211&gt;0,IF(R211&gt;V$15,IF(0.15*(R211-V$15)&lt;G211,0.15*(R211-V$15),G211),0),0))*LookHere!B$11</f>
        <v>0</v>
      </c>
      <c r="T211" s="3">
        <f>(IF(R211&lt;V$16,W$16*R211,IF(R211&lt;V$17,Z$16+W$17*(R211-V$16),IF(R211&lt;V$18,W$18*(R211-V$18)+Z$17,(R211-V$18)*W$19+Z$18)))+S211 + IF(R211&lt;V$20,R211*W$20,IF(R211&lt;V$21,(R211-V$20)*W$21+Z$20,(R211-V$21)*W$22+Z$21)))*LookHere!B$11</f>
        <v>7582.7385489069511</v>
      </c>
      <c r="AG211">
        <f t="shared" si="48"/>
        <v>91</v>
      </c>
      <c r="AH211" s="20">
        <v>0.14699999999999999</v>
      </c>
      <c r="AI211" s="3">
        <f t="shared" si="58"/>
        <v>0</v>
      </c>
    </row>
    <row r="212" spans="1:35" x14ac:dyDescent="0.2">
      <c r="A212">
        <f t="shared" si="49"/>
        <v>72</v>
      </c>
      <c r="B212">
        <f>IF(A212&lt;LookHere!$B$9,1,2)</f>
        <v>2</v>
      </c>
      <c r="C212">
        <f>IF(B212&lt;2,LookHere!F$10 - T211,0)</f>
        <v>0</v>
      </c>
      <c r="D212" s="3">
        <f>IF(B212=2,LookHere!$B$12,0)</f>
        <v>45000</v>
      </c>
      <c r="E212" s="3">
        <f>IF(A212&lt;LookHere!B$13,0,IF(A212&lt;LookHere!B$14,LookHere!C$13,LookHere!C$14))</f>
        <v>15000</v>
      </c>
      <c r="F212" s="3">
        <f>IF('SC1'!A212&lt;LookHere!D$15,0,LookHere!B$15)</f>
        <v>8000</v>
      </c>
      <c r="G212" s="3">
        <f>IF('SC1'!A212&lt;LookHere!D$16,0,LookHere!B$16)</f>
        <v>7004.88</v>
      </c>
      <c r="H212" s="3">
        <f t="shared" si="50"/>
        <v>22577.858548906952</v>
      </c>
      <c r="I212" s="35">
        <f t="shared" si="51"/>
        <v>367578.80855589977</v>
      </c>
      <c r="J212" s="3">
        <f>IF(I211&gt;0,IF(B212&lt;2,IF(C212&gt;5500*[1]LookHere!B$11, 5500*[1]LookHere!B$11, C212), IF(H212&gt;(M212+P211),-(H212-M212-P211),0)),0)</f>
        <v>-14669.043878835699</v>
      </c>
      <c r="K212" s="35">
        <f t="shared" si="52"/>
        <v>2.6962028399843407E-10</v>
      </c>
      <c r="L212" s="35">
        <f t="shared" si="53"/>
        <v>1.1076128700907625E-4</v>
      </c>
      <c r="M212" s="35">
        <f t="shared" si="54"/>
        <v>1.9857276619712899E-3</v>
      </c>
      <c r="N212" s="35">
        <f t="shared" si="55"/>
        <v>1.3899627162719383E-3</v>
      </c>
      <c r="O212" s="35">
        <f t="shared" si="56"/>
        <v>101187.91450382199</v>
      </c>
      <c r="P212" s="3">
        <f t="shared" si="57"/>
        <v>7589.0935877866486</v>
      </c>
      <c r="Q212">
        <f t="shared" si="47"/>
        <v>7.4999999999999997E-2</v>
      </c>
      <c r="R212" s="3">
        <f>IF(B212&lt;2,K212*V$5+L212*0.4*V$6 - IF((C212-J212)&gt;0,IF((C212-J212)&gt;V$12,V$12,C212-J212)),P212+L212*($V$6)*0.4+K212*($V$5)+G212+F212+E212)/LookHere!B$11</f>
        <v>37593.973591144051</v>
      </c>
      <c r="S212" s="3">
        <f>(IF(G212&gt;0,IF(R212&gt;V$15,IF(0.15*(R212-V$15)&lt;G212,0.15*(R212-V$15),G212),0),0))*LookHere!B$11</f>
        <v>0</v>
      </c>
      <c r="T212" s="3">
        <f>(IF(R212&lt;V$16,W$16*R212,IF(R212&lt;V$17,Z$16+W$17*(R212-V$16),IF(R212&lt;V$18,W$18*(R212-V$18)+Z$17,(R212-V$18)*W$19+Z$18)))+S212 + IF(R212&lt;V$20,R212*W$20,IF(R212&lt;V$21,(R212-V$20)*W$21+Z$20,(R212-V$21)*W$22+Z$21)))*LookHere!B$11</f>
        <v>7518.7947182288108</v>
      </c>
      <c r="AG212">
        <f t="shared" si="48"/>
        <v>92</v>
      </c>
      <c r="AH212" s="20">
        <v>0.161</v>
      </c>
      <c r="AI212" s="3">
        <f t="shared" si="58"/>
        <v>0</v>
      </c>
    </row>
    <row r="213" spans="1:35" x14ac:dyDescent="0.2">
      <c r="A213">
        <f t="shared" si="49"/>
        <v>73</v>
      </c>
      <c r="B213">
        <f>IF(A213&lt;LookHere!$B$9,1,2)</f>
        <v>2</v>
      </c>
      <c r="C213">
        <f>IF(B213&lt;2,LookHere!F$10 - T212,0)</f>
        <v>0</v>
      </c>
      <c r="D213" s="3">
        <f>IF(B213=2,LookHere!$B$12,0)</f>
        <v>45000</v>
      </c>
      <c r="E213" s="3">
        <f>IF(A213&lt;LookHere!B$13,0,IF(A213&lt;LookHere!B$14,LookHere!C$13,LookHere!C$14))</f>
        <v>15000</v>
      </c>
      <c r="F213" s="3">
        <f>IF('SC1'!A213&lt;LookHere!D$15,0,LookHere!B$15)</f>
        <v>8000</v>
      </c>
      <c r="G213" s="3">
        <f>IF('SC1'!A213&lt;LookHere!D$16,0,LookHere!B$16)</f>
        <v>7004.88</v>
      </c>
      <c r="H213" s="3">
        <f t="shared" si="50"/>
        <v>22513.914718228811</v>
      </c>
      <c r="I213" s="35">
        <f t="shared" si="51"/>
        <v>360292.27517801081</v>
      </c>
      <c r="J213" s="3">
        <f>IF(I212&gt;0,IF(B213&lt;2,IF(C213&gt;5500*[1]LookHere!B$11, 5500*[1]LookHere!B$11, C213), IF(H213&gt;(M213+P212),-(H213-M213-P212),0)),0)</f>
        <v>-14924.821019680605</v>
      </c>
      <c r="K213" s="35">
        <f t="shared" si="52"/>
        <v>1.5584052467541507E-12</v>
      </c>
      <c r="L213" s="35">
        <f t="shared" si="53"/>
        <v>6.1782645893662799E-6</v>
      </c>
      <c r="M213" s="35">
        <f t="shared" si="54"/>
        <v>1.1076155662936025E-4</v>
      </c>
      <c r="N213" s="35">
        <f t="shared" si="55"/>
        <v>7.7532820020268162E-5</v>
      </c>
      <c r="O213" s="35">
        <f t="shared" si="56"/>
        <v>95701.50577942477</v>
      </c>
      <c r="P213" s="3">
        <f t="shared" si="57"/>
        <v>7273.3144392362819</v>
      </c>
      <c r="Q213">
        <f t="shared" si="47"/>
        <v>7.5999999999999998E-2</v>
      </c>
      <c r="R213" s="3">
        <f>IF(B213&lt;2,K213*V$5+L213*0.4*V$6 - IF((C213-J213)&gt;0,IF((C213-J213)&gt;V$12,V$12,C213-J213)),P213+L213*($V$6)*0.4+K213*($V$5)+G213+F213+E213)/LookHere!B$11</f>
        <v>37278.194439423562</v>
      </c>
      <c r="S213" s="3">
        <f>(IF(G213&gt;0,IF(R213&gt;V$15,IF(0.15*(R213-V$15)&lt;G213,0.15*(R213-V$15),G213),0),0))*LookHere!B$11</f>
        <v>0</v>
      </c>
      <c r="T213" s="3">
        <f>(IF(R213&lt;V$16,W$16*R213,IF(R213&lt;V$17,Z$16+W$17*(R213-V$16),IF(R213&lt;V$18,W$18*(R213-V$18)+Z$17,(R213-V$18)*W$19+Z$18)))+S213 + IF(R213&lt;V$20,R213*W$20,IF(R213&lt;V$21,(R213-V$20)*W$21+Z$20,(R213-V$21)*W$22+Z$21)))*LookHere!B$11</f>
        <v>7455.6388878847129</v>
      </c>
      <c r="AG213">
        <f t="shared" si="48"/>
        <v>93</v>
      </c>
      <c r="AH213" s="20">
        <v>0.18</v>
      </c>
      <c r="AI213" s="3">
        <f t="shared" si="58"/>
        <v>0</v>
      </c>
    </row>
    <row r="214" spans="1:35" x14ac:dyDescent="0.2">
      <c r="A214">
        <f t="shared" si="49"/>
        <v>74</v>
      </c>
      <c r="B214">
        <f>IF(A214&lt;LookHere!$B$9,1,2)</f>
        <v>2</v>
      </c>
      <c r="C214">
        <f>IF(B214&lt;2,LookHere!F$10 - T213,0)</f>
        <v>0</v>
      </c>
      <c r="D214" s="3">
        <f>IF(B214=2,LookHere!$B$12,0)</f>
        <v>45000</v>
      </c>
      <c r="E214" s="3">
        <f>IF(A214&lt;LookHere!B$13,0,IF(A214&lt;LookHere!B$14,LookHere!C$13,LookHere!C$14))</f>
        <v>15000</v>
      </c>
      <c r="F214" s="3">
        <f>IF('SC1'!A214&lt;LookHere!D$15,0,LookHere!B$15)</f>
        <v>8000</v>
      </c>
      <c r="G214" s="3">
        <f>IF('SC1'!A214&lt;LookHere!D$16,0,LookHere!B$16)</f>
        <v>7004.88</v>
      </c>
      <c r="H214" s="3">
        <f t="shared" si="50"/>
        <v>22450.758887884713</v>
      </c>
      <c r="I214" s="35">
        <f t="shared" si="51"/>
        <v>352601.70421373972</v>
      </c>
      <c r="J214" s="3">
        <f>IF(I213&gt;0,IF(B214&lt;2,IF(C214&gt;5500*[1]LookHere!B$11, 5500*[1]LookHere!B$11, C214), IF(H214&gt;(M214+P213),-(H214-M214-P213),0)),0)</f>
        <v>-15177.444442470165</v>
      </c>
      <c r="K214" s="35">
        <f t="shared" si="52"/>
        <v>9.007582142195672E-15</v>
      </c>
      <c r="L214" s="35">
        <f t="shared" si="53"/>
        <v>3.4462359879485095E-7</v>
      </c>
      <c r="M214" s="35">
        <f t="shared" si="54"/>
        <v>6.1782661477715266E-6</v>
      </c>
      <c r="N214" s="35">
        <f t="shared" si="55"/>
        <v>4.3247847450348212E-6</v>
      </c>
      <c r="O214" s="35">
        <f t="shared" si="56"/>
        <v>90416.868630284924</v>
      </c>
      <c r="P214" s="3">
        <f t="shared" si="57"/>
        <v>6962.0988845319389</v>
      </c>
      <c r="Q214">
        <f t="shared" si="47"/>
        <v>7.6999999999999999E-2</v>
      </c>
      <c r="R214" s="3">
        <f>IF(B214&lt;2,K214*V$5+L214*0.4*V$6 - IF((C214-J214)&gt;0,IF((C214-J214)&gt;V$12,V$12,C214-J214)),P214+L214*($V$6)*0.4+K214*($V$5)+G214+F214+E214)/LookHere!B$11</f>
        <v>36966.97888454239</v>
      </c>
      <c r="S214" s="3">
        <f>(IF(G214&gt;0,IF(R214&gt;V$15,IF(0.15*(R214-V$15)&lt;G214,0.15*(R214-V$15),G214),0),0))*LookHere!B$11</f>
        <v>0</v>
      </c>
      <c r="T214" s="3">
        <f>(IF(R214&lt;V$16,W$16*R214,IF(R214&lt;V$17,Z$16+W$17*(R214-V$16),IF(R214&lt;V$18,W$18*(R214-V$18)+Z$17,(R214-V$18)*W$19+Z$18)))+S214 + IF(R214&lt;V$20,R214*W$20,IF(R214&lt;V$21,(R214-V$20)*W$21+Z$20,(R214-V$21)*W$22+Z$21)))*LookHere!B$11</f>
        <v>7393.3957769084773</v>
      </c>
      <c r="AG214">
        <f t="shared" si="48"/>
        <v>94</v>
      </c>
      <c r="AH214" s="20">
        <v>0.2</v>
      </c>
      <c r="AI214" s="3">
        <f t="shared" si="58"/>
        <v>0</v>
      </c>
    </row>
    <row r="215" spans="1:35" x14ac:dyDescent="0.2">
      <c r="A215">
        <f t="shared" si="49"/>
        <v>75</v>
      </c>
      <c r="B215">
        <f>IF(A215&lt;LookHere!$B$9,1,2)</f>
        <v>2</v>
      </c>
      <c r="C215">
        <f>IF(B215&lt;2,LookHere!F$10 - T214,0)</f>
        <v>0</v>
      </c>
      <c r="D215" s="3">
        <f>IF(B215=2,LookHere!$B$12,0)</f>
        <v>45000</v>
      </c>
      <c r="E215" s="3">
        <f>IF(A215&lt;LookHere!B$13,0,IF(A215&lt;LookHere!B$14,LookHere!C$13,LookHere!C$14))</f>
        <v>15000</v>
      </c>
      <c r="F215" s="3">
        <f>IF('SC1'!A215&lt;LookHere!D$15,0,LookHere!B$15)</f>
        <v>8000</v>
      </c>
      <c r="G215" s="3">
        <f>IF('SC1'!A215&lt;LookHere!D$16,0,LookHere!B$16)</f>
        <v>7004.88</v>
      </c>
      <c r="H215" s="3">
        <f t="shared" si="50"/>
        <v>22388.515776908476</v>
      </c>
      <c r="I215" s="35">
        <f t="shared" si="51"/>
        <v>344502.35073526931</v>
      </c>
      <c r="J215" s="3">
        <f>IF(I214&gt;0,IF(B215&lt;2,IF(C215&gt;5500*[1]LookHere!B$11, 5500*[1]LookHere!B$11, C215), IF(H215&gt;(M215+P214),-(H215-M215-P214),0)),0)</f>
        <v>-15426.416892031915</v>
      </c>
      <c r="K215" s="35">
        <f t="shared" si="52"/>
        <v>5.2063833015051231E-17</v>
      </c>
      <c r="L215" s="35">
        <f t="shared" si="53"/>
        <v>1.9223104340776779E-8</v>
      </c>
      <c r="M215" s="35">
        <f t="shared" si="54"/>
        <v>3.446236078024331E-7</v>
      </c>
      <c r="N215" s="35">
        <f t="shared" si="55"/>
        <v>2.4123651645412101E-7</v>
      </c>
      <c r="O215" s="35">
        <f t="shared" si="56"/>
        <v>85333.632275890312</v>
      </c>
      <c r="P215" s="3">
        <f t="shared" si="57"/>
        <v>6741.3569497953349</v>
      </c>
      <c r="Q215">
        <f t="shared" si="47"/>
        <v>7.9000000000000001E-2</v>
      </c>
      <c r="R215" s="3">
        <f>IF(B215&lt;2,K215*V$5+L215*0.4*V$6 - IF((C215-J215)&gt;0,IF((C215-J215)&gt;V$12,V$12,C215-J215)),P215+L215*($V$6)*0.4+K215*($V$5)+G215+F215+E215)/LookHere!B$11</f>
        <v>36746.236949795915</v>
      </c>
      <c r="S215" s="3">
        <f>(IF(G215&gt;0,IF(R215&gt;V$15,IF(0.15*(R215-V$15)&lt;G215,0.15*(R215-V$15),G215),0),0))*LookHere!B$11</f>
        <v>0</v>
      </c>
      <c r="T215" s="3">
        <f>(IF(R215&lt;V$16,W$16*R215,IF(R215&lt;V$17,Z$16+W$17*(R215-V$16),IF(R215&lt;V$18,W$18*(R215-V$18)+Z$17,(R215-V$18)*W$19+Z$18)))+S215 + IF(R215&lt;V$20,R215*W$20,IF(R215&lt;V$21,(R215-V$20)*W$21+Z$20,(R215-V$21)*W$22+Z$21)))*LookHere!B$11</f>
        <v>7349.2473899591823</v>
      </c>
      <c r="AG215">
        <f t="shared" si="48"/>
        <v>95</v>
      </c>
      <c r="AH215" s="20">
        <v>0.2</v>
      </c>
      <c r="AI215" s="3">
        <f t="shared" si="58"/>
        <v>0</v>
      </c>
    </row>
    <row r="216" spans="1:35" x14ac:dyDescent="0.2">
      <c r="A216">
        <f t="shared" si="49"/>
        <v>76</v>
      </c>
      <c r="B216">
        <f>IF(A216&lt;LookHere!$B$9,1,2)</f>
        <v>2</v>
      </c>
      <c r="C216">
        <f>IF(B216&lt;2,LookHere!F$10 - T215,0)</f>
        <v>0</v>
      </c>
      <c r="D216" s="3">
        <f>IF(B216=2,LookHere!$B$12,0)</f>
        <v>45000</v>
      </c>
      <c r="E216" s="3">
        <f>IF(A216&lt;LookHere!B$13,0,IF(A216&lt;LookHere!B$14,LookHere!C$13,LookHere!C$14))</f>
        <v>15000</v>
      </c>
      <c r="F216" s="3">
        <f>IF('SC1'!A216&lt;LookHere!D$15,0,LookHere!B$15)</f>
        <v>8000</v>
      </c>
      <c r="G216" s="3">
        <f>IF('SC1'!A216&lt;LookHere!D$16,0,LookHere!B$16)</f>
        <v>7004.88</v>
      </c>
      <c r="H216" s="3">
        <f t="shared" si="50"/>
        <v>22344.367389959181</v>
      </c>
      <c r="I216" s="35">
        <f t="shared" si="51"/>
        <v>336058.09914340358</v>
      </c>
      <c r="J216" s="3">
        <f>IF(I215&gt;0,IF(B216&lt;2,IF(C216&gt;5500*[1]LookHere!B$11, 5500*[1]LookHere!B$11, C216), IF(H216&gt;(M216+P215),-(H216-M216-P215),0)),0)</f>
        <v>-15603.010440144622</v>
      </c>
      <c r="K216" s="35">
        <f t="shared" si="52"/>
        <v>3.0092830684679147E-19</v>
      </c>
      <c r="L216" s="35">
        <f t="shared" si="53"/>
        <v>1.0722647601285276E-9</v>
      </c>
      <c r="M216" s="35">
        <f t="shared" si="54"/>
        <v>1.9223104392840613E-8</v>
      </c>
      <c r="N216" s="35">
        <f t="shared" si="55"/>
        <v>1.3456173022924595E-8</v>
      </c>
      <c r="O216" s="35">
        <f t="shared" si="56"/>
        <v>80365.508204787984</v>
      </c>
      <c r="P216" s="3">
        <f t="shared" si="57"/>
        <v>6429.2406563830391</v>
      </c>
      <c r="Q216">
        <f t="shared" si="47"/>
        <v>0.08</v>
      </c>
      <c r="R216" s="3">
        <f>IF(B216&lt;2,K216*V$5+L216*0.4*V$6 - IF((C216-J216)&gt;0,IF((C216-J216)&gt;V$12,V$12,C216-J216)),P216+L216*($V$6)*0.4+K216*($V$5)+G216+F216+E216)/LookHere!B$11</f>
        <v>36434.120656383071</v>
      </c>
      <c r="S216" s="3">
        <f>(IF(G216&gt;0,IF(R216&gt;V$15,IF(0.15*(R216-V$15)&lt;G216,0.15*(R216-V$15),G216),0),0))*LookHere!B$11</f>
        <v>0</v>
      </c>
      <c r="T216" s="3">
        <f>(IF(R216&lt;V$16,W$16*R216,IF(R216&lt;V$17,Z$16+W$17*(R216-V$16),IF(R216&lt;V$18,W$18*(R216-V$18)+Z$17,(R216-V$18)*W$19+Z$18)))+S216 + IF(R216&lt;V$20,R216*W$20,IF(R216&lt;V$21,(R216-V$20)*W$21+Z$20,(R216-V$21)*W$22+Z$21)))*LookHere!B$11</f>
        <v>7286.824131276614</v>
      </c>
      <c r="AG216">
        <f t="shared" si="48"/>
        <v>96</v>
      </c>
      <c r="AH216" s="20">
        <v>0.2</v>
      </c>
      <c r="AI216" s="3">
        <f t="shared" si="58"/>
        <v>0</v>
      </c>
    </row>
    <row r="217" spans="1:35" x14ac:dyDescent="0.2">
      <c r="A217">
        <f t="shared" si="49"/>
        <v>77</v>
      </c>
      <c r="B217">
        <f>IF(A217&lt;LookHere!$B$9,1,2)</f>
        <v>2</v>
      </c>
      <c r="C217">
        <f>IF(B217&lt;2,LookHere!F$10 - T216,0)</f>
        <v>0</v>
      </c>
      <c r="D217" s="3">
        <f>IF(B217=2,LookHere!$B$12,0)</f>
        <v>45000</v>
      </c>
      <c r="E217" s="3">
        <f>IF(A217&lt;LookHere!B$13,0,IF(A217&lt;LookHere!B$14,LookHere!C$13,LookHere!C$14))</f>
        <v>15000</v>
      </c>
      <c r="F217" s="3">
        <f>IF('SC1'!A217&lt;LookHere!D$15,0,LookHere!B$15)</f>
        <v>8000</v>
      </c>
      <c r="G217" s="3">
        <f>IF('SC1'!A217&lt;LookHere!D$16,0,LookHere!B$16)</f>
        <v>7004.88</v>
      </c>
      <c r="H217" s="3">
        <f t="shared" si="50"/>
        <v>22281.944131276614</v>
      </c>
      <c r="I217" s="35">
        <f t="shared" si="51"/>
        <v>327188.68296871101</v>
      </c>
      <c r="J217" s="3">
        <f>IF(I216&gt;0,IF(B217&lt;2,IF(C217&gt;5500*[1]LookHere!B$11, 5500*[1]LookHere!B$11, C217), IF(H217&gt;(M217+P216),-(H217-M217-P216),0)),0)</f>
        <v>-15852.703474892502</v>
      </c>
      <c r="K217" s="35">
        <f t="shared" si="52"/>
        <v>1.7393540330458789E-21</v>
      </c>
      <c r="L217" s="35">
        <f t="shared" si="53"/>
        <v>5.9810928319969117E-11</v>
      </c>
      <c r="M217" s="35">
        <f t="shared" si="54"/>
        <v>1.0722647604294559E-9</v>
      </c>
      <c r="N217" s="35">
        <f t="shared" si="55"/>
        <v>7.505853319996908E-10</v>
      </c>
      <c r="O217" s="35">
        <f t="shared" si="56"/>
        <v>75606.262808900428</v>
      </c>
      <c r="P217" s="3">
        <f t="shared" si="57"/>
        <v>6199.713550329835</v>
      </c>
      <c r="Q217">
        <f t="shared" si="47"/>
        <v>8.2000000000000003E-2</v>
      </c>
      <c r="R217" s="3">
        <f>IF(B217&lt;2,K217*V$5+L217*0.4*V$6 - IF((C217-J217)&gt;0,IF((C217-J217)&gt;V$12,V$12,C217-J217)),P217+L217*($V$6)*0.4+K217*($V$5)+G217+F217+E217)/LookHere!B$11</f>
        <v>36204.593550329839</v>
      </c>
      <c r="S217" s="3">
        <f>(IF(G217&gt;0,IF(R217&gt;V$15,IF(0.15*(R217-V$15)&lt;G217,0.15*(R217-V$15),G217),0),0))*LookHere!B$11</f>
        <v>0</v>
      </c>
      <c r="T217" s="3">
        <f>(IF(R217&lt;V$16,W$16*R217,IF(R217&lt;V$17,Z$16+W$17*(R217-V$16),IF(R217&lt;V$18,W$18*(R217-V$18)+Z$17,(R217-V$18)*W$19+Z$18)))+S217 + IF(R217&lt;V$20,R217*W$20,IF(R217&lt;V$21,(R217-V$20)*W$21+Z$20,(R217-V$21)*W$22+Z$21)))*LookHere!B$11</f>
        <v>7240.9187100659683</v>
      </c>
      <c r="AG217">
        <f t="shared" si="48"/>
        <v>97</v>
      </c>
      <c r="AH217" s="20">
        <v>0.2</v>
      </c>
      <c r="AI217" s="3">
        <f t="shared" si="58"/>
        <v>0</v>
      </c>
    </row>
    <row r="218" spans="1:35" x14ac:dyDescent="0.2">
      <c r="A218">
        <f t="shared" si="49"/>
        <v>78</v>
      </c>
      <c r="B218">
        <f>IF(A218&lt;LookHere!$B$9,1,2)</f>
        <v>2</v>
      </c>
      <c r="C218">
        <f>IF(B218&lt;2,LookHere!F$10 - T217,0)</f>
        <v>0</v>
      </c>
      <c r="D218" s="3">
        <f>IF(B218=2,LookHere!$B$12,0)</f>
        <v>45000</v>
      </c>
      <c r="E218" s="3">
        <f>IF(A218&lt;LookHere!B$13,0,IF(A218&lt;LookHere!B$14,LookHere!C$13,LookHere!C$14))</f>
        <v>15000</v>
      </c>
      <c r="F218" s="3">
        <f>IF('SC1'!A218&lt;LookHere!D$15,0,LookHere!B$15)</f>
        <v>8000</v>
      </c>
      <c r="G218" s="3">
        <f>IF('SC1'!A218&lt;LookHere!D$16,0,LookHere!B$16)</f>
        <v>7004.88</v>
      </c>
      <c r="H218" s="3">
        <f t="shared" si="50"/>
        <v>22236.038710065968</v>
      </c>
      <c r="I218" s="35">
        <f t="shared" si="51"/>
        <v>317951.33864106477</v>
      </c>
      <c r="J218" s="3">
        <f>IF(I217&gt;0,IF(B218&lt;2,IF(C218&gt;5500*[1]LookHere!B$11, 5500*[1]LookHere!B$11, C218), IF(H218&gt;(M218+P217),-(H218-M218-P217),0)),0)</f>
        <v>-16036.325159736076</v>
      </c>
      <c r="K218" s="35">
        <f t="shared" si="52"/>
        <v>1.0055414321347743E-23</v>
      </c>
      <c r="L218" s="35">
        <f t="shared" si="53"/>
        <v>3.3362535816878696E-12</v>
      </c>
      <c r="M218" s="35">
        <f t="shared" si="54"/>
        <v>5.9810928321708471E-11</v>
      </c>
      <c r="N218" s="35">
        <f t="shared" si="55"/>
        <v>4.1867649823456574E-11</v>
      </c>
      <c r="O218" s="35">
        <f t="shared" si="56"/>
        <v>70977.647399739551</v>
      </c>
      <c r="P218" s="3">
        <f t="shared" si="57"/>
        <v>5891.1447341783833</v>
      </c>
      <c r="Q218">
        <f t="shared" si="47"/>
        <v>8.3000000000000004E-2</v>
      </c>
      <c r="R218" s="3">
        <f>IF(B218&lt;2,K218*V$5+L218*0.4*V$6 - IF((C218-J218)&gt;0,IF((C218-J218)&gt;V$12,V$12,C218-J218)),P218+L218*($V$6)*0.4+K218*($V$5)+G218+F218+E218)/LookHere!B$11</f>
        <v>35896.024734178383</v>
      </c>
      <c r="S218" s="3">
        <f>(IF(G218&gt;0,IF(R218&gt;V$15,IF(0.15*(R218-V$15)&lt;G218,0.15*(R218-V$15),G218),0),0))*LookHere!B$11</f>
        <v>0</v>
      </c>
      <c r="T218" s="3">
        <f>(IF(R218&lt;V$16,W$16*R218,IF(R218&lt;V$17,Z$16+W$17*(R218-V$16),IF(R218&lt;V$18,W$18*(R218-V$18)+Z$17,(R218-V$18)*W$19+Z$18)))+S218 + IF(R218&lt;V$20,R218*W$20,IF(R218&lt;V$21,(R218-V$20)*W$21+Z$20,(R218-V$21)*W$22+Z$21)))*LookHere!B$11</f>
        <v>7179.2049468356772</v>
      </c>
      <c r="AG218">
        <f t="shared" si="48"/>
        <v>98</v>
      </c>
      <c r="AH218" s="20">
        <v>0.2</v>
      </c>
      <c r="AI218" s="3">
        <f t="shared" si="58"/>
        <v>0</v>
      </c>
    </row>
    <row r="219" spans="1:35" x14ac:dyDescent="0.2">
      <c r="A219">
        <f t="shared" si="49"/>
        <v>79</v>
      </c>
      <c r="B219">
        <f>IF(A219&lt;LookHere!$B$9,1,2)</f>
        <v>2</v>
      </c>
      <c r="C219">
        <f>IF(B219&lt;2,LookHere!F$10 - T218,0)</f>
        <v>0</v>
      </c>
      <c r="D219" s="3">
        <f>IF(B219=2,LookHere!$B$12,0)</f>
        <v>45000</v>
      </c>
      <c r="E219" s="3">
        <f>IF(A219&lt;LookHere!B$13,0,IF(A219&lt;LookHere!B$14,LookHere!C$13,LookHere!C$14))</f>
        <v>15000</v>
      </c>
      <c r="F219" s="3">
        <f>IF('SC1'!A219&lt;LookHere!D$15,0,LookHere!B$15)</f>
        <v>8000</v>
      </c>
      <c r="G219" s="3">
        <f>IF('SC1'!A219&lt;LookHere!D$16,0,LookHere!B$16)</f>
        <v>7004.88</v>
      </c>
      <c r="H219" s="3">
        <f t="shared" si="50"/>
        <v>22174.324946835677</v>
      </c>
      <c r="I219" s="35">
        <f t="shared" si="51"/>
        <v>308275.18724536878</v>
      </c>
      <c r="J219" s="3">
        <f>IF(I218&gt;0,IF(B219&lt;2,IF(C219&gt;5500*[1]LookHere!B$11, 5500*[1]LookHere!B$11, C219), IF(H219&gt;(M219+P218),-(H219-M219-P218),0)),0)</f>
        <v>-16283.180212657291</v>
      </c>
      <c r="K219" s="35">
        <f t="shared" si="52"/>
        <v>5.77572400366616E-26</v>
      </c>
      <c r="L219" s="35">
        <f t="shared" si="53"/>
        <v>1.8609622478654906E-13</v>
      </c>
      <c r="M219" s="35">
        <f t="shared" si="54"/>
        <v>3.3362535816979251E-12</v>
      </c>
      <c r="N219" s="35">
        <f t="shared" si="55"/>
        <v>2.3353775071784917E-12</v>
      </c>
      <c r="O219" s="35">
        <f t="shared" si="56"/>
        <v>66561.418178527761</v>
      </c>
      <c r="P219" s="3">
        <f t="shared" si="57"/>
        <v>5657.7205451748605</v>
      </c>
      <c r="Q219">
        <f t="shared" si="47"/>
        <v>8.5000000000000006E-2</v>
      </c>
      <c r="R219" s="3">
        <f>IF(B219&lt;2,K219*V$5+L219*0.4*V$6 - IF((C219-J219)&gt;0,IF((C219-J219)&gt;V$12,V$12,C219-J219)),P219+L219*($V$6)*0.4+K219*($V$5)+G219+F219+E219)/LookHere!B$11</f>
        <v>35662.600545174864</v>
      </c>
      <c r="S219" s="3">
        <f>(IF(G219&gt;0,IF(R219&gt;V$15,IF(0.15*(R219-V$15)&lt;G219,0.15*(R219-V$15),G219),0),0))*LookHere!B$11</f>
        <v>0</v>
      </c>
      <c r="T219" s="3">
        <f>(IF(R219&lt;V$16,W$16*R219,IF(R219&lt;V$17,Z$16+W$17*(R219-V$16),IF(R219&lt;V$18,W$18*(R219-V$18)+Z$17,(R219-V$18)*W$19+Z$18)))+S219 + IF(R219&lt;V$20,R219*W$20,IF(R219&lt;V$21,(R219-V$20)*W$21+Z$20,(R219-V$21)*W$22+Z$21)))*LookHere!B$11</f>
        <v>7132.5201090349728</v>
      </c>
      <c r="AG219">
        <f t="shared" si="48"/>
        <v>99</v>
      </c>
      <c r="AH219" s="20">
        <v>0.2</v>
      </c>
      <c r="AI219" s="3">
        <f t="shared" si="58"/>
        <v>0</v>
      </c>
    </row>
    <row r="220" spans="1:35" x14ac:dyDescent="0.2">
      <c r="A220">
        <f t="shared" si="49"/>
        <v>80</v>
      </c>
      <c r="B220">
        <f>IF(A220&lt;LookHere!$B$9,1,2)</f>
        <v>2</v>
      </c>
      <c r="C220">
        <f>IF(B220&lt;2,LookHere!F$10 - T219,0)</f>
        <v>0</v>
      </c>
      <c r="D220" s="3">
        <f>IF(B220=2,LookHere!$B$12,0)</f>
        <v>45000</v>
      </c>
      <c r="E220" s="3">
        <f>IF(A220&lt;LookHere!B$13,0,IF(A220&lt;LookHere!B$14,LookHere!C$13,LookHere!C$14))</f>
        <v>15000</v>
      </c>
      <c r="F220" s="3">
        <f>IF('SC1'!A220&lt;LookHere!D$15,0,LookHere!B$15)</f>
        <v>8000</v>
      </c>
      <c r="G220" s="3">
        <f>IF('SC1'!A220&lt;LookHere!D$16,0,LookHere!B$16)</f>
        <v>7004.88</v>
      </c>
      <c r="H220" s="3">
        <f t="shared" si="50"/>
        <v>22127.640109034972</v>
      </c>
      <c r="I220" s="35">
        <f t="shared" si="51"/>
        <v>298211.22607246746</v>
      </c>
      <c r="J220" s="3">
        <f>IF(I219&gt;0,IF(B220&lt;2,IF(C220&gt;5500*[1]LookHere!B$11, 5500*[1]LookHere!B$11, C220), IF(H220&gt;(M220+P219),-(H220-M220-P219),0)),0)</f>
        <v>-16469.919563860112</v>
      </c>
      <c r="K220" s="35">
        <f t="shared" si="52"/>
        <v>3.2816613657194091E-28</v>
      </c>
      <c r="L220" s="35">
        <f t="shared" si="53"/>
        <v>1.0380447418593708E-14</v>
      </c>
      <c r="M220" s="35">
        <f t="shared" si="54"/>
        <v>1.8609622478660682E-13</v>
      </c>
      <c r="N220" s="35">
        <f t="shared" si="55"/>
        <v>1.3026735735056701E-13</v>
      </c>
      <c r="O220" s="35">
        <f t="shared" si="56"/>
        <v>62286.843903102708</v>
      </c>
      <c r="P220" s="3">
        <f t="shared" si="57"/>
        <v>5481.2422634730383</v>
      </c>
      <c r="Q220">
        <f t="shared" si="47"/>
        <v>8.7999999999999995E-2</v>
      </c>
      <c r="R220" s="3">
        <f>IF(B220&lt;2,K220*V$5+L220*0.4*V$6 - IF((C220-J220)&gt;0,IF((C220-J220)&gt;V$12,V$12,C220-J220)),P220+L220*($V$6)*0.4+K220*($V$5)+G220+F220+E220)/LookHere!B$11</f>
        <v>35486.122263473037</v>
      </c>
      <c r="S220" s="3">
        <f>(IF(G220&gt;0,IF(R220&gt;V$15,IF(0.15*(R220-V$15)&lt;G220,0.15*(R220-V$15),G220),0),0))*LookHere!B$11</f>
        <v>0</v>
      </c>
      <c r="T220" s="3">
        <f>(IF(R220&lt;V$16,W$16*R220,IF(R220&lt;V$17,Z$16+W$17*(R220-V$16),IF(R220&lt;V$18,W$18*(R220-V$18)+Z$17,(R220-V$18)*W$19+Z$18)))+S220 + IF(R220&lt;V$20,R220*W$20,IF(R220&lt;V$21,(R220-V$20)*W$21+Z$20,(R220-V$21)*W$22+Z$21)))*LookHere!B$11</f>
        <v>7097.2244526946079</v>
      </c>
      <c r="AG220">
        <f t="shared" si="48"/>
        <v>100</v>
      </c>
      <c r="AH220" s="20">
        <v>0.2</v>
      </c>
      <c r="AI220" s="3">
        <f t="shared" si="58"/>
        <v>0</v>
      </c>
    </row>
    <row r="221" spans="1:35" x14ac:dyDescent="0.2">
      <c r="A221">
        <f t="shared" si="49"/>
        <v>81</v>
      </c>
      <c r="B221">
        <f>IF(A221&lt;LookHere!$B$9,1,2)</f>
        <v>2</v>
      </c>
      <c r="C221">
        <f>IF(B221&lt;2,LookHere!F$10 - T220,0)</f>
        <v>0</v>
      </c>
      <c r="D221" s="3">
        <f>IF(B221=2,LookHere!$B$12,0)</f>
        <v>45000</v>
      </c>
      <c r="E221" s="3">
        <f>IF(A221&lt;LookHere!B$13,0,IF(A221&lt;LookHere!B$14,LookHere!C$13,LookHere!C$14))</f>
        <v>15000</v>
      </c>
      <c r="F221" s="3">
        <f>IF('SC1'!A221&lt;LookHere!D$15,0,LookHere!B$15)</f>
        <v>8000</v>
      </c>
      <c r="G221" s="3">
        <f>IF('SC1'!A221&lt;LookHere!D$16,0,LookHere!B$16)</f>
        <v>7004.88</v>
      </c>
      <c r="H221" s="3">
        <f t="shared" si="50"/>
        <v>22092.344452694608</v>
      </c>
      <c r="I221" s="35">
        <f t="shared" si="51"/>
        <v>287796.95316103176</v>
      </c>
      <c r="J221" s="3">
        <f>IF(I220&gt;0,IF(B221&lt;2,IF(C221&gt;5500*[1]LookHere!B$11, 5500*[1]LookHere!B$11, C221), IF(H221&gt;(M221+P220),-(H221-M221-P220),0)),0)</f>
        <v>-16611.102189221569</v>
      </c>
      <c r="K221" s="35">
        <f t="shared" si="52"/>
        <v>0</v>
      </c>
      <c r="L221" s="35">
        <f t="shared" si="53"/>
        <v>5.7902135700915718E-16</v>
      </c>
      <c r="M221" s="35">
        <f t="shared" si="54"/>
        <v>1.0380447418594036E-14</v>
      </c>
      <c r="N221" s="35">
        <f t="shared" si="55"/>
        <v>7.2663131930154963E-15</v>
      </c>
      <c r="O221" s="35">
        <f t="shared" si="56"/>
        <v>58099.922255936144</v>
      </c>
      <c r="P221" s="3">
        <f t="shared" si="57"/>
        <v>5228.993003034253</v>
      </c>
      <c r="Q221">
        <f t="shared" si="47"/>
        <v>0.09</v>
      </c>
      <c r="R221" s="3">
        <f>IF(B221&lt;2,K221*V$5+L221*0.4*V$6 - IF((C221-J221)&gt;0,IF((C221-J221)&gt;V$12,V$12,C221-J221)),P221+L221*($V$6)*0.4+K221*($V$5)+G221+F221+E221)/LookHere!B$11</f>
        <v>35233.873003034256</v>
      </c>
      <c r="S221" s="3">
        <f>(IF(G221&gt;0,IF(R221&gt;V$15,IF(0.15*(R221-V$15)&lt;G221,0.15*(R221-V$15),G221),0),0))*LookHere!B$11</f>
        <v>0</v>
      </c>
      <c r="T221" s="3">
        <f>(IF(R221&lt;V$16,W$16*R221,IF(R221&lt;V$17,Z$16+W$17*(R221-V$16),IF(R221&lt;V$18,W$18*(R221-V$18)+Z$17,(R221-V$18)*W$19+Z$18)))+S221 + IF(R221&lt;V$20,R221*W$20,IF(R221&lt;V$21,(R221-V$20)*W$21+Z$20,(R221-V$21)*W$22+Z$21)))*LookHere!B$11</f>
        <v>7046.774600606851</v>
      </c>
      <c r="AI221" s="3">
        <f t="shared" si="58"/>
        <v>0</v>
      </c>
    </row>
    <row r="222" spans="1:35" x14ac:dyDescent="0.2">
      <c r="A222">
        <f t="shared" si="49"/>
        <v>82</v>
      </c>
      <c r="B222">
        <f>IF(A222&lt;LookHere!$B$9,1,2)</f>
        <v>2</v>
      </c>
      <c r="C222">
        <f>IF(B222&lt;2,LookHere!F$10 - T221,0)</f>
        <v>0</v>
      </c>
      <c r="D222" s="3">
        <f>IF(B222=2,LookHere!$B$12,0)</f>
        <v>45000</v>
      </c>
      <c r="E222" s="3">
        <f>IF(A222&lt;LookHere!B$13,0,IF(A222&lt;LookHere!B$14,LookHere!C$13,LookHere!C$14))</f>
        <v>15000</v>
      </c>
      <c r="F222" s="3">
        <f>IF('SC1'!A222&lt;LookHere!D$15,0,LookHere!B$15)</f>
        <v>8000</v>
      </c>
      <c r="G222" s="3">
        <f>IF('SC1'!A222&lt;LookHere!D$16,0,LookHere!B$16)</f>
        <v>7004.88</v>
      </c>
      <c r="H222" s="3">
        <f t="shared" si="50"/>
        <v>22041.894600606851</v>
      </c>
      <c r="I222" s="35">
        <f t="shared" si="51"/>
        <v>276964.47225014539</v>
      </c>
      <c r="J222" s="3">
        <f>IF(I221&gt;0,IF(B222&lt;2,IF(C222&gt;5500*[1]LookHere!B$11, 5500*[1]LookHere!B$11, C222), IF(H222&gt;(M222+P221),-(H222-M222-P221),0)),0)</f>
        <v>-16812.9015975726</v>
      </c>
      <c r="K222" s="35">
        <f t="shared" si="52"/>
        <v>0</v>
      </c>
      <c r="L222" s="35">
        <f t="shared" si="53"/>
        <v>3.2297811293970764E-17</v>
      </c>
      <c r="M222" s="35">
        <f t="shared" si="54"/>
        <v>5.7902135700915718E-16</v>
      </c>
      <c r="N222" s="35">
        <f t="shared" si="55"/>
        <v>4.0531494990641E-16</v>
      </c>
      <c r="O222" s="35">
        <f t="shared" si="56"/>
        <v>54078.245637380249</v>
      </c>
      <c r="P222" s="3">
        <f t="shared" si="57"/>
        <v>5029.2768442763627</v>
      </c>
      <c r="Q222">
        <f t="shared" si="47"/>
        <v>9.2999999999999999E-2</v>
      </c>
      <c r="R222" s="3">
        <f>IF(B222&lt;2,K222*V$5+L222*0.4*V$6 - IF((C222-J222)&gt;0,IF((C222-J222)&gt;V$12,V$12,C222-J222)),P222+L222*($V$6)*0.4+K222*($V$5)+G222+F222+E222)/LookHere!B$11</f>
        <v>35034.156844276367</v>
      </c>
      <c r="S222" s="3">
        <f>(IF(G222&gt;0,IF(R222&gt;V$15,IF(0.15*(R222-V$15)&lt;G222,0.15*(R222-V$15),G222),0),0))*LookHere!B$11</f>
        <v>0</v>
      </c>
      <c r="T222" s="3">
        <f>(IF(R222&lt;V$16,W$16*R222,IF(R222&lt;V$17,Z$16+W$17*(R222-V$16),IF(R222&lt;V$18,W$18*(R222-V$18)+Z$17,(R222-V$18)*W$19+Z$18)))+S222 + IF(R222&lt;V$20,R222*W$20,IF(R222&lt;V$21,(R222-V$20)*W$21+Z$20,(R222-V$21)*W$22+Z$21)))*LookHere!B$11</f>
        <v>7006.8313688552735</v>
      </c>
      <c r="AI222" s="3">
        <f t="shared" si="58"/>
        <v>0</v>
      </c>
    </row>
    <row r="223" spans="1:35" x14ac:dyDescent="0.2">
      <c r="A223">
        <f t="shared" si="49"/>
        <v>83</v>
      </c>
      <c r="B223">
        <f>IF(A223&lt;LookHere!$B$9,1,2)</f>
        <v>2</v>
      </c>
      <c r="C223">
        <f>IF(B223&lt;2,LookHere!F$10 - T222,0)</f>
        <v>0</v>
      </c>
      <c r="D223" s="3">
        <f>IF(B223=2,LookHere!$B$12,0)</f>
        <v>45000</v>
      </c>
      <c r="E223" s="3">
        <f>IF(A223&lt;LookHere!B$13,0,IF(A223&lt;LookHere!B$14,LookHere!C$13,LookHere!C$14))</f>
        <v>15000</v>
      </c>
      <c r="F223" s="3">
        <f>IF('SC1'!A223&lt;LookHere!D$15,0,LookHere!B$15)</f>
        <v>8000</v>
      </c>
      <c r="G223" s="3">
        <f>IF('SC1'!A223&lt;LookHere!D$16,0,LookHere!B$16)</f>
        <v>7004.88</v>
      </c>
      <c r="H223" s="3">
        <f t="shared" si="50"/>
        <v>22001.951368855272</v>
      </c>
      <c r="I223" s="35">
        <f t="shared" si="51"/>
        <v>265747.11945892451</v>
      </c>
      <c r="J223" s="3">
        <f>IF(I222&gt;0,IF(B223&lt;2,IF(C223&gt;5500*[1]LookHere!B$11, 5500*[1]LookHere!B$11, C223), IF(H223&gt;(M223+P222),-(H223-M223-P222),0)),0)</f>
        <v>-16972.67452457891</v>
      </c>
      <c r="K223" s="35">
        <f t="shared" si="52"/>
        <v>0</v>
      </c>
      <c r="L223" s="35">
        <f t="shared" si="53"/>
        <v>1.8015719139776853E-18</v>
      </c>
      <c r="M223" s="35">
        <f t="shared" si="54"/>
        <v>3.2297811293970764E-17</v>
      </c>
      <c r="N223" s="35">
        <f t="shared" si="55"/>
        <v>2.2608467905779533E-17</v>
      </c>
      <c r="O223" s="35">
        <f t="shared" si="56"/>
        <v>50172.714737448652</v>
      </c>
      <c r="P223" s="3">
        <f t="shared" si="57"/>
        <v>4816.5806147950707</v>
      </c>
      <c r="Q223">
        <f t="shared" si="47"/>
        <v>9.6000000000000002E-2</v>
      </c>
      <c r="R223" s="3">
        <f>IF(B223&lt;2,K223*V$5+L223*0.4*V$6 - IF((C223-J223)&gt;0,IF((C223-J223)&gt;V$12,V$12,C223-J223)),P223+L223*($V$6)*0.4+K223*($V$5)+G223+F223+E223)/LookHere!B$11</f>
        <v>34821.460614795069</v>
      </c>
      <c r="S223" s="3">
        <f>(IF(G223&gt;0,IF(R223&gt;V$15,IF(0.15*(R223-V$15)&lt;G223,0.15*(R223-V$15),G223),0),0))*LookHere!B$11</f>
        <v>0</v>
      </c>
      <c r="T223" s="3">
        <f>(IF(R223&lt;V$16,W$16*R223,IF(R223&lt;V$17,Z$16+W$17*(R223-V$16),IF(R223&lt;V$18,W$18*(R223-V$18)+Z$17,(R223-V$18)*W$19+Z$18)))+S223 + IF(R223&lt;V$20,R223*W$20,IF(R223&lt;V$21,(R223-V$20)*W$21+Z$20,(R223-V$21)*W$22+Z$21)))*LookHere!B$11</f>
        <v>6964.2921229590138</v>
      </c>
      <c r="AI223" s="3">
        <f t="shared" si="58"/>
        <v>0</v>
      </c>
    </row>
    <row r="224" spans="1:35" x14ac:dyDescent="0.2">
      <c r="A224">
        <f t="shared" si="49"/>
        <v>84</v>
      </c>
      <c r="B224">
        <f>IF(A224&lt;LookHere!$B$9,1,2)</f>
        <v>2</v>
      </c>
      <c r="C224">
        <f>IF(B224&lt;2,LookHere!F$10 - T223,0)</f>
        <v>0</v>
      </c>
      <c r="D224" s="3">
        <f>IF(B224=2,LookHere!$B$12,0)</f>
        <v>45000</v>
      </c>
      <c r="E224" s="3">
        <f>IF(A224&lt;LookHere!B$13,0,IF(A224&lt;LookHere!B$14,LookHere!C$13,LookHere!C$14))</f>
        <v>15000</v>
      </c>
      <c r="F224" s="3">
        <f>IF('SC1'!A224&lt;LookHere!D$15,0,LookHere!B$15)</f>
        <v>8000</v>
      </c>
      <c r="G224" s="3">
        <f>IF('SC1'!A224&lt;LookHere!D$16,0,LookHere!B$16)</f>
        <v>7004.88</v>
      </c>
      <c r="H224" s="3">
        <f t="shared" si="50"/>
        <v>21959.412122959013</v>
      </c>
      <c r="I224" s="35">
        <f t="shared" si="51"/>
        <v>254126.51309311704</v>
      </c>
      <c r="J224" s="3">
        <f>IF(I223&gt;0,IF(B224&lt;2,IF(C224&gt;5500*[1]LookHere!B$11, 5500*[1]LookHere!B$11, C224), IF(H224&gt;(M224+P223),-(H224-M224-P223),0)),0)</f>
        <v>-17142.831508163941</v>
      </c>
      <c r="K224" s="35">
        <f t="shared" si="52"/>
        <v>0</v>
      </c>
      <c r="L224" s="35">
        <f t="shared" si="53"/>
        <v>1.00491681361675E-19</v>
      </c>
      <c r="M224" s="35">
        <f t="shared" si="54"/>
        <v>1.8015719139776853E-18</v>
      </c>
      <c r="N224" s="35">
        <f t="shared" si="55"/>
        <v>1.2611003397843796E-18</v>
      </c>
      <c r="O224" s="35">
        <f t="shared" si="56"/>
        <v>46398.723134897766</v>
      </c>
      <c r="P224" s="3">
        <f t="shared" si="57"/>
        <v>4593.473590354879</v>
      </c>
      <c r="Q224">
        <f t="shared" si="47"/>
        <v>9.9000000000000005E-2</v>
      </c>
      <c r="R224" s="3">
        <f>IF(B224&lt;2,K224*V$5+L224*0.4*V$6 - IF((C224-J224)&gt;0,IF((C224-J224)&gt;V$12,V$12,C224-J224)),P224+L224*($V$6)*0.4+K224*($V$5)+G224+F224+E224)/LookHere!B$11</f>
        <v>34598.353590354876</v>
      </c>
      <c r="S224" s="3">
        <f>(IF(G224&gt;0,IF(R224&gt;V$15,IF(0.15*(R224-V$15)&lt;G224,0.15*(R224-V$15),G224),0),0))*LookHere!B$11</f>
        <v>0</v>
      </c>
      <c r="T224" s="3">
        <f>(IF(R224&lt;V$16,W$16*R224,IF(R224&lt;V$17,Z$16+W$17*(R224-V$16),IF(R224&lt;V$18,W$18*(R224-V$18)+Z$17,(R224-V$18)*W$19+Z$18)))+S224 + IF(R224&lt;V$20,R224*W$20,IF(R224&lt;V$21,(R224-V$20)*W$21+Z$20,(R224-V$21)*W$22+Z$21)))*LookHere!B$11</f>
        <v>6919.6707180709745</v>
      </c>
      <c r="AI224" s="3">
        <f t="shared" si="58"/>
        <v>0</v>
      </c>
    </row>
    <row r="225" spans="1:35" x14ac:dyDescent="0.2">
      <c r="A225">
        <f t="shared" si="49"/>
        <v>85</v>
      </c>
      <c r="B225">
        <f>IF(A225&lt;LookHere!$B$9,1,2)</f>
        <v>2</v>
      </c>
      <c r="C225">
        <f>IF(B225&lt;2,LookHere!F$10 - T224,0)</f>
        <v>0</v>
      </c>
      <c r="D225" s="3">
        <f>IF(B225=2,LookHere!$B$12,0)</f>
        <v>45000</v>
      </c>
      <c r="E225" s="3">
        <f>IF(A225&lt;LookHere!B$13,0,IF(A225&lt;LookHere!B$14,LookHere!C$13,LookHere!C$14))</f>
        <v>15000</v>
      </c>
      <c r="F225" s="3">
        <f>IF('SC1'!A225&lt;LookHere!D$15,0,LookHere!B$15)</f>
        <v>8000</v>
      </c>
      <c r="G225" s="3">
        <f>IF('SC1'!A225&lt;LookHere!D$16,0,LookHere!B$16)</f>
        <v>7004.88</v>
      </c>
      <c r="H225" s="3">
        <f t="shared" si="50"/>
        <v>21914.790718070974</v>
      </c>
      <c r="I225" s="35">
        <f t="shared" si="51"/>
        <v>242085.94490747593</v>
      </c>
      <c r="J225" s="3">
        <f>IF(I224&gt;0,IF(B225&lt;2,IF(C225&gt;5500*[1]LookHere!B$11, 5500*[1]LookHere!B$11, C225), IF(H225&gt;(M225+P224),-(H225-M225-P224),0)),0)</f>
        <v>-17321.317127716095</v>
      </c>
      <c r="K225" s="35">
        <f t="shared" si="52"/>
        <v>0</v>
      </c>
      <c r="L225" s="35">
        <f t="shared" si="53"/>
        <v>5.6054259863542313E-21</v>
      </c>
      <c r="M225" s="35">
        <f t="shared" si="54"/>
        <v>1.00491681361675E-19</v>
      </c>
      <c r="N225" s="35">
        <f t="shared" si="55"/>
        <v>7.0344176953172494E-20</v>
      </c>
      <c r="O225" s="35">
        <f t="shared" si="56"/>
        <v>42769.415011286066</v>
      </c>
      <c r="P225" s="3">
        <f t="shared" si="57"/>
        <v>4405.2497461624644</v>
      </c>
      <c r="Q225">
        <f t="shared" si="47"/>
        <v>0.10299999999999999</v>
      </c>
      <c r="R225" s="3">
        <f>IF(B225&lt;2,K225*V$5+L225*0.4*V$6 - IF((C225-J225)&gt;0,IF((C225-J225)&gt;V$12,V$12,C225-J225)),P225+L225*($V$6)*0.4+K225*($V$5)+G225+F225+E225)/LookHere!B$11</f>
        <v>34410.129746162464</v>
      </c>
      <c r="S225" s="3">
        <f>(IF(G225&gt;0,IF(R225&gt;V$15,IF(0.15*(R225-V$15)&lt;G225,0.15*(R225-V$15),G225),0),0))*LookHere!B$11</f>
        <v>0</v>
      </c>
      <c r="T225" s="3">
        <f>(IF(R225&lt;V$16,W$16*R225,IF(R225&lt;V$17,Z$16+W$17*(R225-V$16),IF(R225&lt;V$18,W$18*(R225-V$18)+Z$17,(R225-V$18)*W$19+Z$18)))+S225 + IF(R225&lt;V$20,R225*W$20,IF(R225&lt;V$21,(R225-V$20)*W$21+Z$20,(R225-V$21)*W$22+Z$21)))*LookHere!B$11</f>
        <v>6882.0259492324931</v>
      </c>
      <c r="AI225" s="3">
        <f t="shared" si="58"/>
        <v>0</v>
      </c>
    </row>
    <row r="226" spans="1:35" x14ac:dyDescent="0.2">
      <c r="A226">
        <f t="shared" si="49"/>
        <v>86</v>
      </c>
      <c r="B226">
        <f>IF(A226&lt;LookHere!$B$9,1,2)</f>
        <v>2</v>
      </c>
      <c r="C226">
        <f>IF(B226&lt;2,LookHere!F$10 - T225,0)</f>
        <v>0</v>
      </c>
      <c r="D226" s="3">
        <f>IF(B226=2,LookHere!$B$12,0)</f>
        <v>45000</v>
      </c>
      <c r="E226" s="3">
        <f>IF(A226&lt;LookHere!B$13,0,IF(A226&lt;LookHere!B$14,LookHere!C$13,LookHere!C$14))</f>
        <v>15000</v>
      </c>
      <c r="F226" s="3">
        <f>IF('SC1'!A226&lt;LookHere!D$15,0,LookHere!B$15)</f>
        <v>8000</v>
      </c>
      <c r="G226" s="3">
        <f>IF('SC1'!A226&lt;LookHere!D$16,0,LookHere!B$16)</f>
        <v>7004.88</v>
      </c>
      <c r="H226" s="3">
        <f t="shared" si="50"/>
        <v>21877.145949232494</v>
      </c>
      <c r="I226" s="35">
        <f t="shared" si="51"/>
        <v>229644.59463958326</v>
      </c>
      <c r="J226" s="3">
        <f>IF(I225&gt;0,IF(B226&lt;2,IF(C226&gt;5500*[1]LookHere!B$11, 5500*[1]LookHere!B$11, C226), IF(H226&gt;(M226+P225),-(H226-M226-P225),0)),0)</f>
        <v>-17471.896203070028</v>
      </c>
      <c r="K226" s="35">
        <f t="shared" si="52"/>
        <v>0</v>
      </c>
      <c r="L226" s="35">
        <f t="shared" si="53"/>
        <v>3.1267066151883886E-22</v>
      </c>
      <c r="M226" s="35">
        <f t="shared" si="54"/>
        <v>5.6054259863542313E-21</v>
      </c>
      <c r="N226" s="35">
        <f t="shared" si="55"/>
        <v>3.9237981904479619E-21</v>
      </c>
      <c r="O226" s="35">
        <f t="shared" si="56"/>
        <v>39252.913709058128</v>
      </c>
      <c r="P226" s="3">
        <f t="shared" si="57"/>
        <v>4239.3146805782781</v>
      </c>
      <c r="Q226">
        <f t="shared" si="47"/>
        <v>0.108</v>
      </c>
      <c r="R226" s="3">
        <f>IF(B226&lt;2,K226*V$5+L226*0.4*V$6 - IF((C226-J226)&gt;0,IF((C226-J226)&gt;V$12,V$12,C226-J226)),P226+L226*($V$6)*0.4+K226*($V$5)+G226+F226+E226)/LookHere!B$11</f>
        <v>34244.194680578279</v>
      </c>
      <c r="S226" s="3">
        <f>(IF(G226&gt;0,IF(R226&gt;V$15,IF(0.15*(R226-V$15)&lt;G226,0.15*(R226-V$15),G226),0),0))*LookHere!B$11</f>
        <v>0</v>
      </c>
      <c r="T226" s="3">
        <f>(IF(R226&lt;V$16,W$16*R226,IF(R226&lt;V$17,Z$16+W$17*(R226-V$16),IF(R226&lt;V$18,W$18*(R226-V$18)+Z$17,(R226-V$18)*W$19+Z$18)))+S226 + IF(R226&lt;V$20,R226*W$20,IF(R226&lt;V$21,(R226-V$20)*W$21+Z$20,(R226-V$21)*W$22+Z$21)))*LookHere!B$11</f>
        <v>6848.8389361156551</v>
      </c>
      <c r="AI226" s="3">
        <f t="shared" si="58"/>
        <v>0</v>
      </c>
    </row>
    <row r="227" spans="1:35" x14ac:dyDescent="0.2">
      <c r="A227">
        <f t="shared" si="49"/>
        <v>87</v>
      </c>
      <c r="B227">
        <f>IF(A227&lt;LookHere!$B$9,1,2)</f>
        <v>2</v>
      </c>
      <c r="C227">
        <f>IF(B227&lt;2,LookHere!F$10 - T226,0)</f>
        <v>0</v>
      </c>
      <c r="D227" s="3">
        <f>IF(B227=2,LookHere!$B$12,0)</f>
        <v>45000</v>
      </c>
      <c r="E227" s="3">
        <f>IF(A227&lt;LookHere!B$13,0,IF(A227&lt;LookHere!B$14,LookHere!C$13,LookHere!C$14))</f>
        <v>15000</v>
      </c>
      <c r="F227" s="3">
        <f>IF('SC1'!A227&lt;LookHere!D$15,0,LookHere!B$15)</f>
        <v>8000</v>
      </c>
      <c r="G227" s="3">
        <f>IF('SC1'!A227&lt;LookHere!D$16,0,LookHere!B$16)</f>
        <v>7004.88</v>
      </c>
      <c r="H227" s="3">
        <f t="shared" si="50"/>
        <v>21843.958936115654</v>
      </c>
      <c r="I227" s="35">
        <f t="shared" si="51"/>
        <v>216811.96506065642</v>
      </c>
      <c r="J227" s="3">
        <f>IF(I226&gt;0,IF(B227&lt;2,IF(C227&gt;5500*[1]LookHere!B$11, 5500*[1]LookHere!B$11, C227), IF(H227&gt;(M227+P226),-(H227-M227-P226),0)),0)</f>
        <v>-17604.644255537376</v>
      </c>
      <c r="K227" s="35">
        <f t="shared" si="52"/>
        <v>0</v>
      </c>
      <c r="L227" s="35">
        <f t="shared" si="53"/>
        <v>1.744076949952082E-23</v>
      </c>
      <c r="M227" s="35">
        <f t="shared" si="54"/>
        <v>3.1267066151883886E-22</v>
      </c>
      <c r="N227" s="35">
        <f t="shared" si="55"/>
        <v>2.188694630631872E-22</v>
      </c>
      <c r="O227" s="35">
        <f t="shared" si="56"/>
        <v>35829.27457535408</v>
      </c>
      <c r="P227" s="3">
        <f t="shared" si="57"/>
        <v>4048.7080270150113</v>
      </c>
      <c r="Q227">
        <f t="shared" si="47"/>
        <v>0.113</v>
      </c>
      <c r="R227" s="3">
        <f>IF(B227&lt;2,K227*V$5+L227*0.4*V$6 - IF((C227-J227)&gt;0,IF((C227-J227)&gt;V$12,V$12,C227-J227)),P227+L227*($V$6)*0.4+K227*($V$5)+G227+F227+E227)/LookHere!B$11</f>
        <v>34053.588027015008</v>
      </c>
      <c r="S227" s="3">
        <f>(IF(G227&gt;0,IF(R227&gt;V$15,IF(0.15*(R227-V$15)&lt;G227,0.15*(R227-V$15),G227),0),0))*LookHere!B$11</f>
        <v>0</v>
      </c>
      <c r="T227" s="3">
        <f>(IF(R227&lt;V$16,W$16*R227,IF(R227&lt;V$17,Z$16+W$17*(R227-V$16),IF(R227&lt;V$18,W$18*(R227-V$18)+Z$17,(R227-V$18)*W$19+Z$18)))+S227 + IF(R227&lt;V$20,R227*W$20,IF(R227&lt;V$21,(R227-V$20)*W$21+Z$20,(R227-V$21)*W$22+Z$21)))*LookHere!B$11</f>
        <v>6810.7176054030015</v>
      </c>
      <c r="AI227" s="3">
        <f t="shared" si="58"/>
        <v>0</v>
      </c>
    </row>
    <row r="228" spans="1:35" x14ac:dyDescent="0.2">
      <c r="A228">
        <f t="shared" si="49"/>
        <v>88</v>
      </c>
      <c r="B228">
        <f>IF(A228&lt;LookHere!$B$9,1,2)</f>
        <v>2</v>
      </c>
      <c r="C228">
        <f>IF(B228&lt;2,LookHere!F$10 - T227,0)</f>
        <v>0</v>
      </c>
      <c r="D228" s="3">
        <f>IF(B228=2,LookHere!$B$12,0)</f>
        <v>45000</v>
      </c>
      <c r="E228" s="3">
        <f>IF(A228&lt;LookHere!B$13,0,IF(A228&lt;LookHere!B$14,LookHere!C$13,LookHere!C$14))</f>
        <v>15000</v>
      </c>
      <c r="F228" s="3">
        <f>IF('SC1'!A228&lt;LookHere!D$15,0,LookHere!B$15)</f>
        <v>8000</v>
      </c>
      <c r="G228" s="3">
        <f>IF('SC1'!A228&lt;LookHere!D$16,0,LookHere!B$16)</f>
        <v>7004.88</v>
      </c>
      <c r="H228" s="3">
        <f t="shared" si="50"/>
        <v>21805.837605403001</v>
      </c>
      <c r="I228" s="35">
        <f t="shared" si="51"/>
        <v>203560.18811622891</v>
      </c>
      <c r="J228" s="3">
        <f>IF(I227&gt;0,IF(B228&lt;2,IF(C228&gt;5500*[1]LookHere!B$11, 5500*[1]LookHere!B$11, C228), IF(H228&gt;(M228+P227),-(H228-M228-P227),0)),0)</f>
        <v>-17757.12957838799</v>
      </c>
      <c r="K228" s="35">
        <f t="shared" si="52"/>
        <v>0</v>
      </c>
      <c r="L228" s="35">
        <f t="shared" si="53"/>
        <v>9.7284612268327059E-25</v>
      </c>
      <c r="M228" s="35">
        <f t="shared" si="54"/>
        <v>1.744076949952082E-23</v>
      </c>
      <c r="N228" s="35">
        <f t="shared" si="55"/>
        <v>1.2208538649664573E-23</v>
      </c>
      <c r="O228" s="35">
        <f t="shared" si="56"/>
        <v>32525.098874014926</v>
      </c>
      <c r="P228" s="3">
        <f t="shared" si="57"/>
        <v>3870.4867660077762</v>
      </c>
      <c r="Q228">
        <f t="shared" si="47"/>
        <v>0.11899999999999999</v>
      </c>
      <c r="R228" s="3">
        <f>IF(B228&lt;2,K228*V$5+L228*0.4*V$6 - IF((C228-J228)&gt;0,IF((C228-J228)&gt;V$12,V$12,C228-J228)),P228+L228*($V$6)*0.4+K228*($V$5)+G228+F228+E228)/LookHere!B$11</f>
        <v>33875.366766007777</v>
      </c>
      <c r="S228" s="3">
        <f>(IF(G228&gt;0,IF(R228&gt;V$15,IF(0.15*(R228-V$15)&lt;G228,0.15*(R228-V$15),G228),0),0))*LookHere!B$11</f>
        <v>0</v>
      </c>
      <c r="T228" s="3">
        <f>(IF(R228&lt;V$16,W$16*R228,IF(R228&lt;V$17,Z$16+W$17*(R228-V$16),IF(R228&lt;V$18,W$18*(R228-V$18)+Z$17,(R228-V$18)*W$19+Z$18)))+S228 + IF(R228&lt;V$20,R228*W$20,IF(R228&lt;V$21,(R228-V$20)*W$21+Z$20,(R228-V$21)*W$22+Z$21)))*LookHere!B$11</f>
        <v>6775.0733532015547</v>
      </c>
      <c r="AI228" s="3">
        <f t="shared" si="58"/>
        <v>0</v>
      </c>
    </row>
    <row r="229" spans="1:35" x14ac:dyDescent="0.2">
      <c r="A229">
        <f t="shared" si="49"/>
        <v>89</v>
      </c>
      <c r="B229">
        <f>IF(A229&lt;LookHere!$B$9,1,2)</f>
        <v>2</v>
      </c>
      <c r="C229">
        <f>IF(B229&lt;2,LookHere!F$10 - T228,0)</f>
        <v>0</v>
      </c>
      <c r="D229" s="3">
        <f>IF(B229=2,LookHere!$B$12,0)</f>
        <v>45000</v>
      </c>
      <c r="E229" s="3">
        <f>IF(A229&lt;LookHere!B$13,0,IF(A229&lt;LookHere!B$14,LookHere!C$13,LookHere!C$14))</f>
        <v>15000</v>
      </c>
      <c r="F229" s="3">
        <f>IF('SC1'!A229&lt;LookHere!D$15,0,LookHere!B$15)</f>
        <v>8000</v>
      </c>
      <c r="G229" s="3">
        <f>IF('SC1'!A229&lt;LookHere!D$16,0,LookHere!B$16)</f>
        <v>7004.88</v>
      </c>
      <c r="H229" s="3">
        <f t="shared" si="50"/>
        <v>21770.193353201554</v>
      </c>
      <c r="I229" s="35">
        <f t="shared" si="51"/>
        <v>189890.46223809037</v>
      </c>
      <c r="J229" s="3">
        <f>IF(I228&gt;0,IF(B229&lt;2,IF(C229&gt;5500*[1]LookHere!B$11, 5500*[1]LookHere!B$11, C229), IF(H229&gt;(M229+P228),-(H229-M229-P228),0)),0)</f>
        <v>-17899.706587193778</v>
      </c>
      <c r="K229" s="35">
        <f t="shared" si="52"/>
        <v>0</v>
      </c>
      <c r="L229" s="35">
        <f t="shared" si="53"/>
        <v>5.4265356723272749E-26</v>
      </c>
      <c r="M229" s="35">
        <f t="shared" si="54"/>
        <v>9.7284612268327059E-25</v>
      </c>
      <c r="N229" s="35">
        <f t="shared" si="55"/>
        <v>6.8099228587828938E-25</v>
      </c>
      <c r="O229" s="35">
        <f t="shared" si="56"/>
        <v>29330.483662609182</v>
      </c>
      <c r="P229" s="3">
        <f t="shared" si="57"/>
        <v>3724.971425151366</v>
      </c>
      <c r="Q229">
        <f t="shared" si="47"/>
        <v>0.127</v>
      </c>
      <c r="R229" s="3">
        <f>IF(B229&lt;2,K229*V$5+L229*0.4*V$6 - IF((C229-J229)&gt;0,IF((C229-J229)&gt;V$12,V$12,C229-J229)),P229+L229*($V$6)*0.4+K229*($V$5)+G229+F229+E229)/LookHere!B$11</f>
        <v>33729.85142515137</v>
      </c>
      <c r="S229" s="3">
        <f>(IF(G229&gt;0,IF(R229&gt;V$15,IF(0.15*(R229-V$15)&lt;G229,0.15*(R229-V$15),G229),0),0))*LookHere!B$11</f>
        <v>0</v>
      </c>
      <c r="T229" s="3">
        <f>(IF(R229&lt;V$16,W$16*R229,IF(R229&lt;V$17,Z$16+W$17*(R229-V$16),IF(R229&lt;V$18,W$18*(R229-V$18)+Z$17,(R229-V$18)*W$19+Z$18)))+S229 + IF(R229&lt;V$20,R229*W$20,IF(R229&lt;V$21,(R229-V$20)*W$21+Z$20,(R229-V$21)*W$22+Z$21)))*LookHere!B$11</f>
        <v>6745.9702850302738</v>
      </c>
      <c r="AI229" s="3">
        <f t="shared" si="58"/>
        <v>0</v>
      </c>
    </row>
    <row r="230" spans="1:35" x14ac:dyDescent="0.2">
      <c r="A230">
        <f t="shared" si="49"/>
        <v>90</v>
      </c>
      <c r="B230">
        <f>IF(A230&lt;LookHere!$B$9,1,2)</f>
        <v>2</v>
      </c>
      <c r="C230">
        <f>IF(B230&lt;2,LookHere!F$10 - T229,0)</f>
        <v>0</v>
      </c>
      <c r="D230" s="3">
        <f>IF(B230=2,LookHere!$B$12,0)</f>
        <v>45000</v>
      </c>
      <c r="E230" s="3">
        <f>IF(A230&lt;LookHere!B$13,0,IF(A230&lt;LookHere!B$14,LookHere!C$13,LookHere!C$14))</f>
        <v>15000</v>
      </c>
      <c r="F230" s="3">
        <f>IF('SC1'!A230&lt;LookHere!D$15,0,LookHere!B$15)</f>
        <v>8000</v>
      </c>
      <c r="G230" s="3">
        <f>IF('SC1'!A230&lt;LookHere!D$16,0,LookHere!B$16)</f>
        <v>7004.88</v>
      </c>
      <c r="H230" s="3">
        <f t="shared" si="50"/>
        <v>21741.090285030274</v>
      </c>
      <c r="I230" s="35">
        <f t="shared" si="51"/>
        <v>175820.26718351897</v>
      </c>
      <c r="J230" s="3">
        <f>IF(I229&gt;0,IF(B230&lt;2,IF(C230&gt;5500*[1]LookHere!B$11, 5500*[1]LookHere!B$11, C230), IF(H230&gt;(M230+P229),-(H230-M230-P229),0)),0)</f>
        <v>-18016.118859878909</v>
      </c>
      <c r="K230" s="35">
        <f t="shared" si="52"/>
        <v>0</v>
      </c>
      <c r="L230" s="35">
        <f t="shared" si="53"/>
        <v>3.0269215980241453E-27</v>
      </c>
      <c r="M230" s="35">
        <f t="shared" si="54"/>
        <v>5.4265356723272749E-26</v>
      </c>
      <c r="N230" s="35">
        <f t="shared" si="55"/>
        <v>3.7985749706290921E-26</v>
      </c>
      <c r="O230" s="35">
        <f t="shared" si="56"/>
        <v>26214.999687966836</v>
      </c>
      <c r="P230" s="3">
        <f t="shared" si="57"/>
        <v>3565.23995756349</v>
      </c>
      <c r="Q230">
        <f t="shared" si="47"/>
        <v>0.13600000000000001</v>
      </c>
      <c r="R230" s="3">
        <f>IF(B230&lt;2,K230*V$5+L230*0.4*V$6 - IF((C230-J230)&gt;0,IF((C230-J230)&gt;V$12,V$12,C230-J230)),P230+L230*($V$6)*0.4+K230*($V$5)+G230+F230+E230)/LookHere!B$11</f>
        <v>33570.119957563489</v>
      </c>
      <c r="S230" s="3">
        <f>(IF(G230&gt;0,IF(R230&gt;V$15,IF(0.15*(R230-V$15)&lt;G230,0.15*(R230-V$15),G230),0),0))*LookHere!B$11</f>
        <v>0</v>
      </c>
      <c r="T230" s="3">
        <f>(IF(R230&lt;V$16,W$16*R230,IF(R230&lt;V$17,Z$16+W$17*(R230-V$16),IF(R230&lt;V$18,W$18*(R230-V$18)+Z$17,(R230-V$18)*W$19+Z$18)))+S230 + IF(R230&lt;V$20,R230*W$20,IF(R230&lt;V$21,(R230-V$20)*W$21+Z$20,(R230-V$21)*W$22+Z$21)))*LookHere!B$11</f>
        <v>6714.0239915126976</v>
      </c>
      <c r="AI230" s="3">
        <f t="shared" si="58"/>
        <v>0</v>
      </c>
    </row>
    <row r="231" spans="1:35" x14ac:dyDescent="0.2">
      <c r="A231">
        <f t="shared" si="49"/>
        <v>91</v>
      </c>
      <c r="B231">
        <f>IF(A231&lt;LookHere!$B$9,1,2)</f>
        <v>2</v>
      </c>
      <c r="C231">
        <f>IF(B231&lt;2,LookHere!F$10 - T230,0)</f>
        <v>0</v>
      </c>
      <c r="D231" s="3">
        <f>IF(B231=2,LookHere!$B$12,0)</f>
        <v>45000</v>
      </c>
      <c r="E231" s="3">
        <f>IF(A231&lt;LookHere!B$13,0,IF(A231&lt;LookHere!B$14,LookHere!C$13,LookHere!C$14))</f>
        <v>15000</v>
      </c>
      <c r="F231" s="3">
        <f>IF('SC1'!A231&lt;LookHere!D$15,0,LookHere!B$15)</f>
        <v>8000</v>
      </c>
      <c r="G231" s="3">
        <f>IF('SC1'!A231&lt;LookHere!D$16,0,LookHere!B$16)</f>
        <v>7004.88</v>
      </c>
      <c r="H231" s="3">
        <f t="shared" si="50"/>
        <v>21709.143991512698</v>
      </c>
      <c r="I231" s="35">
        <f t="shared" si="51"/>
        <v>161329.90830164327</v>
      </c>
      <c r="J231" s="3">
        <f>IF(I230&gt;0,IF(B231&lt;2,IF(C231&gt;5500*[1]LookHere!B$11, 5500*[1]LookHere!B$11, C231), IF(H231&gt;(M231+P230),-(H231-M231-P230),0)),0)</f>
        <v>-18143.904033949206</v>
      </c>
      <c r="K231" s="35">
        <f t="shared" si="52"/>
        <v>0</v>
      </c>
      <c r="L231" s="35">
        <f t="shared" si="53"/>
        <v>1.6884168673778651E-28</v>
      </c>
      <c r="M231" s="35">
        <f t="shared" si="54"/>
        <v>3.0269215980241453E-27</v>
      </c>
      <c r="N231" s="35">
        <f t="shared" si="55"/>
        <v>2.1188451186169017E-27</v>
      </c>
      <c r="O231" s="35">
        <f t="shared" si="56"/>
        <v>23194.507423919298</v>
      </c>
      <c r="P231" s="3">
        <f t="shared" si="57"/>
        <v>3409.5925913161368</v>
      </c>
      <c r="Q231">
        <f t="shared" si="47"/>
        <v>0.14699999999999999</v>
      </c>
      <c r="R231" s="3">
        <f>IF(B231&lt;2,K231*V$5+L231*0.4*V$6 - IF((C231-J231)&gt;0,IF((C231-J231)&gt;V$12,V$12,C231-J231)),P231+L231*($V$6)*0.4+K231*($V$5)+G231+F231+E231)/LookHere!B$11</f>
        <v>33414.472591316138</v>
      </c>
      <c r="S231" s="3">
        <f>(IF(G231&gt;0,IF(R231&gt;V$15,IF(0.15*(R231-V$15)&lt;G231,0.15*(R231-V$15),G231),0),0))*LookHere!B$11</f>
        <v>0</v>
      </c>
      <c r="T231" s="3">
        <f>(IF(R231&lt;V$16,W$16*R231,IF(R231&lt;V$17,Z$16+W$17*(R231-V$16),IF(R231&lt;V$18,W$18*(R231-V$18)+Z$17,(R231-V$18)*W$19+Z$18)))+S231 + IF(R231&lt;V$20,R231*W$20,IF(R231&lt;V$21,(R231-V$20)*W$21+Z$20,(R231-V$21)*W$22+Z$21)))*LookHere!B$11</f>
        <v>6682.8945182632269</v>
      </c>
      <c r="AI231" s="3">
        <f t="shared" si="58"/>
        <v>0</v>
      </c>
    </row>
    <row r="232" spans="1:35" x14ac:dyDescent="0.2">
      <c r="A232">
        <f t="shared" si="49"/>
        <v>92</v>
      </c>
      <c r="B232">
        <f>IF(A232&lt;LookHere!$B$9,1,2)</f>
        <v>2</v>
      </c>
      <c r="C232">
        <f>IF(B232&lt;2,LookHere!F$10 - T231,0)</f>
        <v>0</v>
      </c>
      <c r="D232" s="3">
        <f>IF(B232=2,LookHere!$B$12,0)</f>
        <v>45000</v>
      </c>
      <c r="E232" s="3">
        <f>IF(A232&lt;LookHere!B$13,0,IF(A232&lt;LookHere!B$14,LookHere!C$13,LookHere!C$14))</f>
        <v>15000</v>
      </c>
      <c r="F232" s="3">
        <f>IF('SC1'!A232&lt;LookHere!D$15,0,LookHere!B$15)</f>
        <v>8000</v>
      </c>
      <c r="G232" s="3">
        <f>IF('SC1'!A232&lt;LookHere!D$16,0,LookHere!B$16)</f>
        <v>7004.88</v>
      </c>
      <c r="H232" s="3">
        <f t="shared" si="50"/>
        <v>21678.014518263226</v>
      </c>
      <c r="I232" s="35">
        <f t="shared" si="51"/>
        <v>146413.92186920435</v>
      </c>
      <c r="J232" s="3">
        <f>IF(I231&gt;0,IF(B232&lt;2,IF(C232&gt;5500*[1]LookHere!B$11, 5500*[1]LookHere!B$11, C232), IF(H232&gt;(M232+P231),-(H232-M232-P231),0)),0)</f>
        <v>-18268.421926947089</v>
      </c>
      <c r="K232" s="35">
        <f t="shared" si="52"/>
        <v>0</v>
      </c>
      <c r="L232" s="35">
        <f t="shared" si="53"/>
        <v>9.4179892862337208E-30</v>
      </c>
      <c r="M232" s="35">
        <f t="shared" si="54"/>
        <v>1.6884168673778651E-28</v>
      </c>
      <c r="N232" s="35">
        <f t="shared" si="55"/>
        <v>1.1818918071645054E-28</v>
      </c>
      <c r="O232" s="35">
        <f t="shared" si="56"/>
        <v>20266.896696872205</v>
      </c>
      <c r="P232" s="3">
        <f t="shared" si="57"/>
        <v>3262.9703681964252</v>
      </c>
      <c r="Q232">
        <f t="shared" si="47"/>
        <v>0.161</v>
      </c>
      <c r="R232" s="3">
        <f>IF(B232&lt;2,K232*V$5+L232*0.4*V$6 - IF((C232-J232)&gt;0,IF((C232-J232)&gt;V$12,V$12,C232-J232)),P232+L232*($V$6)*0.4+K232*($V$5)+G232+F232+E232)/LookHere!B$11</f>
        <v>33267.850368196421</v>
      </c>
      <c r="S232" s="3">
        <f>(IF(G232&gt;0,IF(R232&gt;V$15,IF(0.15*(R232-V$15)&lt;G232,0.15*(R232-V$15),G232),0),0))*LookHere!B$11</f>
        <v>0</v>
      </c>
      <c r="T232" s="3">
        <f>(IF(R232&lt;V$16,W$16*R232,IF(R232&lt;V$17,Z$16+W$17*(R232-V$16),IF(R232&lt;V$18,W$18*(R232-V$18)+Z$17,(R232-V$18)*W$19+Z$18)))+S232 + IF(R232&lt;V$20,R232*W$20,IF(R232&lt;V$21,(R232-V$20)*W$21+Z$20,(R232-V$21)*W$22+Z$21)))*LookHere!B$11</f>
        <v>6653.5700736392846</v>
      </c>
      <c r="AI232" s="3">
        <f t="shared" si="58"/>
        <v>0</v>
      </c>
    </row>
    <row r="233" spans="1:35" x14ac:dyDescent="0.2">
      <c r="A233">
        <f t="shared" si="49"/>
        <v>93</v>
      </c>
      <c r="B233">
        <f>IF(A233&lt;LookHere!$B$9,1,2)</f>
        <v>2</v>
      </c>
      <c r="C233">
        <f>IF(B233&lt;2,LookHere!F$10 - T232,0)</f>
        <v>0</v>
      </c>
      <c r="D233" s="3">
        <f>IF(B233=2,LookHere!$B$12,0)</f>
        <v>45000</v>
      </c>
      <c r="E233" s="3">
        <f>IF(A233&lt;LookHere!B$13,0,IF(A233&lt;LookHere!B$14,LookHere!C$13,LookHere!C$14))</f>
        <v>15000</v>
      </c>
      <c r="F233" s="3">
        <f>IF('SC1'!A233&lt;LookHere!D$15,0,LookHere!B$15)</f>
        <v>8000</v>
      </c>
      <c r="G233" s="3">
        <f>IF('SC1'!A233&lt;LookHere!D$16,0,LookHere!B$16)</f>
        <v>7004.88</v>
      </c>
      <c r="H233" s="3">
        <f t="shared" si="50"/>
        <v>21648.690073639285</v>
      </c>
      <c r="I233" s="35">
        <f t="shared" si="51"/>
        <v>131070.68346020355</v>
      </c>
      <c r="J233" s="3">
        <f>IF(I232&gt;0,IF(B233&lt;2,IF(C233&gt;5500*[1]LookHere!B$11, 5500*[1]LookHere!B$11, C233), IF(H233&gt;(M233+P232),-(H233-M233-P232),0)),0)</f>
        <v>-18385.719705442862</v>
      </c>
      <c r="K233" s="35">
        <f t="shared" si="52"/>
        <v>0</v>
      </c>
      <c r="L233" s="35">
        <f t="shared" si="53"/>
        <v>5.2533544238611685E-31</v>
      </c>
      <c r="M233" s="35">
        <f t="shared" si="54"/>
        <v>9.4179892862337208E-30</v>
      </c>
      <c r="N233" s="35">
        <f t="shared" si="55"/>
        <v>6.5925925003636048E-30</v>
      </c>
      <c r="O233" s="35">
        <f t="shared" si="56"/>
        <v>17425.072442036788</v>
      </c>
      <c r="P233" s="3">
        <f t="shared" si="57"/>
        <v>3136.5130395666215</v>
      </c>
      <c r="Q233">
        <f t="shared" si="47"/>
        <v>0.18</v>
      </c>
      <c r="R233" s="3">
        <f>IF(B233&lt;2,K233*V$5+L233*0.4*V$6 - IF((C233-J233)&gt;0,IF((C233-J233)&gt;V$12,V$12,C233-J233)),P233+L233*($V$6)*0.4+K233*($V$5)+G233+F233+E233)/LookHere!B$11</f>
        <v>33141.393039566625</v>
      </c>
      <c r="S233" s="3">
        <f>(IF(G233&gt;0,IF(R233&gt;V$15,IF(0.15*(R233-V$15)&lt;G233,0.15*(R233-V$15),G233),0),0))*LookHere!B$11</f>
        <v>0</v>
      </c>
      <c r="T233" s="3">
        <f>(IF(R233&lt;V$16,W$16*R233,IF(R233&lt;V$17,Z$16+W$17*(R233-V$16),IF(R233&lt;V$18,W$18*(R233-V$18)+Z$17,(R233-V$18)*W$19+Z$18)))+S233 + IF(R233&lt;V$20,R233*W$20,IF(R233&lt;V$21,(R233-V$20)*W$21+Z$20,(R233-V$21)*W$22+Z$21)))*LookHere!B$11</f>
        <v>6628.2786079133248</v>
      </c>
      <c r="AI233" s="3">
        <f t="shared" si="58"/>
        <v>0</v>
      </c>
    </row>
    <row r="234" spans="1:35" x14ac:dyDescent="0.2">
      <c r="A234">
        <f t="shared" si="49"/>
        <v>94</v>
      </c>
      <c r="B234">
        <f>IF(A234&lt;LookHere!$B$9,1,2)</f>
        <v>2</v>
      </c>
      <c r="C234">
        <f>IF(B234&lt;2,LookHere!F$10 - T233,0)</f>
        <v>0</v>
      </c>
      <c r="D234" s="3">
        <f>IF(B234=2,LookHere!$B$12,0)</f>
        <v>45000</v>
      </c>
      <c r="E234" s="3">
        <f>IF(A234&lt;LookHere!B$13,0,IF(A234&lt;LookHere!B$14,LookHere!C$13,LookHere!C$14))</f>
        <v>15000</v>
      </c>
      <c r="F234" s="3">
        <f>IF('SC1'!A234&lt;LookHere!D$15,0,LookHere!B$15)</f>
        <v>8000</v>
      </c>
      <c r="G234" s="3">
        <f>IF('SC1'!A234&lt;LookHere!D$16,0,LookHere!B$16)</f>
        <v>7004.88</v>
      </c>
      <c r="H234" s="3">
        <f t="shared" si="50"/>
        <v>21623.398607913325</v>
      </c>
      <c r="I234" s="35">
        <f t="shared" si="51"/>
        <v>115307.44669415988</v>
      </c>
      <c r="J234" s="3">
        <f>IF(I233&gt;0,IF(B234&lt;2,IF(C234&gt;5500*[1]LookHere!B$11, 5500*[1]LookHere!B$11, C234), IF(H234&gt;(M234+P233),-(H234-M234-P233),0)),0)</f>
        <v>-18486.885568346705</v>
      </c>
      <c r="K234" s="35">
        <f t="shared" si="52"/>
        <v>0</v>
      </c>
      <c r="L234" s="35">
        <f t="shared" si="53"/>
        <v>2.9303210976297586E-32</v>
      </c>
      <c r="M234" s="35">
        <f t="shared" si="54"/>
        <v>5.2533544238611685E-31</v>
      </c>
      <c r="N234" s="35">
        <f t="shared" si="55"/>
        <v>3.6773480967028175E-31</v>
      </c>
      <c r="O234" s="35">
        <f t="shared" si="56"/>
        <v>14650.652407815689</v>
      </c>
      <c r="P234" s="3">
        <f t="shared" si="57"/>
        <v>2930.1304815631379</v>
      </c>
      <c r="Q234">
        <f t="shared" si="47"/>
        <v>0.2</v>
      </c>
      <c r="R234" s="3">
        <f>IF(B234&lt;2,K234*V$5+L234*0.4*V$6 - IF((C234-J234)&gt;0,IF((C234-J234)&gt;V$12,V$12,C234-J234)),P234+L234*($V$6)*0.4+K234*($V$5)+G234+F234+E234)/LookHere!B$11</f>
        <v>32935.010481563135</v>
      </c>
      <c r="S234" s="3">
        <f>(IF(G234&gt;0,IF(R234&gt;V$15,IF(0.15*(R234-V$15)&lt;G234,0.15*(R234-V$15),G234),0),0))*LookHere!B$11</f>
        <v>0</v>
      </c>
      <c r="T234" s="3">
        <f>(IF(R234&lt;V$16,W$16*R234,IF(R234&lt;V$17,Z$16+W$17*(R234-V$16),IF(R234&lt;V$18,W$18*(R234-V$18)+Z$17,(R234-V$18)*W$19+Z$18)))+S234 + IF(R234&lt;V$20,R234*W$20,IF(R234&lt;V$21,(R234-V$20)*W$21+Z$20,(R234-V$21)*W$22+Z$21)))*LookHere!B$11</f>
        <v>6587.0020963126262</v>
      </c>
      <c r="AI234" s="3">
        <f t="shared" si="58"/>
        <v>0</v>
      </c>
    </row>
    <row r="235" spans="1:35" x14ac:dyDescent="0.2">
      <c r="A235">
        <f t="shared" si="49"/>
        <v>95</v>
      </c>
      <c r="B235">
        <f>IF(A235&lt;LookHere!$B$9,1,2)</f>
        <v>2</v>
      </c>
      <c r="C235">
        <f>IF(B235&lt;2,LookHere!F$10 - T234,0)</f>
        <v>0</v>
      </c>
      <c r="D235" s="3">
        <f>IF(B235=2,LookHere!$B$12,0)</f>
        <v>45000</v>
      </c>
      <c r="E235" s="3">
        <f>IF(A235&lt;LookHere!B$13,0,IF(A235&lt;LookHere!B$14,LookHere!C$13,LookHere!C$14))</f>
        <v>15000</v>
      </c>
      <c r="F235" s="3">
        <f>IF('SC1'!A235&lt;LookHere!D$15,0,LookHere!B$15)</f>
        <v>8000</v>
      </c>
      <c r="G235" s="3">
        <f>IF('SC1'!A235&lt;LookHere!D$16,0,LookHere!B$16)</f>
        <v>7004.88</v>
      </c>
      <c r="H235" s="3">
        <f t="shared" si="50"/>
        <v>21582.122096312625</v>
      </c>
      <c r="I235" s="35">
        <f t="shared" si="51"/>
        <v>99051.543821715051</v>
      </c>
      <c r="J235" s="3">
        <f>IF(I234&gt;0,IF(B235&lt;2,IF(C235&gt;5500*[1]LookHere!B$11, 5500*[1]LookHere!B$11, C235), IF(H235&gt;(M235+P234),-(H235-M235-P234),0)),0)</f>
        <v>-18651.991614749488</v>
      </c>
      <c r="K235" s="35">
        <f t="shared" si="52"/>
        <v>0</v>
      </c>
      <c r="L235" s="35">
        <f t="shared" si="53"/>
        <v>1.6345331082578762E-33</v>
      </c>
      <c r="M235" s="35">
        <f t="shared" si="54"/>
        <v>2.9303210976297586E-32</v>
      </c>
      <c r="N235" s="35">
        <f t="shared" si="55"/>
        <v>2.0512247683408309E-32</v>
      </c>
      <c r="O235" s="35">
        <f t="shared" si="56"/>
        <v>12024.962483286961</v>
      </c>
      <c r="P235" s="3">
        <f t="shared" si="57"/>
        <v>2404.9924966573922</v>
      </c>
      <c r="Q235">
        <f t="shared" si="47"/>
        <v>0.2</v>
      </c>
      <c r="R235" s="3">
        <f>IF(B235&lt;2,K235*V$5+L235*0.4*V$6 - IF((C235-J235)&gt;0,IF((C235-J235)&gt;V$12,V$12,C235-J235)),P235+L235*($V$6)*0.4+K235*($V$5)+G235+F235+E235)/LookHere!B$11</f>
        <v>32409.872496657394</v>
      </c>
      <c r="S235" s="3">
        <f>(IF(G235&gt;0,IF(R235&gt;V$15,IF(0.15*(R235-V$15)&lt;G235,0.15*(R235-V$15),G235),0),0))*LookHere!B$11</f>
        <v>0</v>
      </c>
      <c r="T235" s="3">
        <f>(IF(R235&lt;V$16,W$16*R235,IF(R235&lt;V$17,Z$16+W$17*(R235-V$16),IF(R235&lt;V$18,W$18*(R235-V$18)+Z$17,(R235-V$18)*W$19+Z$18)))+S235 + IF(R235&lt;V$20,R235*W$20,IF(R235&lt;V$21,(R235-V$20)*W$21+Z$20,(R235-V$21)*W$22+Z$21)))*LookHere!B$11</f>
        <v>6481.974499331478</v>
      </c>
      <c r="AI235" s="3">
        <f t="shared" si="58"/>
        <v>0</v>
      </c>
    </row>
    <row r="236" spans="1:35" x14ac:dyDescent="0.2">
      <c r="A236">
        <f t="shared" si="49"/>
        <v>96</v>
      </c>
      <c r="B236">
        <f>IF(A236&lt;LookHere!$B$9,1,2)</f>
        <v>2</v>
      </c>
      <c r="C236">
        <f>IF(B236&lt;2,LookHere!F$10 - T235,0)</f>
        <v>0</v>
      </c>
      <c r="D236" s="3">
        <f>IF(B236=2,LookHere!$B$12,0)</f>
        <v>45000</v>
      </c>
      <c r="E236" s="3">
        <f>IF(A236&lt;LookHere!B$13,0,IF(A236&lt;LookHere!B$14,LookHere!C$13,LookHere!C$14))</f>
        <v>15000</v>
      </c>
      <c r="F236" s="3">
        <f>IF('SC1'!A236&lt;LookHere!D$15,0,LookHere!B$15)</f>
        <v>8000</v>
      </c>
      <c r="G236" s="3">
        <f>IF('SC1'!A236&lt;LookHere!D$16,0,LookHere!B$16)</f>
        <v>7004.88</v>
      </c>
      <c r="H236" s="3">
        <f t="shared" si="50"/>
        <v>21477.094499331477</v>
      </c>
      <c r="I236" s="35">
        <f t="shared" si="51"/>
        <v>82037.732899656199</v>
      </c>
      <c r="J236" s="3">
        <f>IF(I235&gt;0,IF(B236&lt;2,IF(C236&gt;5500*[1]LookHere!B$11, 5500*[1]LookHere!B$11, C236), IF(H236&gt;(M236+P235),-(H236-M236-P235),0)),0)</f>
        <v>-19072.102002674084</v>
      </c>
      <c r="K236" s="35">
        <f t="shared" si="52"/>
        <v>0</v>
      </c>
      <c r="L236" s="35">
        <f t="shared" si="53"/>
        <v>9.1174256778624239E-35</v>
      </c>
      <c r="M236" s="35">
        <f t="shared" si="54"/>
        <v>1.6345331082578762E-33</v>
      </c>
      <c r="N236" s="35">
        <f t="shared" si="55"/>
        <v>1.1441731757805132E-33</v>
      </c>
      <c r="O236" s="35">
        <f t="shared" si="56"/>
        <v>9869.8487070322717</v>
      </c>
      <c r="P236" s="3">
        <f t="shared" si="57"/>
        <v>1973.9697414064544</v>
      </c>
      <c r="Q236">
        <f t="shared" si="47"/>
        <v>0.2</v>
      </c>
      <c r="R236" s="3">
        <f>IF(B236&lt;2,K236*V$5+L236*0.4*V$6 - IF((C236-J236)&gt;0,IF((C236-J236)&gt;V$12,V$12,C236-J236)),P236+L236*($V$6)*0.4+K236*($V$5)+G236+F236+E236)/LookHere!B$11</f>
        <v>31978.849741406455</v>
      </c>
      <c r="S236" s="3">
        <f>(IF(G236&gt;0,IF(R236&gt;V$15,IF(0.15*(R236-V$15)&lt;G236,0.15*(R236-V$15),G236),0),0))*LookHere!B$11</f>
        <v>0</v>
      </c>
      <c r="T236" s="3">
        <f>(IF(R236&lt;V$16,W$16*R236,IF(R236&lt;V$17,Z$16+W$17*(R236-V$16),IF(R236&lt;V$18,W$18*(R236-V$18)+Z$17,(R236-V$18)*W$19+Z$18)))+S236 + IF(R236&lt;V$20,R236*W$20,IF(R236&lt;V$21,(R236-V$20)*W$21+Z$20,(R236-V$21)*W$22+Z$21)))*LookHere!B$11</f>
        <v>6395.7699482812914</v>
      </c>
      <c r="AI236" s="3">
        <f t="shared" si="58"/>
        <v>0</v>
      </c>
    </row>
    <row r="237" spans="1:35" x14ac:dyDescent="0.2">
      <c r="A237">
        <f t="shared" si="49"/>
        <v>97</v>
      </c>
      <c r="B237">
        <f>IF(A237&lt;LookHere!$B$9,1,2)</f>
        <v>2</v>
      </c>
      <c r="C237">
        <f>IF(B237&lt;2,LookHere!F$10 - T236,0)</f>
        <v>0</v>
      </c>
      <c r="D237" s="3">
        <f>IF(B237=2,LookHere!$B$12,0)</f>
        <v>45000</v>
      </c>
      <c r="E237" s="3">
        <f>IF(A237&lt;LookHere!B$13,0,IF(A237&lt;LookHere!B$14,LookHere!C$13,LookHere!C$14))</f>
        <v>15000</v>
      </c>
      <c r="F237" s="3">
        <f>IF('SC1'!A237&lt;LookHere!D$15,0,LookHere!B$15)</f>
        <v>8000</v>
      </c>
      <c r="G237" s="3">
        <f>IF('SC1'!A237&lt;LookHere!D$16,0,LookHere!B$16)</f>
        <v>7004.88</v>
      </c>
      <c r="H237" s="3">
        <f t="shared" si="50"/>
        <v>21390.889948281292</v>
      </c>
      <c r="I237" s="35">
        <f t="shared" si="51"/>
        <v>64325.556782436208</v>
      </c>
      <c r="J237" s="3">
        <f>IF(I236&gt;0,IF(B237&lt;2,IF(C237&gt;5500*[1]LookHere!B$11, 5500*[1]LookHere!B$11, C237), IF(H237&gt;(M237+P236),-(H237-M237-P236),0)),0)</f>
        <v>-19416.920206874838</v>
      </c>
      <c r="K237" s="35">
        <f t="shared" si="52"/>
        <v>0</v>
      </c>
      <c r="L237" s="35">
        <f t="shared" si="53"/>
        <v>5.0857000431116577E-36</v>
      </c>
      <c r="M237" s="35">
        <f t="shared" si="54"/>
        <v>9.1174256778624239E-35</v>
      </c>
      <c r="N237" s="35">
        <f t="shared" si="55"/>
        <v>6.3821979745036968E-35</v>
      </c>
      <c r="O237" s="35">
        <f t="shared" si="56"/>
        <v>8100.9744217579482</v>
      </c>
      <c r="P237" s="3">
        <f t="shared" si="57"/>
        <v>1620.1948843515897</v>
      </c>
      <c r="Q237">
        <f t="shared" si="47"/>
        <v>0.2</v>
      </c>
      <c r="R237" s="3">
        <f>IF(B237&lt;2,K237*V$5+L237*0.4*V$6 - IF((C237-J237)&gt;0,IF((C237-J237)&gt;V$12,V$12,C237-J237)),P237+L237*($V$6)*0.4+K237*($V$5)+G237+F237+E237)/LookHere!B$11</f>
        <v>31625.07488435159</v>
      </c>
      <c r="S237" s="3">
        <f>(IF(G237&gt;0,IF(R237&gt;V$15,IF(0.15*(R237-V$15)&lt;G237,0.15*(R237-V$15),G237),0),0))*LookHere!B$11</f>
        <v>0</v>
      </c>
      <c r="T237" s="3">
        <f>(IF(R237&lt;V$16,W$16*R237,IF(R237&lt;V$17,Z$16+W$17*(R237-V$16),IF(R237&lt;V$18,W$18*(R237-V$18)+Z$17,(R237-V$18)*W$19+Z$18)))+S237 + IF(R237&lt;V$20,R237*W$20,IF(R237&lt;V$21,(R237-V$20)*W$21+Z$20,(R237-V$21)*W$22+Z$21)))*LookHere!B$11</f>
        <v>6325.0149768703186</v>
      </c>
      <c r="AI237" s="3">
        <f t="shared" si="58"/>
        <v>0</v>
      </c>
    </row>
    <row r="238" spans="1:35" x14ac:dyDescent="0.2">
      <c r="A238">
        <f t="shared" si="49"/>
        <v>98</v>
      </c>
      <c r="B238">
        <f>IF(A238&lt;LookHere!$B$9,1,2)</f>
        <v>2</v>
      </c>
      <c r="C238">
        <f>IF(B238&lt;2,LookHere!F$10 - T237,0)</f>
        <v>0</v>
      </c>
      <c r="D238" s="3">
        <f>IF(B238=2,LookHere!$B$12,0)</f>
        <v>45000</v>
      </c>
      <c r="E238" s="3">
        <f>IF(A238&lt;LookHere!B$13,0,IF(A238&lt;LookHere!B$14,LookHere!C$13,LookHere!C$14))</f>
        <v>15000</v>
      </c>
      <c r="F238" s="3">
        <f>IF('SC1'!A238&lt;LookHere!D$15,0,LookHere!B$15)</f>
        <v>8000</v>
      </c>
      <c r="G238" s="3">
        <f>IF('SC1'!A238&lt;LookHere!D$16,0,LookHere!B$16)</f>
        <v>7004.88</v>
      </c>
      <c r="H238" s="3">
        <f t="shared" si="50"/>
        <v>21320.134976870318</v>
      </c>
      <c r="I238" s="35">
        <f t="shared" si="51"/>
        <v>45962.301759856498</v>
      </c>
      <c r="J238" s="3">
        <f>IF(I237&gt;0,IF(B238&lt;2,IF(C238&gt;5500*[1]LookHere!B$11, 5500*[1]LookHere!B$11, C238), IF(H238&gt;(M238+P237),-(H238-M238-P237),0)),0)</f>
        <v>-19699.940092518729</v>
      </c>
      <c r="K238" s="35">
        <f t="shared" si="52"/>
        <v>0</v>
      </c>
      <c r="L238" s="35">
        <f t="shared" si="53"/>
        <v>2.8368034840476767E-37</v>
      </c>
      <c r="M238" s="35">
        <f t="shared" si="54"/>
        <v>5.0857000431116577E-36</v>
      </c>
      <c r="N238" s="35">
        <f t="shared" si="55"/>
        <v>3.55999003017816E-36</v>
      </c>
      <c r="O238" s="35">
        <f t="shared" si="56"/>
        <v>6649.1177858904884</v>
      </c>
      <c r="P238" s="3">
        <f t="shared" si="57"/>
        <v>1329.8235571780979</v>
      </c>
      <c r="Q238">
        <f t="shared" si="47"/>
        <v>0.2</v>
      </c>
      <c r="R238" s="3">
        <f>IF(B238&lt;2,K238*V$5+L238*0.4*V$6 - IF((C238-J238)&gt;0,IF((C238-J238)&gt;V$12,V$12,C238-J238)),P238+L238*($V$6)*0.4+K238*($V$5)+G238+F238+E238)/LookHere!B$11</f>
        <v>31334.703557178098</v>
      </c>
      <c r="S238" s="3">
        <f>(IF(G238&gt;0,IF(R238&gt;V$15,IF(0.15*(R238-V$15)&lt;G238,0.15*(R238-V$15),G238),0),0))*LookHere!B$11</f>
        <v>0</v>
      </c>
      <c r="T238" s="3">
        <f>(IF(R238&lt;V$16,W$16*R238,IF(R238&lt;V$17,Z$16+W$17*(R238-V$16),IF(R238&lt;V$18,W$18*(R238-V$18)+Z$17,(R238-V$18)*W$19+Z$18)))+S238 + IF(R238&lt;V$20,R238*W$20,IF(R238&lt;V$21,(R238-V$20)*W$21+Z$20,(R238-V$21)*W$22+Z$21)))*LookHere!B$11</f>
        <v>6266.94071143562</v>
      </c>
      <c r="AI238" s="3">
        <f t="shared" si="58"/>
        <v>0</v>
      </c>
    </row>
    <row r="239" spans="1:35" x14ac:dyDescent="0.2">
      <c r="A239">
        <f t="shared" si="49"/>
        <v>99</v>
      </c>
      <c r="B239">
        <f>IF(A239&lt;LookHere!$B$9,1,2)</f>
        <v>2</v>
      </c>
      <c r="C239">
        <f>IF(B239&lt;2,LookHere!F$10 - T238,0)</f>
        <v>0</v>
      </c>
      <c r="D239" s="3">
        <f>IF(B239=2,LookHere!$B$12,0)</f>
        <v>45000</v>
      </c>
      <c r="E239" s="3">
        <f>IF(A239&lt;LookHere!B$13,0,IF(A239&lt;LookHere!B$14,LookHere!C$13,LookHere!C$14))</f>
        <v>15000</v>
      </c>
      <c r="F239" s="3">
        <f>IF('SC1'!A239&lt;LookHere!D$15,0,LookHere!B$15)</f>
        <v>8000</v>
      </c>
      <c r="G239" s="3">
        <f>IF('SC1'!A239&lt;LookHere!D$16,0,LookHere!B$16)</f>
        <v>7004.88</v>
      </c>
      <c r="H239" s="3">
        <f t="shared" si="50"/>
        <v>21262.060711435617</v>
      </c>
      <c r="I239" s="35">
        <f t="shared" si="51"/>
        <v>26985.161236168795</v>
      </c>
      <c r="J239" s="3">
        <f>IF(I238&gt;0,IF(B239&lt;2,IF(C239&gt;5500*[1]LookHere!B$11, 5500*[1]LookHere!B$11, C239), IF(H239&gt;(M239+P238),-(H239-M239-P238),0)),0)</f>
        <v>-19932.23715425752</v>
      </c>
      <c r="K239" s="35">
        <f t="shared" si="52"/>
        <v>0</v>
      </c>
      <c r="L239" s="35">
        <f t="shared" si="53"/>
        <v>1.5823689834017931E-38</v>
      </c>
      <c r="M239" s="35">
        <f t="shared" si="54"/>
        <v>2.8368034840476767E-37</v>
      </c>
      <c r="N239" s="35">
        <f t="shared" si="55"/>
        <v>1.9857624388333736E-37</v>
      </c>
      <c r="O239" s="35">
        <f t="shared" si="56"/>
        <v>5457.4628963031946</v>
      </c>
      <c r="P239" s="3">
        <f t="shared" si="57"/>
        <v>1091.4925792606389</v>
      </c>
      <c r="Q239">
        <f t="shared" si="47"/>
        <v>0.2</v>
      </c>
      <c r="R239" s="3">
        <f>IF(B239&lt;2,K239*V$5+L239*0.4*V$6 - IF((C239-J239)&gt;0,IF((C239-J239)&gt;V$12,V$12,C239-J239)),P239+L239*($V$6)*0.4+K239*($V$5)+G239+F239+E239)/LookHere!B$11</f>
        <v>31096.372579260638</v>
      </c>
      <c r="S239" s="3">
        <f>(IF(G239&gt;0,IF(R239&gt;V$15,IF(0.15*(R239-V$15)&lt;G239,0.15*(R239-V$15),G239),0),0))*LookHere!B$11</f>
        <v>0</v>
      </c>
      <c r="T239" s="3">
        <f>(IF(R239&lt;V$16,W$16*R239,IF(R239&lt;V$17,Z$16+W$17*(R239-V$16),IF(R239&lt;V$18,W$18*(R239-V$18)+Z$17,(R239-V$18)*W$19+Z$18)))+S239 + IF(R239&lt;V$20,R239*W$20,IF(R239&lt;V$21,(R239-V$20)*W$21+Z$20,(R239-V$21)*W$22+Z$21)))*LookHere!B$11</f>
        <v>6219.2745158521275</v>
      </c>
      <c r="AI239" s="3">
        <f t="shared" si="58"/>
        <v>1</v>
      </c>
    </row>
    <row r="240" spans="1:35" x14ac:dyDescent="0.2">
      <c r="A240">
        <f t="shared" si="49"/>
        <v>100</v>
      </c>
      <c r="B240">
        <f>IF(A240&lt;LookHere!$B$9,1,2)</f>
        <v>2</v>
      </c>
      <c r="C240">
        <f>IF(B240&lt;2,LookHere!F$10 - T239,0)</f>
        <v>0</v>
      </c>
      <c r="D240" s="3">
        <f>IF(B240=2,LookHere!$B$12,0)</f>
        <v>45000</v>
      </c>
      <c r="E240" s="3">
        <f>IF(A240&lt;LookHere!B$13,0,IF(A240&lt;LookHere!B$14,LookHere!C$13,LookHere!C$14))</f>
        <v>15000</v>
      </c>
      <c r="F240" s="3">
        <f>IF('SC1'!A240&lt;LookHere!D$15,0,LookHere!B$15)</f>
        <v>8000</v>
      </c>
      <c r="G240" s="3">
        <f>IF('SC1'!A240&lt;LookHere!D$16,0,LookHere!B$16)</f>
        <v>7004.88</v>
      </c>
      <c r="H240" s="3">
        <f t="shared" si="50"/>
        <v>21214.394515852127</v>
      </c>
      <c r="I240" s="35">
        <f t="shared" si="51"/>
        <v>7423.0109500648941</v>
      </c>
      <c r="J240" s="3">
        <f>IF(I239&gt;0,IF(B240&lt;2,IF(C240&gt;5500*[1]LookHere!B$11, 5500*[1]LookHere!B$11, C240), IF(H240&gt;(M240+P239),-(H240-M240-P239),0)),0)</f>
        <v>-20122.90193659149</v>
      </c>
      <c r="K240" s="35">
        <f t="shared" si="52"/>
        <v>0</v>
      </c>
      <c r="L240" s="35">
        <f t="shared" si="53"/>
        <v>8.8264541894151885E-40</v>
      </c>
      <c r="M240" s="35">
        <f t="shared" si="54"/>
        <v>1.5823689834017931E-38</v>
      </c>
      <c r="N240" s="35">
        <f t="shared" si="55"/>
        <v>1.1076582883812551E-38</v>
      </c>
      <c r="O240" s="35">
        <f t="shared" si="56"/>
        <v>4479.3763960277356</v>
      </c>
      <c r="P240" s="3">
        <f t="shared" si="57"/>
        <v>13791.383565787233</v>
      </c>
      <c r="Q240">
        <f t="shared" si="47"/>
        <v>0.2</v>
      </c>
      <c r="R240" s="3">
        <f>IF(B240&lt;2,K240*V$5+L240*0.4*V$6 - IF((C240-J240)&gt;0,IF((C240-J240)&gt;V$12,V$12,C240-J240)),P240+L240*($V$6)*0.4+K240*($V$5)+G240+F240+E240)/LookHere!B$11</f>
        <v>43796.263565787231</v>
      </c>
      <c r="S240" s="3">
        <f>(IF(G240&gt;0,IF(R240&gt;V$15,IF(0.15*(R240-V$15)&lt;G240,0.15*(R240-V$15),G240),0),0))*LookHere!B$11</f>
        <v>0</v>
      </c>
      <c r="T240" s="3">
        <f>(IF(R240&lt;V$16,W$16*R240,IF(R240&lt;V$17,Z$16+W$17*(R240-V$16),IF(R240&lt;V$18,W$18*(R240-V$18)+Z$17,(R240-V$18)*W$19+Z$18)))+S240 + IF(R240&lt;V$20,R240*W$20,IF(R240&lt;V$21,(R240-V$20)*W$21+Z$20,(R240-V$21)*W$22+Z$21)))*LookHere!B$11</f>
        <v>8911.817651137615</v>
      </c>
      <c r="AI240" s="3">
        <f t="shared" si="58"/>
        <v>1</v>
      </c>
    </row>
    <row r="241" spans="1:35" x14ac:dyDescent="0.2">
      <c r="A241">
        <f t="shared" si="49"/>
        <v>101</v>
      </c>
      <c r="B241">
        <f>IF(A241&lt;LookHere!$B$9,1,2)</f>
        <v>2</v>
      </c>
      <c r="C241">
        <f>IF(B241&lt;2,LookHere!F$10 - T240,0)</f>
        <v>0</v>
      </c>
      <c r="D241" s="3">
        <f>IF(B241=2,LookHere!$B$12,0)</f>
        <v>45000</v>
      </c>
      <c r="E241" s="3">
        <f>IF(A241&lt;LookHere!B$13,0,IF(A241&lt;LookHere!B$14,LookHere!C$13,LookHere!C$14))</f>
        <v>15000</v>
      </c>
      <c r="F241" s="3">
        <f>IF('SC1'!A241&lt;LookHere!D$15,0,LookHere!B$15)</f>
        <v>8000</v>
      </c>
      <c r="G241" s="3">
        <f>IF('SC1'!A241&lt;LookHere!D$16,0,LookHere!B$16)</f>
        <v>7004.88</v>
      </c>
      <c r="H241" s="3">
        <f t="shared" si="50"/>
        <v>23906.937651137614</v>
      </c>
      <c r="I241" s="35">
        <f t="shared" si="51"/>
        <v>-2538.2929677431384</v>
      </c>
      <c r="J241" s="3">
        <f>IF(I240&gt;0,IF(B241&lt;2,IF(C241&gt;5500*[1]LookHere!B$11, 5500*[1]LookHere!B$11, C241), IF(H241&gt;(M241+P240),-(H241-M241-P240),0)),0)</f>
        <v>-10115.554085350381</v>
      </c>
      <c r="K241" s="35">
        <f t="shared" si="52"/>
        <v>0</v>
      </c>
      <c r="L241" s="35">
        <f t="shared" si="53"/>
        <v>4.9233961468557838E-41</v>
      </c>
      <c r="M241" s="35">
        <f t="shared" si="54"/>
        <v>8.8264541894151885E-40</v>
      </c>
      <c r="N241" s="35">
        <f t="shared" si="55"/>
        <v>6.1785179325906318E-40</v>
      </c>
      <c r="O241" s="35">
        <f t="shared" si="56"/>
        <v>-9218.9257282500403</v>
      </c>
      <c r="P241" s="3">
        <f t="shared" si="57"/>
        <v>26445.230618880752</v>
      </c>
      <c r="Q241">
        <f t="shared" si="47"/>
        <v>0.2</v>
      </c>
      <c r="R241" s="3">
        <f>IF(B241&lt;2,K241*V$5+L241*0.4*V$6 - IF((C241-J241)&gt;0,IF((C241-J241)&gt;V$12,V$12,C241-J241)),P241+L241*($V$6)*0.4+K241*($V$5)+G241+F241+E241)/LookHere!B$11</f>
        <v>56450.110618880753</v>
      </c>
      <c r="S241" s="3">
        <f>(IF(G241&gt;0,IF(R241&gt;V$15,IF(0.15*(R241-V$15)&lt;G241,0.15*(R241-V$15),G241),0),0))*LookHere!B$11</f>
        <v>0</v>
      </c>
      <c r="T241" s="3">
        <f>(IF(R241&lt;V$16,W$16*R241,IF(R241&lt;V$17,Z$16+W$17*(R241-V$16),IF(R241&lt;V$18,W$18*(R241-V$18)+Z$17,(R241-V$18)*W$19+Z$18)))+S241 + IF(R241&lt;V$20,R241*W$20,IF(R241&lt;V$21,(R241-V$20)*W$21+Z$20,(R241-V$21)*W$22+Z$21)))*LookHere!B$11</f>
        <v>12842.519457781355</v>
      </c>
      <c r="AI241" s="3">
        <f t="shared" si="58"/>
        <v>1</v>
      </c>
    </row>
    <row r="242" spans="1:35" x14ac:dyDescent="0.2">
      <c r="A242">
        <f t="shared" si="49"/>
        <v>102</v>
      </c>
      <c r="B242">
        <f>IF(A242&lt;LookHere!$B$9,1,2)</f>
        <v>2</v>
      </c>
      <c r="C242">
        <f>IF(B242&lt;2,LookHere!F$10 - T241,0)</f>
        <v>0</v>
      </c>
      <c r="D242" s="3">
        <f>IF(B242=2,LookHere!$B$12,0)</f>
        <v>45000</v>
      </c>
      <c r="E242" s="3">
        <f>IF(A242&lt;LookHere!B$13,0,IF(A242&lt;LookHere!B$14,LookHere!C$13,LookHere!C$14))</f>
        <v>15000</v>
      </c>
      <c r="F242" s="3">
        <f>IF('SC1'!A242&lt;LookHere!D$15,0,LookHere!B$15)</f>
        <v>8000</v>
      </c>
      <c r="G242" s="3">
        <f>IF('SC1'!A242&lt;LookHere!D$16,0,LookHere!B$16)</f>
        <v>7004.88</v>
      </c>
      <c r="H242" s="3">
        <f t="shared" si="50"/>
        <v>27837.639457781355</v>
      </c>
      <c r="I242" s="35">
        <f t="shared" si="51"/>
        <v>0</v>
      </c>
      <c r="J242" s="3">
        <f>IF(I241&gt;0,IF(B242&lt;2,IF(C242&gt;5500*[1]LookHere!B$11, 5500*[1]LookHere!B$11, C242), IF(H242&gt;(M242+P241),-(H242-M242-P241),0)),0)</f>
        <v>0</v>
      </c>
      <c r="K242" s="35">
        <f t="shared" si="52"/>
        <v>0</v>
      </c>
      <c r="L242" s="35">
        <f t="shared" si="53"/>
        <v>2.7462703707161487E-42</v>
      </c>
      <c r="M242" s="35">
        <f t="shared" si="54"/>
        <v>4.9233961468557838E-41</v>
      </c>
      <c r="N242" s="35">
        <f t="shared" si="55"/>
        <v>3.4463773027990483E-41</v>
      </c>
      <c r="O242" s="35">
        <f t="shared" si="56"/>
        <v>-35855.725623763828</v>
      </c>
      <c r="P242" s="3">
        <f t="shared" si="57"/>
        <v>27837.639457781355</v>
      </c>
      <c r="Q242">
        <f t="shared" si="47"/>
        <v>0.2</v>
      </c>
      <c r="R242" s="3">
        <f>IF(B242&lt;2,K242*V$5+L242*0.4*V$6 - IF((C242-J242)&gt;0,IF((C242-J242)&gt;V$12,V$12,C242-J242)),P242+L242*($V$6)*0.4+K242*($V$5)+G242+F242+E242)/LookHere!B$11</f>
        <v>57842.519457781353</v>
      </c>
      <c r="S242" s="3">
        <f>(IF(G242&gt;0,IF(R242&gt;V$15,IF(0.15*(R242-V$15)&lt;G242,0.15*(R242-V$15),G242),0),0))*LookHere!B$11</f>
        <v>0</v>
      </c>
      <c r="T242" s="3">
        <f>(IF(R242&lt;V$16,W$16*R242,IF(R242&lt;V$17,Z$16+W$17*(R242-V$16),IF(R242&lt;V$18,W$18*(R242-V$18)+Z$17,(R242-V$18)*W$19+Z$18)))+S242 + IF(R242&lt;V$20,R242*W$20,IF(R242&lt;V$21,(R242-V$20)*W$21+Z$20,(R242-V$21)*W$22+Z$21)))*LookHere!B$11</f>
        <v>13276.254811098892</v>
      </c>
      <c r="AI242" s="3">
        <f t="shared" si="58"/>
        <v>1</v>
      </c>
    </row>
    <row r="243" spans="1:35" x14ac:dyDescent="0.2">
      <c r="A243">
        <f t="shared" si="49"/>
        <v>103</v>
      </c>
      <c r="B243">
        <f>IF(A243&lt;LookHere!$B$9,1,2)</f>
        <v>2</v>
      </c>
      <c r="C243">
        <f>IF(B243&lt;2,LookHere!F$10 - T242,0)</f>
        <v>0</v>
      </c>
      <c r="D243" s="3">
        <f>IF(B243=2,LookHere!$B$12,0)</f>
        <v>45000</v>
      </c>
      <c r="E243" s="3">
        <f>IF(A243&lt;LookHere!B$13,0,IF(A243&lt;LookHere!B$14,LookHere!C$13,LookHere!C$14))</f>
        <v>15000</v>
      </c>
      <c r="F243" s="3">
        <f>IF('SC1'!A243&lt;LookHere!D$15,0,LookHere!B$15)</f>
        <v>8000</v>
      </c>
      <c r="G243" s="3">
        <f>IF('SC1'!A243&lt;LookHere!D$16,0,LookHere!B$16)</f>
        <v>7004.88</v>
      </c>
      <c r="H243" s="3">
        <f t="shared" si="50"/>
        <v>28271.374811098889</v>
      </c>
      <c r="I243" s="35">
        <f t="shared" si="51"/>
        <v>0</v>
      </c>
      <c r="J243" s="3">
        <f>IF(I242&gt;0,IF(B243&lt;2,IF(C243&gt;5500*[1]LookHere!B$11, 5500*[1]LookHere!B$11, C243), IF(H243&gt;(M243+P242),-(H243-M243-P242),0)),0)</f>
        <v>0</v>
      </c>
      <c r="K243" s="35">
        <f t="shared" si="52"/>
        <v>0</v>
      </c>
      <c r="L243" s="35">
        <f t="shared" si="53"/>
        <v>1.5318696127854642E-43</v>
      </c>
      <c r="M243" s="35">
        <f t="shared" si="54"/>
        <v>2.7462703707161487E-42</v>
      </c>
      <c r="N243" s="35">
        <f t="shared" si="55"/>
        <v>1.9223892595013041E-42</v>
      </c>
      <c r="O243" s="35">
        <f t="shared" si="56"/>
        <v>-64438.447060006998</v>
      </c>
      <c r="P243" s="3">
        <f t="shared" si="57"/>
        <v>28271.374811098889</v>
      </c>
      <c r="Q243">
        <f t="shared" si="47"/>
        <v>0.2</v>
      </c>
      <c r="R243" s="3">
        <f>IF(B243&lt;2,K243*V$5+L243*0.4*V$6 - IF((C243-J243)&gt;0,IF((C243-J243)&gt;V$12,V$12,C243-J243)),P243+L243*($V$6)*0.4+K243*($V$5)+G243+F243+E243)/LookHere!B$11</f>
        <v>58276.254811098886</v>
      </c>
      <c r="S243" s="3">
        <f>(IF(G243&gt;0,IF(R243&gt;V$15,IF(0.15*(R243-V$15)&lt;G243,0.15*(R243-V$15),G243),0),0))*LookHere!B$11</f>
        <v>0</v>
      </c>
      <c r="T243" s="3">
        <f>(IF(R243&lt;V$16,W$16*R243,IF(R243&lt;V$17,Z$16+W$17*(R243-V$16),IF(R243&lt;V$18,W$18*(R243-V$18)+Z$17,(R243-V$18)*W$19+Z$18)))+S243 + IF(R243&lt;V$20,R243*W$20,IF(R243&lt;V$21,(R243-V$20)*W$21+Z$20,(R243-V$21)*W$22+Z$21)))*LookHere!B$11</f>
        <v>13411.363373657303</v>
      </c>
      <c r="AI243" s="3">
        <f t="shared" si="58"/>
        <v>1</v>
      </c>
    </row>
    <row r="244" spans="1:35" x14ac:dyDescent="0.2">
      <c r="A244">
        <f t="shared" si="49"/>
        <v>104</v>
      </c>
      <c r="B244">
        <f>IF(A244&lt;LookHere!$B$9,1,2)</f>
        <v>2</v>
      </c>
      <c r="C244">
        <f>IF(B244&lt;2,LookHere!F$10 - T243,0)</f>
        <v>0</v>
      </c>
      <c r="D244" s="3">
        <f>IF(B244=2,LookHere!$B$12,0)</f>
        <v>45000</v>
      </c>
      <c r="E244" s="3">
        <f>IF(A244&lt;LookHere!B$13,0,IF(A244&lt;LookHere!B$14,LookHere!C$13,LookHere!C$14))</f>
        <v>15000</v>
      </c>
      <c r="F244" s="3">
        <f>IF('SC1'!A244&lt;LookHere!D$15,0,LookHere!B$15)</f>
        <v>8000</v>
      </c>
      <c r="G244" s="3">
        <f>IF('SC1'!A244&lt;LookHere!D$16,0,LookHere!B$16)</f>
        <v>7004.88</v>
      </c>
      <c r="H244" s="3">
        <f t="shared" si="50"/>
        <v>28406.483373657302</v>
      </c>
      <c r="I244" s="35">
        <f t="shared" si="51"/>
        <v>0</v>
      </c>
      <c r="J244" s="3">
        <f>IF(I243&gt;0,IF(B244&lt;2,IF(C244&gt;5500*[1]LookHere!B$11, 5500*[1]LookHere!B$11, C244), IF(H244&gt;(M244+P243),-(H244-M244-P243),0)),0)</f>
        <v>0</v>
      </c>
      <c r="K244" s="35">
        <f t="shared" si="52"/>
        <v>0</v>
      </c>
      <c r="L244" s="35">
        <f t="shared" si="53"/>
        <v>8.5447687001173046E-45</v>
      </c>
      <c r="M244" s="35">
        <f t="shared" si="54"/>
        <v>1.5318696127854642E-43</v>
      </c>
      <c r="N244" s="35">
        <f t="shared" si="55"/>
        <v>1.0723087289498248E-43</v>
      </c>
      <c r="O244" s="35">
        <f t="shared" si="56"/>
        <v>-94048.852801012836</v>
      </c>
      <c r="P244" s="3">
        <f t="shared" si="57"/>
        <v>28406.483373657302</v>
      </c>
      <c r="Q244">
        <f t="shared" si="47"/>
        <v>0.2</v>
      </c>
      <c r="R244" s="3">
        <f>IF(B244&lt;2,K244*V$5+L244*0.4*V$6 - IF((C244-J244)&gt;0,IF((C244-J244)&gt;V$12,V$12,C244-J244)),P244+L244*($V$6)*0.4+K244*($V$5)+G244+F244+E244)/LookHere!B$11</f>
        <v>58411.363373657303</v>
      </c>
      <c r="S244" s="3">
        <f>(IF(G244&gt;0,IF(R244&gt;V$15,IF(0.15*(R244-V$15)&lt;G244,0.15*(R244-V$15),G244),0),0))*LookHere!B$11</f>
        <v>0</v>
      </c>
      <c r="T244" s="3">
        <f>(IF(R244&lt;V$16,W$16*R244,IF(R244&lt;V$17,Z$16+W$17*(R244-V$16),IF(R244&lt;V$18,W$18*(R244-V$18)+Z$17,(R244-V$18)*W$19+Z$18)))+S244 + IF(R244&lt;V$20,R244*W$20,IF(R244&lt;V$21,(R244-V$20)*W$21+Z$20,(R244-V$21)*W$22+Z$21)))*LookHere!B$11</f>
        <v>13453.449690894249</v>
      </c>
      <c r="AI244" s="3">
        <f t="shared" si="58"/>
        <v>1</v>
      </c>
    </row>
    <row r="245" spans="1:35" x14ac:dyDescent="0.2">
      <c r="A245">
        <f t="shared" si="49"/>
        <v>105</v>
      </c>
      <c r="B245">
        <f>IF(A245&lt;LookHere!$B$9,1,2)</f>
        <v>2</v>
      </c>
      <c r="C245">
        <f>IF(B245&lt;2,LookHere!F$10 - T244,0)</f>
        <v>0</v>
      </c>
      <c r="D245" s="3">
        <f>IF(B245=2,LookHere!$B$12,0)</f>
        <v>45000</v>
      </c>
      <c r="E245" s="3">
        <f>IF(A245&lt;LookHere!B$13,0,IF(A245&lt;LookHere!B$14,LookHere!C$13,LookHere!C$14))</f>
        <v>15000</v>
      </c>
      <c r="F245" s="3">
        <f>IF('SC1'!A245&lt;LookHere!D$15,0,LookHere!B$15)</f>
        <v>8000</v>
      </c>
      <c r="G245" s="3">
        <f>IF('SC1'!A245&lt;LookHere!D$16,0,LookHere!B$16)</f>
        <v>7004.88</v>
      </c>
      <c r="H245" s="3">
        <f t="shared" si="50"/>
        <v>28448.569690894248</v>
      </c>
      <c r="I245" s="35">
        <f t="shared" si="51"/>
        <v>0</v>
      </c>
      <c r="J245" s="3">
        <f>IF(I244&gt;0,IF(B245&lt;2,IF(C245&gt;5500*[1]LookHere!B$11, 5500*[1]LookHere!B$11, C245), IF(H245&gt;(M245+P244),-(H245-M245-P244),0)),0)</f>
        <v>0</v>
      </c>
      <c r="K245" s="35">
        <f t="shared" si="52"/>
        <v>0</v>
      </c>
      <c r="L245" s="35">
        <f t="shared" si="53"/>
        <v>4.7662719809254214E-46</v>
      </c>
      <c r="M245" s="35">
        <f t="shared" si="54"/>
        <v>8.5447687001173046E-45</v>
      </c>
      <c r="N245" s="35">
        <f t="shared" si="55"/>
        <v>5.9813380900821125E-45</v>
      </c>
      <c r="O245" s="35">
        <f t="shared" si="56"/>
        <v>-124409.67133587519</v>
      </c>
      <c r="P245" s="3">
        <f t="shared" si="57"/>
        <v>28448.569690894248</v>
      </c>
      <c r="Q245">
        <f t="shared" ref="Q245:Q260" si="59">IF(B245&lt;2,0,VLOOKUP(A245,AG$5:AH$90,2))</f>
        <v>0.2</v>
      </c>
      <c r="R245" s="3">
        <f>IF(B245&lt;2,K245*V$5+L245*0.4*V$6 - IF((C245-J245)&gt;0,IF((C245-J245)&gt;V$12,V$12,C245-J245)),P245+L245*($V$6)*0.4+K245*($V$5)+G245+F245+E245)/LookHere!B$11</f>
        <v>58453.449690894246</v>
      </c>
      <c r="S245" s="3">
        <f>(IF(G245&gt;0,IF(R245&gt;V$15,IF(0.15*(R245-V$15)&lt;G245,0.15*(R245-V$15),G245),0),0))*LookHere!B$11</f>
        <v>0</v>
      </c>
      <c r="T245" s="3">
        <f>(IF(R245&lt;V$16,W$16*R245,IF(R245&lt;V$17,Z$16+W$17*(R245-V$16),IF(R245&lt;V$18,W$18*(R245-V$18)+Z$17,(R245-V$18)*W$19+Z$18)))+S245 + IF(R245&lt;V$20,R245*W$20,IF(R245&lt;V$21,(R245-V$20)*W$21+Z$20,(R245-V$21)*W$22+Z$21)))*LookHere!B$11</f>
        <v>13466.559578713557</v>
      </c>
      <c r="AI245" s="3">
        <f t="shared" si="58"/>
        <v>1</v>
      </c>
    </row>
    <row r="246" spans="1:35" x14ac:dyDescent="0.2">
      <c r="A246">
        <f t="shared" ref="A246:A260" si="60">A245+1</f>
        <v>106</v>
      </c>
      <c r="B246">
        <f>IF(A246&lt;LookHere!$B$9,1,2)</f>
        <v>2</v>
      </c>
      <c r="C246">
        <f>IF(B246&lt;2,LookHere!F$10 - T245,0)</f>
        <v>0</v>
      </c>
      <c r="D246" s="3">
        <f>IF(B246=2,LookHere!$B$12,0)</f>
        <v>45000</v>
      </c>
      <c r="E246" s="3">
        <f>IF(A246&lt;LookHere!B$13,0,IF(A246&lt;LookHere!B$14,LookHere!C$13,LookHere!C$14))</f>
        <v>15000</v>
      </c>
      <c r="F246" s="3">
        <f>IF('SC1'!A246&lt;LookHere!D$15,0,LookHere!B$15)</f>
        <v>8000</v>
      </c>
      <c r="G246" s="3">
        <f>IF('SC1'!A246&lt;LookHere!D$16,0,LookHere!B$16)</f>
        <v>7004.88</v>
      </c>
      <c r="H246" s="3">
        <f t="shared" ref="H246:H260" si="61">IF(B246&lt;2,0,D246-E246-F246-G246+T245)</f>
        <v>28461.679578713556</v>
      </c>
      <c r="I246" s="35">
        <f t="shared" ref="I246:I260" si="62">IF(I245&gt;0,IF(B246&lt;2,I245*(1+V$186),I245*(1+V$187)) + J246,0)</f>
        <v>0</v>
      </c>
      <c r="J246" s="3">
        <f>IF(I245&gt;0,IF(B246&lt;2,IF(C246&gt;5500*[1]LookHere!B$11, 5500*[1]LookHere!B$11, C246), IF(H246&gt;(M246+P245),-(H246-M246-P245),0)),0)</f>
        <v>0</v>
      </c>
      <c r="K246" s="35">
        <f t="shared" ref="K246:K260" si="63">IF(B246&lt;2,K245*(1+$V$5-$V$4)+IF(C246&gt;($J246+$V$12),$V$183*($C246-$J246-$V$12),0), K245*(1+$V$5-$V$4)-$M246*$V$184)+N246</f>
        <v>0</v>
      </c>
      <c r="L246" s="35">
        <f t="shared" ref="L246:L260" si="64">IF(B246&lt;2,L245*(1+$V$6-$V$4)+IF(C246&gt;($J246+$V$12),(1-$V$183)*($C245-$J246-$V$12),0), L245*(1+$V$6-$V$4)-$M246*(1-$V$184))-N246</f>
        <v>2.6586265109602005E-47</v>
      </c>
      <c r="M246" s="35">
        <f t="shared" ref="M246:M260" si="65">MIN((H246-P245),(K245+L245))</f>
        <v>4.7662719809254214E-46</v>
      </c>
      <c r="N246" s="35">
        <f t="shared" ref="N246:N260" si="66">IF(B246&lt;2, IF(K245/(K245+L245)&lt;V$183, (V$183 - K245/(K245+L245))*(K245+L245),0),  IF(K245/(K245+L245)&lt;V$184, (V$184 - K245/(K245+L245))*(K245+L245),0))</f>
        <v>3.3363903866477948E-46</v>
      </c>
      <c r="O246" s="35">
        <f t="shared" ref="O246:O260" si="67">IF(B246&lt;2,O245*(1+V$186) + IF((C246-J246)&gt;0,IF((C246-J246)&gt;V$12,V$12,C246-J246),0), O245*(1+V$187)-P245 )</f>
        <v>-155443.47399712892</v>
      </c>
      <c r="P246" s="3">
        <f t="shared" ref="P246:P260" si="68">IF(B246&lt;2, 0, IF(H246&gt;(I246+K246+L246),H246-I246-K246-L246,  O246*Q246))</f>
        <v>28461.679578713556</v>
      </c>
      <c r="Q246">
        <f t="shared" si="59"/>
        <v>0.2</v>
      </c>
      <c r="R246" s="3">
        <f>IF(B246&lt;2,K246*V$5+L246*0.4*V$6 - IF((C246-J246)&gt;0,IF((C246-J246)&gt;V$12,V$12,C246-J246)),P246+L246*($V$6)*0.4+K246*($V$5)+G246+F246+E246)/LookHere!B$11</f>
        <v>58466.559578713553</v>
      </c>
      <c r="S246" s="3">
        <f>(IF(G246&gt;0,IF(R246&gt;V$15,IF(0.15*(R246-V$15)&lt;G246,0.15*(R246-V$15),G246),0),0))*LookHere!B$11</f>
        <v>0</v>
      </c>
      <c r="T246" s="3">
        <f>(IF(R246&lt;V$16,W$16*R246,IF(R246&lt;V$17,Z$16+W$17*(R246-V$16),IF(R246&lt;V$18,W$18*(R246-V$18)+Z$17,(R246-V$18)*W$19+Z$18)))+S246 + IF(R246&lt;V$20,R246*W$20,IF(R246&lt;V$21,(R246-V$20)*W$21+Z$20,(R246-V$21)*W$22+Z$21)))*LookHere!B$11</f>
        <v>13470.643308769271</v>
      </c>
      <c r="AI246" s="3">
        <f t="shared" si="58"/>
        <v>1</v>
      </c>
    </row>
    <row r="247" spans="1:35" x14ac:dyDescent="0.2">
      <c r="A247">
        <f t="shared" si="60"/>
        <v>107</v>
      </c>
      <c r="B247">
        <f>IF(A247&lt;LookHere!$B$9,1,2)</f>
        <v>2</v>
      </c>
      <c r="C247">
        <f>IF(B247&lt;2,LookHere!F$10 - T246,0)</f>
        <v>0</v>
      </c>
      <c r="D247" s="3">
        <f>IF(B247=2,LookHere!$B$12,0)</f>
        <v>45000</v>
      </c>
      <c r="E247" s="3">
        <f>IF(A247&lt;LookHere!B$13,0,IF(A247&lt;LookHere!B$14,LookHere!C$13,LookHere!C$14))</f>
        <v>15000</v>
      </c>
      <c r="F247" s="3">
        <f>IF('SC1'!A247&lt;LookHere!D$15,0,LookHere!B$15)</f>
        <v>8000</v>
      </c>
      <c r="G247" s="3">
        <f>IF('SC1'!A247&lt;LookHere!D$16,0,LookHere!B$16)</f>
        <v>7004.88</v>
      </c>
      <c r="H247" s="3">
        <f t="shared" si="61"/>
        <v>28465.76330876927</v>
      </c>
      <c r="I247" s="35">
        <f t="shared" si="62"/>
        <v>0</v>
      </c>
      <c r="J247" s="3">
        <f>IF(I246&gt;0,IF(B247&lt;2,IF(C247&gt;5500*[1]LookHere!B$11, 5500*[1]LookHere!B$11, C247), IF(H247&gt;(M247+P246),-(H247-M247-P246),0)),0)</f>
        <v>0</v>
      </c>
      <c r="K247" s="35">
        <f t="shared" si="63"/>
        <v>0</v>
      </c>
      <c r="L247" s="35">
        <f t="shared" si="64"/>
        <v>1.4829818678135993E-48</v>
      </c>
      <c r="M247" s="35">
        <f t="shared" si="65"/>
        <v>2.6586265109602005E-47</v>
      </c>
      <c r="N247" s="35">
        <f t="shared" si="66"/>
        <v>1.8610385576721402E-47</v>
      </c>
      <c r="O247" s="35">
        <f t="shared" si="67"/>
        <v>-187135.26896550282</v>
      </c>
      <c r="P247" s="3">
        <f t="shared" si="68"/>
        <v>28465.76330876927</v>
      </c>
      <c r="Q247">
        <f t="shared" si="59"/>
        <v>0.2</v>
      </c>
      <c r="R247" s="3">
        <f>IF(B247&lt;2,K247*V$5+L247*0.4*V$6 - IF((C247-J247)&gt;0,IF((C247-J247)&gt;V$12,V$12,C247-J247)),P247+L247*($V$6)*0.4+K247*($V$5)+G247+F247+E247)/LookHere!B$11</f>
        <v>58470.643308769271</v>
      </c>
      <c r="S247" s="3">
        <f>(IF(G247&gt;0,IF(R247&gt;V$15,IF(0.15*(R247-V$15)&lt;G247,0.15*(R247-V$15),G247),0),0))*LookHere!B$11</f>
        <v>0</v>
      </c>
      <c r="T247" s="3">
        <f>(IF(R247&lt;V$16,W$16*R247,IF(R247&lt;V$17,Z$16+W$17*(R247-V$16),IF(R247&lt;V$18,W$18*(R247-V$18)+Z$17,(R247-V$18)*W$19+Z$18)))+S247 + IF(R247&lt;V$20,R247*W$20,IF(R247&lt;V$21,(R247-V$20)*W$21+Z$20,(R247-V$21)*W$22+Z$21)))*LookHere!B$11</f>
        <v>13471.915390681628</v>
      </c>
      <c r="AI247" s="3">
        <f t="shared" si="58"/>
        <v>1</v>
      </c>
    </row>
    <row r="248" spans="1:35" x14ac:dyDescent="0.2">
      <c r="A248">
        <f t="shared" si="60"/>
        <v>108</v>
      </c>
      <c r="B248">
        <f>IF(A248&lt;LookHere!$B$9,1,2)</f>
        <v>2</v>
      </c>
      <c r="C248">
        <f>IF(B248&lt;2,LookHere!F$10 - T247,0)</f>
        <v>0</v>
      </c>
      <c r="D248" s="3">
        <f>IF(B248=2,LookHere!$B$12,0)</f>
        <v>45000</v>
      </c>
      <c r="E248" s="3">
        <f>IF(A248&lt;LookHere!B$13,0,IF(A248&lt;LookHere!B$14,LookHere!C$13,LookHere!C$14))</f>
        <v>15000</v>
      </c>
      <c r="F248" s="3">
        <f>IF('SC1'!A248&lt;LookHere!D$15,0,LookHere!B$15)</f>
        <v>8000</v>
      </c>
      <c r="G248" s="3">
        <f>IF('SC1'!A248&lt;LookHere!D$16,0,LookHere!B$16)</f>
        <v>7004.88</v>
      </c>
      <c r="H248" s="3">
        <f t="shared" si="61"/>
        <v>28467.035390681627</v>
      </c>
      <c r="I248" s="35">
        <f t="shared" si="62"/>
        <v>0</v>
      </c>
      <c r="J248" s="3">
        <f>IF(I247&gt;0,IF(B248&lt;2,IF(C248&gt;5500*[1]LookHere!B$11, 5500*[1]LookHere!B$11, C248), IF(H248&gt;(M248+P247),-(H248-M248-P247),0)),0)</f>
        <v>0</v>
      </c>
      <c r="K248" s="35">
        <f t="shared" si="63"/>
        <v>0</v>
      </c>
      <c r="L248" s="35">
        <f t="shared" si="64"/>
        <v>8.2720728586642621E-50</v>
      </c>
      <c r="M248" s="35">
        <f t="shared" si="65"/>
        <v>1.4829818678135993E-48</v>
      </c>
      <c r="N248" s="35">
        <f t="shared" si="66"/>
        <v>1.0380873074695194E-48</v>
      </c>
      <c r="O248" s="35">
        <f t="shared" si="67"/>
        <v>-219489.70316337523</v>
      </c>
      <c r="P248" s="3">
        <f t="shared" si="68"/>
        <v>28467.035390681627</v>
      </c>
      <c r="Q248">
        <f t="shared" si="59"/>
        <v>0.2</v>
      </c>
      <c r="R248" s="3">
        <f>IF(B248&lt;2,K248*V$5+L248*0.4*V$6 - IF((C248-J248)&gt;0,IF((C248-J248)&gt;V$12,V$12,C248-J248)),P248+L248*($V$6)*0.4+K248*($V$5)+G248+F248+E248)/LookHere!B$11</f>
        <v>58471.915390681628</v>
      </c>
      <c r="S248" s="3">
        <f>(IF(G248&gt;0,IF(R248&gt;V$15,IF(0.15*(R248-V$15)&lt;G248,0.15*(R248-V$15),G248),0),0))*LookHere!B$11</f>
        <v>0</v>
      </c>
      <c r="T248" s="3">
        <f>(IF(R248&lt;V$16,W$16*R248,IF(R248&lt;V$17,Z$16+W$17*(R248-V$16),IF(R248&lt;V$18,W$18*(R248-V$18)+Z$17,(R248-V$18)*W$19+Z$18)))+S248 + IF(R248&lt;V$20,R248*W$20,IF(R248&lt;V$21,(R248-V$20)*W$21+Z$20,(R248-V$21)*W$22+Z$21)))*LookHere!B$11</f>
        <v>13472.311644197327</v>
      </c>
      <c r="AI248" s="3">
        <f t="shared" si="58"/>
        <v>1</v>
      </c>
    </row>
    <row r="249" spans="1:35" x14ac:dyDescent="0.2">
      <c r="A249">
        <f t="shared" si="60"/>
        <v>109</v>
      </c>
      <c r="B249">
        <f>IF(A249&lt;LookHere!$B$9,1,2)</f>
        <v>2</v>
      </c>
      <c r="C249">
        <f>IF(B249&lt;2,LookHere!F$10 - T248,0)</f>
        <v>0</v>
      </c>
      <c r="D249" s="3">
        <f>IF(B249=2,LookHere!$B$12,0)</f>
        <v>45000</v>
      </c>
      <c r="E249" s="3">
        <f>IF(A249&lt;LookHere!B$13,0,IF(A249&lt;LookHere!B$14,LookHere!C$13,LookHere!C$14))</f>
        <v>15000</v>
      </c>
      <c r="F249" s="3">
        <f>IF('SC1'!A249&lt;LookHere!D$15,0,LookHere!B$15)</f>
        <v>8000</v>
      </c>
      <c r="G249" s="3">
        <f>IF('SC1'!A249&lt;LookHere!D$16,0,LookHere!B$16)</f>
        <v>7004.88</v>
      </c>
      <c r="H249" s="3">
        <f t="shared" si="61"/>
        <v>28467.431644197328</v>
      </c>
      <c r="I249" s="35">
        <f t="shared" si="62"/>
        <v>0</v>
      </c>
      <c r="J249" s="3">
        <f>IF(I248&gt;0,IF(B249&lt;2,IF(C249&gt;5500*[1]LookHere!B$11, 5500*[1]LookHere!B$11, C249), IF(H249&gt;(M249+P248),-(H249-M249-P248),0)),0)</f>
        <v>0</v>
      </c>
      <c r="K249" s="35">
        <f t="shared" si="63"/>
        <v>0</v>
      </c>
      <c r="L249" s="35">
        <f t="shared" si="64"/>
        <v>4.6141622405629242E-51</v>
      </c>
      <c r="M249" s="35">
        <f t="shared" si="65"/>
        <v>8.2720728586642621E-50</v>
      </c>
      <c r="N249" s="35">
        <f t="shared" si="66"/>
        <v>5.7904510010649827E-50</v>
      </c>
      <c r="O249" s="35">
        <f t="shared" si="67"/>
        <v>-252517.7345857918</v>
      </c>
      <c r="P249" s="3">
        <f t="shared" si="68"/>
        <v>28467.431644197328</v>
      </c>
      <c r="Q249">
        <f t="shared" si="59"/>
        <v>0.2</v>
      </c>
      <c r="R249" s="3">
        <f>IF(B249&lt;2,K249*V$5+L249*0.4*V$6 - IF((C249-J249)&gt;0,IF((C249-J249)&gt;V$12,V$12,C249-J249)),P249+L249*($V$6)*0.4+K249*($V$5)+G249+F249+E249)/LookHere!B$11</f>
        <v>58472.311644197325</v>
      </c>
      <c r="S249" s="3">
        <f>(IF(G249&gt;0,IF(R249&gt;V$15,IF(0.15*(R249-V$15)&lt;G249,0.15*(R249-V$15),G249),0),0))*LookHere!B$11</f>
        <v>0</v>
      </c>
      <c r="T249" s="3">
        <f>(IF(R249&lt;V$16,W$16*R249,IF(R249&lt;V$17,Z$16+W$17*(R249-V$16),IF(R249&lt;V$18,W$18*(R249-V$18)+Z$17,(R249-V$18)*W$19+Z$18)))+S249 + IF(R249&lt;V$20,R249*W$20,IF(R249&lt;V$21,(R249-V$20)*W$21+Z$20,(R249-V$21)*W$22+Z$21)))*LookHere!B$11</f>
        <v>13472.435077167465</v>
      </c>
      <c r="AI249" s="3">
        <f t="shared" si="58"/>
        <v>1</v>
      </c>
    </row>
    <row r="250" spans="1:35" x14ac:dyDescent="0.2">
      <c r="A250">
        <f t="shared" si="60"/>
        <v>110</v>
      </c>
      <c r="B250">
        <f>IF(A250&lt;LookHere!$B$9,1,2)</f>
        <v>2</v>
      </c>
      <c r="C250">
        <f>IF(B250&lt;2,LookHere!F$10 - T249,0)</f>
        <v>0</v>
      </c>
      <c r="D250" s="3">
        <f>IF(B250=2,LookHere!$B$12,0)</f>
        <v>45000</v>
      </c>
      <c r="E250" s="3">
        <f>IF(A250&lt;LookHere!B$13,0,IF(A250&lt;LookHere!B$14,LookHere!C$13,LookHere!C$14))</f>
        <v>15000</v>
      </c>
      <c r="F250" s="3">
        <f>IF('SC1'!A250&lt;LookHere!D$15,0,LookHere!B$15)</f>
        <v>8000</v>
      </c>
      <c r="G250" s="3">
        <f>IF('SC1'!A250&lt;LookHere!D$16,0,LookHere!B$16)</f>
        <v>7004.88</v>
      </c>
      <c r="H250" s="3">
        <f t="shared" si="61"/>
        <v>28467.555077167464</v>
      </c>
      <c r="I250" s="35">
        <f t="shared" si="62"/>
        <v>0</v>
      </c>
      <c r="J250" s="3">
        <f>IF(I249&gt;0,IF(B250&lt;2,IF(C250&gt;5500*[1]LookHere!B$11, 5500*[1]LookHere!B$11, C250), IF(H250&gt;(M250+P249),-(H250-M250-P249),0)),0)</f>
        <v>0</v>
      </c>
      <c r="K250" s="35">
        <f t="shared" si="63"/>
        <v>0</v>
      </c>
      <c r="L250" s="35">
        <f t="shared" si="64"/>
        <v>2.5737796977859981E-52</v>
      </c>
      <c r="M250" s="35">
        <f t="shared" si="65"/>
        <v>4.6141622405629242E-51</v>
      </c>
      <c r="N250" s="35">
        <f t="shared" si="66"/>
        <v>3.2299135683940468E-51</v>
      </c>
      <c r="O250" s="35">
        <f t="shared" si="67"/>
        <v>-286232.48475468188</v>
      </c>
      <c r="P250" s="3">
        <f t="shared" si="68"/>
        <v>28467.555077167464</v>
      </c>
      <c r="Q250">
        <f t="shared" si="59"/>
        <v>0.2</v>
      </c>
      <c r="R250" s="3">
        <f>IF(B250&lt;2,K250*V$5+L250*0.4*V$6 - IF((C250-J250)&gt;0,IF((C250-J250)&gt;V$12,V$12,C250-J250)),P250+L250*($V$6)*0.4+K250*($V$5)+G250+F250+E250)/LookHere!B$11</f>
        <v>58472.435077167465</v>
      </c>
      <c r="S250" s="3">
        <f>(IF(G250&gt;0,IF(R250&gt;V$15,IF(0.15*(R250-V$15)&lt;G250,0.15*(R250-V$15),G250),0),0))*LookHere!B$11</f>
        <v>0</v>
      </c>
      <c r="T250" s="3">
        <f>(IF(R250&lt;V$16,W$16*R250,IF(R250&lt;V$17,Z$16+W$17*(R250-V$16),IF(R250&lt;V$18,W$18*(R250-V$18)+Z$17,(R250-V$18)*W$19+Z$18)))+S250 + IF(R250&lt;V$20,R250*W$20,IF(R250&lt;V$21,(R250-V$20)*W$21+Z$20,(R250-V$21)*W$22+Z$21)))*LookHere!B$11</f>
        <v>13472.473526537666</v>
      </c>
      <c r="AI250" s="3">
        <f t="shared" si="58"/>
        <v>1</v>
      </c>
    </row>
    <row r="251" spans="1:35" x14ac:dyDescent="0.2">
      <c r="A251">
        <f t="shared" si="60"/>
        <v>111</v>
      </c>
      <c r="B251">
        <f>IF(A251&lt;LookHere!$B$9,1,2)</f>
        <v>2</v>
      </c>
      <c r="C251">
        <f>IF(B251&lt;2,LookHere!F$10 - T250,0)</f>
        <v>0</v>
      </c>
      <c r="D251" s="3">
        <f>IF(B251=2,LookHere!$B$12,0)</f>
        <v>45000</v>
      </c>
      <c r="E251" s="3">
        <f>IF(A251&lt;LookHere!B$13,0,IF(A251&lt;LookHere!B$14,LookHere!C$13,LookHere!C$14))</f>
        <v>15000</v>
      </c>
      <c r="F251" s="3">
        <f>IF('SC1'!A251&lt;LookHere!D$15,0,LookHere!B$15)</f>
        <v>8000</v>
      </c>
      <c r="G251" s="3">
        <f>IF('SC1'!A251&lt;LookHere!D$16,0,LookHere!B$16)</f>
        <v>7004.88</v>
      </c>
      <c r="H251" s="3">
        <f t="shared" si="61"/>
        <v>28467.593526537665</v>
      </c>
      <c r="I251" s="35">
        <f t="shared" si="62"/>
        <v>0</v>
      </c>
      <c r="J251" s="3">
        <f>IF(I250&gt;0,IF(B251&lt;2,IF(C251&gt;5500*[1]LookHere!B$11, 5500*[1]LookHere!B$11, C251), IF(H251&gt;(M251+P250),-(H251-M251-P250),0)),0)</f>
        <v>0</v>
      </c>
      <c r="K251" s="35">
        <f t="shared" si="63"/>
        <v>0</v>
      </c>
      <c r="L251" s="35">
        <f t="shared" si="64"/>
        <v>1.4356543154250274E-53</v>
      </c>
      <c r="M251" s="35">
        <f t="shared" si="65"/>
        <v>2.5737796977859981E-52</v>
      </c>
      <c r="N251" s="35">
        <f t="shared" si="66"/>
        <v>1.8016457884501987E-52</v>
      </c>
      <c r="O251" s="35">
        <f t="shared" si="67"/>
        <v>-320647.95086505165</v>
      </c>
      <c r="P251" s="3">
        <f t="shared" si="68"/>
        <v>28467.593526537665</v>
      </c>
      <c r="Q251">
        <f t="shared" si="59"/>
        <v>0.2</v>
      </c>
      <c r="R251" s="3">
        <f>IF(B251&lt;2,K251*V$5+L251*0.4*V$6 - IF((C251-J251)&gt;0,IF((C251-J251)&gt;V$12,V$12,C251-J251)),P251+L251*($V$6)*0.4+K251*($V$5)+G251+F251+E251)/LookHere!B$11</f>
        <v>58472.473526537666</v>
      </c>
      <c r="S251" s="3">
        <f>(IF(G251&gt;0,IF(R251&gt;V$15,IF(0.15*(R251-V$15)&lt;G251,0.15*(R251-V$15),G251),0),0))*LookHere!B$11</f>
        <v>0</v>
      </c>
      <c r="T251" s="3">
        <f>(IF(R251&lt;V$16,W$16*R251,IF(R251&lt;V$17,Z$16+W$17*(R251-V$16),IF(R251&lt;V$18,W$18*(R251-V$18)+Z$17,(R251-V$18)*W$19+Z$18)))+S251 + IF(R251&lt;V$20,R251*W$20,IF(R251&lt;V$21,(R251-V$20)*W$21+Z$20,(R251-V$21)*W$22+Z$21)))*LookHere!B$11</f>
        <v>13472.485503516484</v>
      </c>
      <c r="AI251" s="3">
        <f t="shared" si="58"/>
        <v>1</v>
      </c>
    </row>
    <row r="252" spans="1:35" x14ac:dyDescent="0.2">
      <c r="A252">
        <f t="shared" si="60"/>
        <v>112</v>
      </c>
      <c r="B252">
        <f>IF(A252&lt;LookHere!$B$9,1,2)</f>
        <v>2</v>
      </c>
      <c r="C252">
        <f>IF(B252&lt;2,LookHere!F$10 - T251,0)</f>
        <v>0</v>
      </c>
      <c r="D252" s="3">
        <f>IF(B252=2,LookHere!$B$12,0)</f>
        <v>45000</v>
      </c>
      <c r="E252" s="3">
        <f>IF(A252&lt;LookHere!B$13,0,IF(A252&lt;LookHere!B$14,LookHere!C$13,LookHere!C$14))</f>
        <v>15000</v>
      </c>
      <c r="F252" s="3">
        <f>IF('SC1'!A252&lt;LookHere!D$15,0,LookHere!B$15)</f>
        <v>8000</v>
      </c>
      <c r="G252" s="3">
        <f>IF('SC1'!A252&lt;LookHere!D$16,0,LookHere!B$16)</f>
        <v>7004.88</v>
      </c>
      <c r="H252" s="3">
        <f t="shared" si="61"/>
        <v>28467.605503516483</v>
      </c>
      <c r="I252" s="35">
        <f t="shared" si="62"/>
        <v>0</v>
      </c>
      <c r="J252" s="3">
        <f>IF(I251&gt;0,IF(B252&lt;2,IF(C252&gt;5500*[1]LookHere!B$11, 5500*[1]LookHere!B$11, C252), IF(H252&gt;(M252+P251),-(H252-M252-P251),0)),0)</f>
        <v>0</v>
      </c>
      <c r="K252" s="35">
        <f t="shared" si="63"/>
        <v>0</v>
      </c>
      <c r="L252" s="35">
        <f t="shared" si="64"/>
        <v>8.0080797714408124E-55</v>
      </c>
      <c r="M252" s="35">
        <f t="shared" si="65"/>
        <v>1.4356543154250274E-53</v>
      </c>
      <c r="N252" s="35">
        <f t="shared" si="66"/>
        <v>1.0049580207975191E-53</v>
      </c>
      <c r="O252" s="35">
        <f t="shared" si="67"/>
        <v>-355778.60881056509</v>
      </c>
      <c r="P252" s="3">
        <f t="shared" si="68"/>
        <v>28467.605503516483</v>
      </c>
      <c r="Q252">
        <f t="shared" si="59"/>
        <v>0.2</v>
      </c>
      <c r="R252" s="3">
        <f>IF(B252&lt;2,K252*V$5+L252*0.4*V$6 - IF((C252-J252)&gt;0,IF((C252-J252)&gt;V$12,V$12,C252-J252)),P252+L252*($V$6)*0.4+K252*($V$5)+G252+F252+E252)/LookHere!B$11</f>
        <v>58472.48550351648</v>
      </c>
      <c r="S252" s="3">
        <f>(IF(G252&gt;0,IF(R252&gt;V$15,IF(0.15*(R252-V$15)&lt;G252,0.15*(R252-V$15),G252),0),0))*LookHere!B$11</f>
        <v>0</v>
      </c>
      <c r="T252" s="3">
        <f>(IF(R252&lt;V$16,W$16*R252,IF(R252&lt;V$17,Z$16+W$17*(R252-V$16),IF(R252&lt;V$18,W$18*(R252-V$18)+Z$17,(R252-V$18)*W$19+Z$18)))+S252 + IF(R252&lt;V$20,R252*W$20,IF(R252&lt;V$21,(R252-V$20)*W$21+Z$20,(R252-V$21)*W$22+Z$21)))*LookHere!B$11</f>
        <v>13472.489234345383</v>
      </c>
      <c r="AI252" s="3">
        <f t="shared" ref="AI252:AI261" si="69">IF(((K252+L252+O252+I252)-H252)&lt;H252,1,0)</f>
        <v>1</v>
      </c>
    </row>
    <row r="253" spans="1:35" x14ac:dyDescent="0.2">
      <c r="A253">
        <f t="shared" si="60"/>
        <v>113</v>
      </c>
      <c r="B253">
        <f>IF(A253&lt;LookHere!$B$9,1,2)</f>
        <v>2</v>
      </c>
      <c r="C253">
        <f>IF(B253&lt;2,LookHere!F$10 - T252,0)</f>
        <v>0</v>
      </c>
      <c r="D253" s="3">
        <f>IF(B253=2,LookHere!$B$12,0)</f>
        <v>45000</v>
      </c>
      <c r="E253" s="3">
        <f>IF(A253&lt;LookHere!B$13,0,IF(A253&lt;LookHere!B$14,LookHere!C$13,LookHere!C$14))</f>
        <v>15000</v>
      </c>
      <c r="F253" s="3">
        <f>IF('SC1'!A253&lt;LookHere!D$15,0,LookHere!B$15)</f>
        <v>8000</v>
      </c>
      <c r="G253" s="3">
        <f>IF('SC1'!A253&lt;LookHere!D$16,0,LookHere!B$16)</f>
        <v>7004.88</v>
      </c>
      <c r="H253" s="3">
        <f t="shared" si="61"/>
        <v>28467.609234345382</v>
      </c>
      <c r="I253" s="35">
        <f t="shared" si="62"/>
        <v>0</v>
      </c>
      <c r="J253" s="3">
        <f>IF(I252&gt;0,IF(B253&lt;2,IF(C253&gt;5500*[1]LookHere!B$11, 5500*[1]LookHere!B$11, C253), IF(H253&gt;(M253+P252),-(H253-M253-P252),0)),0)</f>
        <v>0</v>
      </c>
      <c r="K253" s="35">
        <f t="shared" si="63"/>
        <v>0</v>
      </c>
      <c r="L253" s="35">
        <f t="shared" si="64"/>
        <v>4.466906896509686E-56</v>
      </c>
      <c r="M253" s="35">
        <f t="shared" si="65"/>
        <v>8.0080797714408124E-55</v>
      </c>
      <c r="N253" s="35">
        <f t="shared" si="66"/>
        <v>5.6056558400085682E-55</v>
      </c>
      <c r="O253" s="35">
        <f t="shared" si="67"/>
        <v>-391639.29380516516</v>
      </c>
      <c r="P253" s="3">
        <f t="shared" si="68"/>
        <v>28467.609234345382</v>
      </c>
      <c r="Q253">
        <f t="shared" si="59"/>
        <v>0.2</v>
      </c>
      <c r="R253" s="3">
        <f>IF(B253&lt;2,K253*V$5+L253*0.4*V$6 - IF((C253-J253)&gt;0,IF((C253-J253)&gt;V$12,V$12,C253-J253)),P253+L253*($V$6)*0.4+K253*($V$5)+G253+F253+E253)/LookHere!B$11</f>
        <v>58472.489234345383</v>
      </c>
      <c r="S253" s="3">
        <f>(IF(G253&gt;0,IF(R253&gt;V$15,IF(0.15*(R253-V$15)&lt;G253,0.15*(R253-V$15),G253),0),0))*LookHere!B$11</f>
        <v>0</v>
      </c>
      <c r="T253" s="3">
        <f>(IF(R253&lt;V$16,W$16*R253,IF(R253&lt;V$17,Z$16+W$17*(R253-V$16),IF(R253&lt;V$18,W$18*(R253-V$18)+Z$17,(R253-V$18)*W$19+Z$18)))+S253 + IF(R253&lt;V$20,R253*W$20,IF(R253&lt;V$21,(R253-V$20)*W$21+Z$20,(R253-V$21)*W$22+Z$21)))*LookHere!B$11</f>
        <v>13472.490396498588</v>
      </c>
      <c r="AI253" s="3">
        <f t="shared" si="69"/>
        <v>1</v>
      </c>
    </row>
    <row r="254" spans="1:35" x14ac:dyDescent="0.2">
      <c r="A254">
        <f t="shared" si="60"/>
        <v>114</v>
      </c>
      <c r="B254">
        <f>IF(A254&lt;LookHere!$B$9,1,2)</f>
        <v>2</v>
      </c>
      <c r="C254">
        <f>IF(B254&lt;2,LookHere!F$10 - T253,0)</f>
        <v>0</v>
      </c>
      <c r="D254" s="3">
        <f>IF(B254=2,LookHere!$B$12,0)</f>
        <v>45000</v>
      </c>
      <c r="E254" s="3">
        <f>IF(A254&lt;LookHere!B$13,0,IF(A254&lt;LookHere!B$14,LookHere!C$13,LookHere!C$14))</f>
        <v>15000</v>
      </c>
      <c r="F254" s="3">
        <f>IF('SC1'!A254&lt;LookHere!D$15,0,LookHere!B$15)</f>
        <v>8000</v>
      </c>
      <c r="G254" s="3">
        <f>IF('SC1'!A254&lt;LookHere!D$16,0,LookHere!B$16)</f>
        <v>7004.88</v>
      </c>
      <c r="H254" s="3">
        <f t="shared" si="61"/>
        <v>28467.610396498589</v>
      </c>
      <c r="I254" s="35">
        <f t="shared" si="62"/>
        <v>0</v>
      </c>
      <c r="J254" s="3">
        <f>IF(I253&gt;0,IF(B254&lt;2,IF(C254&gt;5500*[1]LookHere!B$11, 5500*[1]LookHere!B$11, C254), IF(H254&gt;(M254+P253),-(H254-M254-P253),0)),0)</f>
        <v>0</v>
      </c>
      <c r="K254" s="35">
        <f t="shared" si="63"/>
        <v>0</v>
      </c>
      <c r="L254" s="35">
        <f t="shared" si="64"/>
        <v>2.491640666873104E-57</v>
      </c>
      <c r="M254" s="35">
        <f t="shared" si="65"/>
        <v>4.466906896509686E-56</v>
      </c>
      <c r="N254" s="35">
        <f t="shared" si="66"/>
        <v>3.1268348275567801E-56</v>
      </c>
      <c r="O254" s="35">
        <f t="shared" si="67"/>
        <v>-428245.16756478185</v>
      </c>
      <c r="P254" s="3">
        <f t="shared" si="68"/>
        <v>28467.610396498589</v>
      </c>
      <c r="Q254">
        <f t="shared" si="59"/>
        <v>0.2</v>
      </c>
      <c r="R254" s="3">
        <f>IF(B254&lt;2,K254*V$5+L254*0.4*V$6 - IF((C254-J254)&gt;0,IF((C254-J254)&gt;V$12,V$12,C254-J254)),P254+L254*($V$6)*0.4+K254*($V$5)+G254+F254+E254)/LookHere!B$11</f>
        <v>58472.490396498586</v>
      </c>
      <c r="S254" s="3">
        <f>(IF(G254&gt;0,IF(R254&gt;V$15,IF(0.15*(R254-V$15)&lt;G254,0.15*(R254-V$15),G254),0),0))*LookHere!B$11</f>
        <v>0</v>
      </c>
      <c r="T254" s="3">
        <f>(IF(R254&lt;V$16,W$16*R254,IF(R254&lt;V$17,Z$16+W$17*(R254-V$16),IF(R254&lt;V$18,W$18*(R254-V$18)+Z$17,(R254-V$18)*W$19+Z$18)))+S254 + IF(R254&lt;V$20,R254*W$20,IF(R254&lt;V$21,(R254-V$20)*W$21+Z$20,(R254-V$21)*W$22+Z$21)))*LookHere!B$11</f>
        <v>13472.49075850931</v>
      </c>
      <c r="AI254" s="3">
        <f t="shared" si="69"/>
        <v>1</v>
      </c>
    </row>
    <row r="255" spans="1:35" x14ac:dyDescent="0.2">
      <c r="A255">
        <f t="shared" si="60"/>
        <v>115</v>
      </c>
      <c r="B255">
        <f>IF(A255&lt;LookHere!$B$9,1,2)</f>
        <v>2</v>
      </c>
      <c r="C255">
        <f>IF(B255&lt;2,LookHere!F$10 - T254,0)</f>
        <v>0</v>
      </c>
      <c r="D255" s="3">
        <f>IF(B255=2,LookHere!$B$12,0)</f>
        <v>45000</v>
      </c>
      <c r="E255" s="3">
        <f>IF(A255&lt;LookHere!B$13,0,IF(A255&lt;LookHere!B$14,LookHere!C$13,LookHere!C$14))</f>
        <v>15000</v>
      </c>
      <c r="F255" s="3">
        <f>IF('SC1'!A255&lt;LookHere!D$15,0,LookHere!B$15)</f>
        <v>8000</v>
      </c>
      <c r="G255" s="3">
        <f>IF('SC1'!A255&lt;LookHere!D$16,0,LookHere!B$16)</f>
        <v>7004.88</v>
      </c>
      <c r="H255" s="3">
        <f t="shared" si="61"/>
        <v>28467.610758509309</v>
      </c>
      <c r="I255" s="35">
        <f t="shared" si="62"/>
        <v>0</v>
      </c>
      <c r="J255" s="3">
        <f>IF(I254&gt;0,IF(B255&lt;2,IF(C255&gt;5500*[1]LookHere!B$11, 5500*[1]LookHere!B$11, C255), IF(H255&gt;(M255+P254),-(H255-M255-P254),0)),0)</f>
        <v>0</v>
      </c>
      <c r="K255" s="35">
        <f t="shared" si="63"/>
        <v>0</v>
      </c>
      <c r="L255" s="35">
        <f t="shared" si="64"/>
        <v>1.3898371639818185E-58</v>
      </c>
      <c r="M255" s="35">
        <f t="shared" si="65"/>
        <v>2.491640666873104E-57</v>
      </c>
      <c r="N255" s="35">
        <f t="shared" si="66"/>
        <v>1.7441484668111728E-57</v>
      </c>
      <c r="O255" s="35">
        <f t="shared" si="67"/>
        <v>-465611.7125432766</v>
      </c>
      <c r="P255" s="3">
        <f t="shared" si="68"/>
        <v>28467.610758509309</v>
      </c>
      <c r="Q255">
        <f t="shared" si="59"/>
        <v>0.2</v>
      </c>
      <c r="R255" s="3">
        <f>IF(B255&lt;2,K255*V$5+L255*0.4*V$6 - IF((C255-J255)&gt;0,IF((C255-J255)&gt;V$12,V$12,C255-J255)),P255+L255*($V$6)*0.4+K255*($V$5)+G255+F255+E255)/LookHere!B$11</f>
        <v>58472.49075850931</v>
      </c>
      <c r="S255" s="3">
        <f>(IF(G255&gt;0,IF(R255&gt;V$15,IF(0.15*(R255-V$15)&lt;G255,0.15*(R255-V$15),G255),0),0))*LookHere!B$11</f>
        <v>0</v>
      </c>
      <c r="T255" s="3">
        <f>(IF(R255&lt;V$16,W$16*R255,IF(R255&lt;V$17,Z$16+W$17*(R255-V$16),IF(R255&lt;V$18,W$18*(R255-V$18)+Z$17,(R255-V$18)*W$19+Z$18)))+S255 + IF(R255&lt;V$20,R255*W$20,IF(R255&lt;V$21,(R255-V$20)*W$21+Z$20,(R255-V$21)*W$22+Z$21)))*LookHere!B$11</f>
        <v>13472.49087127565</v>
      </c>
      <c r="AI255" s="3">
        <f t="shared" si="69"/>
        <v>1</v>
      </c>
    </row>
    <row r="256" spans="1:35" x14ac:dyDescent="0.2">
      <c r="A256">
        <f t="shared" si="60"/>
        <v>116</v>
      </c>
      <c r="B256">
        <f>IF(A256&lt;LookHere!$B$9,1,2)</f>
        <v>2</v>
      </c>
      <c r="C256">
        <f>IF(B256&lt;2,LookHere!F$10 - T255,0)</f>
        <v>0</v>
      </c>
      <c r="D256" s="3">
        <f>IF(B256=2,LookHere!$B$12,0)</f>
        <v>45000</v>
      </c>
      <c r="E256" s="3">
        <f>IF(A256&lt;LookHere!B$13,0,IF(A256&lt;LookHere!B$14,LookHere!C$13,LookHere!C$14))</f>
        <v>15000</v>
      </c>
      <c r="F256" s="3">
        <f>IF('SC1'!A256&lt;LookHere!D$15,0,LookHere!B$15)</f>
        <v>8000</v>
      </c>
      <c r="G256" s="3">
        <f>IF('SC1'!A256&lt;LookHere!D$16,0,LookHere!B$16)</f>
        <v>7004.88</v>
      </c>
      <c r="H256" s="3">
        <f t="shared" si="61"/>
        <v>28467.610871275647</v>
      </c>
      <c r="I256" s="35">
        <f t="shared" si="62"/>
        <v>0</v>
      </c>
      <c r="J256" s="3">
        <f>IF(I255&gt;0,IF(B256&lt;2,IF(C256&gt;5500*[1]LookHere!B$11, 5500*[1]LookHere!B$11, C256), IF(H256&gt;(M256+P255),-(H256-M256-P255),0)),0)</f>
        <v>0</v>
      </c>
      <c r="K256" s="35">
        <f t="shared" si="63"/>
        <v>0</v>
      </c>
      <c r="L256" s="35">
        <f t="shared" si="64"/>
        <v>7.7525117006905727E-60</v>
      </c>
      <c r="M256" s="35">
        <f t="shared" si="65"/>
        <v>1.3898371639818185E-58</v>
      </c>
      <c r="N256" s="35">
        <f t="shared" si="66"/>
        <v>9.7288601478727283E-59</v>
      </c>
      <c r="O256" s="35">
        <f t="shared" si="67"/>
        <v>-503754.73468843522</v>
      </c>
      <c r="P256" s="3">
        <f t="shared" si="68"/>
        <v>28467.610871275647</v>
      </c>
      <c r="Q256">
        <f t="shared" si="59"/>
        <v>0.2</v>
      </c>
      <c r="R256" s="3">
        <f>IF(B256&lt;2,K256*V$5+L256*0.4*V$6 - IF((C256-J256)&gt;0,IF((C256-J256)&gt;V$12,V$12,C256-J256)),P256+L256*($V$6)*0.4+K256*($V$5)+G256+F256+E256)/LookHere!B$11</f>
        <v>58472.490871275644</v>
      </c>
      <c r="S256" s="3">
        <f>(IF(G256&gt;0,IF(R256&gt;V$15,IF(0.15*(R256-V$15)&lt;G256,0.15*(R256-V$15),G256),0),0))*LookHere!B$11</f>
        <v>0</v>
      </c>
      <c r="T256" s="3">
        <f>(IF(R256&lt;V$16,W$16*R256,IF(R256&lt;V$17,Z$16+W$17*(R256-V$16),IF(R256&lt;V$18,W$18*(R256-V$18)+Z$17,(R256-V$18)*W$19+Z$18)))+S256 + IF(R256&lt;V$20,R256*W$20,IF(R256&lt;V$21,(R256-V$20)*W$21+Z$20,(R256-V$21)*W$22+Z$21)))*LookHere!B$11</f>
        <v>13472.490906402363</v>
      </c>
      <c r="AI256" s="3">
        <f t="shared" si="69"/>
        <v>1</v>
      </c>
    </row>
    <row r="257" spans="1:36" x14ac:dyDescent="0.2">
      <c r="A257">
        <f t="shared" si="60"/>
        <v>117</v>
      </c>
      <c r="B257">
        <f>IF(A257&lt;LookHere!$B$9,1,2)</f>
        <v>2</v>
      </c>
      <c r="C257">
        <f>IF(B257&lt;2,LookHere!F$10 - T256,0)</f>
        <v>0</v>
      </c>
      <c r="D257" s="3">
        <f>IF(B257=2,LookHere!$B$12,0)</f>
        <v>45000</v>
      </c>
      <c r="E257" s="3">
        <f>IF(A257&lt;LookHere!B$13,0,IF(A257&lt;LookHere!B$14,LookHere!C$13,LookHere!C$14))</f>
        <v>15000</v>
      </c>
      <c r="F257" s="3">
        <f>IF('SC1'!A257&lt;LookHere!D$15,0,LookHere!B$15)</f>
        <v>8000</v>
      </c>
      <c r="G257" s="3">
        <f>IF('SC1'!A257&lt;LookHere!D$16,0,LookHere!B$16)</f>
        <v>7004.88</v>
      </c>
      <c r="H257" s="3">
        <f t="shared" si="61"/>
        <v>28467.610906402362</v>
      </c>
      <c r="I257" s="35">
        <f t="shared" si="62"/>
        <v>0</v>
      </c>
      <c r="J257" s="3">
        <f>IF(I256&gt;0,IF(B257&lt;2,IF(C257&gt;5500*[1]LookHere!B$11, 5500*[1]LookHere!B$11, C257), IF(H257&gt;(M257+P256),-(H257-M257-P256),0)),0)</f>
        <v>0</v>
      </c>
      <c r="K257" s="35">
        <f t="shared" si="63"/>
        <v>0</v>
      </c>
      <c r="L257" s="35">
        <f t="shared" si="64"/>
        <v>4.3243510266451936E-61</v>
      </c>
      <c r="M257" s="35">
        <f t="shared" si="65"/>
        <v>7.7525117006905727E-60</v>
      </c>
      <c r="N257" s="35">
        <f t="shared" si="66"/>
        <v>5.4267581904834004E-60</v>
      </c>
      <c r="O257" s="35">
        <f t="shared" si="67"/>
        <v>-542690.36894653656</v>
      </c>
      <c r="P257" s="3">
        <f t="shared" si="68"/>
        <v>28467.610906402362</v>
      </c>
      <c r="Q257">
        <f t="shared" si="59"/>
        <v>0.2</v>
      </c>
      <c r="R257" s="3">
        <f>IF(B257&lt;2,K257*V$5+L257*0.4*V$6 - IF((C257-J257)&gt;0,IF((C257-J257)&gt;V$12,V$12,C257-J257)),P257+L257*($V$6)*0.4+K257*($V$5)+G257+F257+E257)/LookHere!B$11</f>
        <v>58472.49090640236</v>
      </c>
      <c r="S257" s="3">
        <f>(IF(G257&gt;0,IF(R257&gt;V$15,IF(0.15*(R257-V$15)&lt;G257,0.15*(R257-V$15),G257),0),0))*LookHere!B$11</f>
        <v>0</v>
      </c>
      <c r="T257" s="3">
        <f>(IF(R257&lt;V$16,W$16*R257,IF(R257&lt;V$17,Z$16+W$17*(R257-V$16),IF(R257&lt;V$18,W$18*(R257-V$18)+Z$17,(R257-V$18)*W$19+Z$18)))+S257 + IF(R257&lt;V$20,R257*W$20,IF(R257&lt;V$21,(R257-V$20)*W$21+Z$20,(R257-V$21)*W$22+Z$21)))*LookHere!B$11</f>
        <v>13472.490917344334</v>
      </c>
      <c r="AI257" s="3">
        <f t="shared" si="69"/>
        <v>1</v>
      </c>
    </row>
    <row r="258" spans="1:36" x14ac:dyDescent="0.2">
      <c r="A258">
        <f t="shared" si="60"/>
        <v>118</v>
      </c>
      <c r="B258">
        <f>IF(A258&lt;LookHere!$B$9,1,2)</f>
        <v>2</v>
      </c>
      <c r="C258">
        <f>IF(B258&lt;2,LookHere!F$10 - T257,0)</f>
        <v>0</v>
      </c>
      <c r="D258" s="3">
        <f>IF(B258=2,LookHere!$B$12,0)</f>
        <v>45000</v>
      </c>
      <c r="E258" s="3">
        <f>IF(A258&lt;LookHere!B$13,0,IF(A258&lt;LookHere!B$14,LookHere!C$13,LookHere!C$14))</f>
        <v>15000</v>
      </c>
      <c r="F258" s="3">
        <f>IF('SC1'!A258&lt;LookHere!D$15,0,LookHere!B$15)</f>
        <v>8000</v>
      </c>
      <c r="G258" s="3">
        <f>IF('SC1'!A258&lt;LookHere!D$16,0,LookHere!B$16)</f>
        <v>7004.88</v>
      </c>
      <c r="H258" s="3">
        <f t="shared" si="61"/>
        <v>28467.610917344333</v>
      </c>
      <c r="I258" s="35">
        <f t="shared" si="62"/>
        <v>0</v>
      </c>
      <c r="J258" s="3">
        <f>IF(I257&gt;0,IF(B258&lt;2,IF(C258&gt;5500*[1]LookHere!B$11, 5500*[1]LookHere!B$11, C258), IF(H258&gt;(M258+P257),-(H258-M258-P257),0)),0)</f>
        <v>0</v>
      </c>
      <c r="K258" s="35">
        <f t="shared" si="63"/>
        <v>0</v>
      </c>
      <c r="L258" s="35">
        <f t="shared" si="64"/>
        <v>2.4121230026626858E-62</v>
      </c>
      <c r="M258" s="35">
        <f t="shared" si="65"/>
        <v>4.3243510266451936E-61</v>
      </c>
      <c r="N258" s="35">
        <f t="shared" si="66"/>
        <v>3.0270457186516352E-61</v>
      </c>
      <c r="O258" s="35">
        <f t="shared" si="67"/>
        <v>-582435.08571964793</v>
      </c>
      <c r="P258" s="3">
        <f t="shared" si="68"/>
        <v>28467.610917344333</v>
      </c>
      <c r="Q258">
        <f t="shared" si="59"/>
        <v>0.2</v>
      </c>
      <c r="R258" s="3">
        <f>IF(B258&lt;2,K258*V$5+L258*0.4*V$6 - IF((C258-J258)&gt;0,IF((C258-J258)&gt;V$12,V$12,C258-J258)),P258+L258*($V$6)*0.4+K258*($V$5)+G258+F258+E258)/LookHere!B$11</f>
        <v>58472.49091734433</v>
      </c>
      <c r="S258" s="3">
        <f>(IF(G258&gt;0,IF(R258&gt;V$15,IF(0.15*(R258-V$15)&lt;G258,0.15*(R258-V$15),G258),0),0))*LookHere!B$11</f>
        <v>0</v>
      </c>
      <c r="T258" s="3">
        <f>(IF(R258&lt;V$16,W$16*R258,IF(R258&lt;V$17,Z$16+W$17*(R258-V$16),IF(R258&lt;V$18,W$18*(R258-V$18)+Z$17,(R258-V$18)*W$19+Z$18)))+S258 + IF(R258&lt;V$20,R258*W$20,IF(R258&lt;V$21,(R258-V$20)*W$21+Z$20,(R258-V$21)*W$22+Z$21)))*LookHere!B$11</f>
        <v>13472.49092075276</v>
      </c>
      <c r="AI258" s="3">
        <f t="shared" si="69"/>
        <v>1</v>
      </c>
    </row>
    <row r="259" spans="1:36" x14ac:dyDescent="0.2">
      <c r="A259">
        <f t="shared" si="60"/>
        <v>119</v>
      </c>
      <c r="B259">
        <f>IF(A259&lt;LookHere!$B$9,1,2)</f>
        <v>2</v>
      </c>
      <c r="C259">
        <f>IF(B259&lt;2,LookHere!F$10 - T258,0)</f>
        <v>0</v>
      </c>
      <c r="D259" s="3">
        <f>IF(B259=2,LookHere!$B$12,0)</f>
        <v>45000</v>
      </c>
      <c r="E259" s="3">
        <f>IF(A259&lt;LookHere!B$13,0,IF(A259&lt;LookHere!B$14,LookHere!C$13,LookHere!C$14))</f>
        <v>15000</v>
      </c>
      <c r="F259" s="3">
        <f>IF('SC1'!A259&lt;LookHere!D$15,0,LookHere!B$15)</f>
        <v>8000</v>
      </c>
      <c r="G259" s="3">
        <f>IF('SC1'!A259&lt;LookHere!D$16,0,LookHere!B$16)</f>
        <v>7004.88</v>
      </c>
      <c r="H259" s="3">
        <f t="shared" si="61"/>
        <v>28467.610920752759</v>
      </c>
      <c r="I259" s="35">
        <f t="shared" si="62"/>
        <v>0</v>
      </c>
      <c r="J259" s="3">
        <f>IF(I258&gt;0,IF(B259&lt;2,IF(C259&gt;5500*[1]LookHere!B$11, 5500*[1]LookHere!B$11, C259), IF(H259&gt;(M259+P258),-(H259-M259-P258),0)),0)</f>
        <v>0</v>
      </c>
      <c r="K259" s="35">
        <f t="shared" si="63"/>
        <v>0</v>
      </c>
      <c r="L259" s="35">
        <f t="shared" si="64"/>
        <v>1.3454822108852426E-63</v>
      </c>
      <c r="M259" s="35">
        <f t="shared" si="65"/>
        <v>2.4121230026626858E-62</v>
      </c>
      <c r="N259" s="35">
        <f t="shared" si="66"/>
        <v>1.6884861018638799E-62</v>
      </c>
      <c r="O259" s="35">
        <f t="shared" si="67"/>
        <v>-623005.69771824661</v>
      </c>
      <c r="P259" s="3">
        <f t="shared" si="68"/>
        <v>28467.610920752759</v>
      </c>
      <c r="Q259">
        <f t="shared" si="59"/>
        <v>0.2</v>
      </c>
      <c r="R259" s="3">
        <f>IF(B259&lt;2,K259*V$5+L259*0.4*V$6 - IF((C259-J259)&gt;0,IF((C259-J259)&gt;V$12,V$12,C259-J259)),P259+L259*($V$6)*0.4+K259*($V$5)+G259+F259+E259)/LookHere!B$11</f>
        <v>58472.49092075276</v>
      </c>
      <c r="S259" s="3">
        <f>(IF(G259&gt;0,IF(R259&gt;V$15,IF(0.15*(R259-V$15)&lt;G259,0.15*(R259-V$15),G259),0),0))*LookHere!B$11</f>
        <v>0</v>
      </c>
      <c r="T259" s="3">
        <f>(IF(R259&lt;V$16,W$16*R259,IF(R259&lt;V$17,Z$16+W$17*(R259-V$16),IF(R259&lt;V$18,W$18*(R259-V$18)+Z$17,(R259-V$18)*W$19+Z$18)))+S259 + IF(R259&lt;V$20,R259*W$20,IF(R259&lt;V$21,(R259-V$20)*W$21+Z$20,(R259-V$21)*W$22+Z$21)))*LookHere!B$11</f>
        <v>13472.490921814486</v>
      </c>
      <c r="AI259" s="3">
        <f t="shared" si="69"/>
        <v>1</v>
      </c>
    </row>
    <row r="260" spans="1:36" x14ac:dyDescent="0.2">
      <c r="A260">
        <f t="shared" si="60"/>
        <v>120</v>
      </c>
      <c r="B260">
        <f>IF(A260&lt;LookHere!$B$9,1,2)</f>
        <v>2</v>
      </c>
      <c r="C260">
        <f>IF(B260&lt;2,LookHere!F$10 - T259,0)</f>
        <v>0</v>
      </c>
      <c r="D260" s="3">
        <f>IF(B260=2,LookHere!$B$12,0)</f>
        <v>45000</v>
      </c>
      <c r="E260" s="3">
        <f>IF(A260&lt;LookHere!B$13,0,IF(A260&lt;LookHere!B$14,LookHere!C$13,LookHere!C$14))</f>
        <v>15000</v>
      </c>
      <c r="F260" s="3">
        <f>IF('SC1'!A260&lt;LookHere!D$15,0,LookHere!B$15)</f>
        <v>8000</v>
      </c>
      <c r="G260" s="3">
        <f>IF('SC1'!A260&lt;LookHere!D$16,0,LookHere!B$16)</f>
        <v>7004.88</v>
      </c>
      <c r="H260" s="3">
        <f t="shared" si="61"/>
        <v>28467.610921814485</v>
      </c>
      <c r="I260" s="35">
        <f t="shared" si="62"/>
        <v>0</v>
      </c>
      <c r="J260" s="3">
        <f>IF(I259&gt;0,IF(B260&lt;2,IF(C260&gt;5500*[1]LookHere!B$11, 5500*[1]LookHere!B$11, C260), IF(H260&gt;(M260+P259),-(H260-M260-P259),0)),0)</f>
        <v>0</v>
      </c>
      <c r="K260" s="35">
        <f t="shared" si="63"/>
        <v>0</v>
      </c>
      <c r="L260" s="35">
        <f t="shared" si="64"/>
        <v>7.5050997723178828E-65</v>
      </c>
      <c r="M260" s="35">
        <f t="shared" si="65"/>
        <v>1.3454822108852426E-63</v>
      </c>
      <c r="N260" s="35">
        <f t="shared" si="66"/>
        <v>9.4183754761966977E-64</v>
      </c>
      <c r="O260" s="35">
        <f t="shared" si="67"/>
        <v>-664419.36703758454</v>
      </c>
      <c r="P260" s="3">
        <f t="shared" si="68"/>
        <v>28467.610921814485</v>
      </c>
      <c r="Q260">
        <f t="shared" si="59"/>
        <v>0.2</v>
      </c>
      <c r="R260" s="3">
        <f>IF(B260&lt;2,K260*V$5+L260*0.4*V$6 - IF((C260-J260)&gt;0,IF((C260-J260)&gt;V$12,V$12,C260-J260)),P260+L260*($V$6)*0.4+K260*($V$5)+G260+F260+E260)/LookHere!B$11</f>
        <v>58472.490921814482</v>
      </c>
      <c r="S260" s="3">
        <f>(IF(G260&gt;0,IF(R260&gt;V$15,IF(0.15*(R260-V$15)&lt;G260,0.15*(R260-V$15),G260),0),0))*LookHere!B$11</f>
        <v>0</v>
      </c>
      <c r="T260" s="3">
        <f>(IF(R260&lt;V$16,W$16*R260,IF(R260&lt;V$17,Z$16+W$17*(R260-V$16),IF(R260&lt;V$18,W$18*(R260-V$18)+Z$17,(R260-V$18)*W$19+Z$18)))+S260 + IF(R260&lt;V$20,R260*W$20,IF(R260&lt;V$21,(R260-V$20)*W$21+Z$20,(R260-V$21)*W$22+Z$21)))*LookHere!B$11</f>
        <v>13472.490922145211</v>
      </c>
      <c r="AI260" s="3">
        <f t="shared" si="69"/>
        <v>1</v>
      </c>
      <c r="AJ260">
        <f>MATCH(1,AI180:AI260,0)+3</f>
        <v>63</v>
      </c>
    </row>
    <row r="261" spans="1:36" x14ac:dyDescent="0.2">
      <c r="AI261" s="3">
        <f t="shared" si="69"/>
        <v>0</v>
      </c>
      <c r="AJ261" t="str">
        <f>"A"&amp;AJ260</f>
        <v>A63</v>
      </c>
    </row>
    <row r="262" spans="1:36" x14ac:dyDescent="0.2">
      <c r="AJ262">
        <f ca="1">IF(AI260&gt;0,INDIRECT(AJ261),"past "&amp;A260)</f>
        <v>99</v>
      </c>
    </row>
    <row r="265" spans="1:36" x14ac:dyDescent="0.2">
      <c r="A265" s="52" t="s">
        <v>83</v>
      </c>
      <c r="B265" s="52"/>
      <c r="C265" s="52"/>
      <c r="D265" t="s">
        <v>0</v>
      </c>
    </row>
    <row r="266" spans="1:36" x14ac:dyDescent="0.2">
      <c r="A266" s="52"/>
      <c r="B266" s="52"/>
      <c r="C266" s="52"/>
      <c r="D266" s="1" t="s">
        <v>1</v>
      </c>
      <c r="E266" s="2" t="s">
        <v>2</v>
      </c>
      <c r="K266" t="s">
        <v>3</v>
      </c>
      <c r="L266" t="s">
        <v>3</v>
      </c>
      <c r="T266" t="s">
        <v>4</v>
      </c>
    </row>
    <row r="267" spans="1:36" x14ac:dyDescent="0.2">
      <c r="A267" s="2" t="s">
        <v>5</v>
      </c>
      <c r="B267" s="2" t="s">
        <v>59</v>
      </c>
      <c r="C267" s="2" t="s">
        <v>77</v>
      </c>
      <c r="D267" s="2" t="s">
        <v>6</v>
      </c>
      <c r="E267" t="s">
        <v>7</v>
      </c>
      <c r="F267" t="s">
        <v>8</v>
      </c>
      <c r="G267" t="s">
        <v>9</v>
      </c>
      <c r="H267" t="s">
        <v>10</v>
      </c>
      <c r="I267" t="s">
        <v>15</v>
      </c>
      <c r="J267" t="s">
        <v>76</v>
      </c>
      <c r="K267" t="s">
        <v>11</v>
      </c>
      <c r="L267" t="s">
        <v>12</v>
      </c>
      <c r="M267" t="s">
        <v>79</v>
      </c>
      <c r="N267" t="s">
        <v>81</v>
      </c>
      <c r="O267" t="s">
        <v>13</v>
      </c>
      <c r="P267" t="s">
        <v>14</v>
      </c>
      <c r="R267" t="s">
        <v>16</v>
      </c>
      <c r="S267" t="s">
        <v>60</v>
      </c>
      <c r="T267" t="s">
        <v>17</v>
      </c>
      <c r="W267" s="2" t="s">
        <v>18</v>
      </c>
      <c r="AG267" t="s">
        <v>19</v>
      </c>
      <c r="AI267" t="s">
        <v>25</v>
      </c>
    </row>
    <row r="268" spans="1:36" x14ac:dyDescent="0.2">
      <c r="A268">
        <f>LookHere!B$8</f>
        <v>40</v>
      </c>
      <c r="B268">
        <f>IF(A268&lt;LookHere!$B$9,1,2)</f>
        <v>1</v>
      </c>
      <c r="C268">
        <f>IF(B268&lt;2,LookHere!F$10,0)</f>
        <v>7000</v>
      </c>
      <c r="D268" s="3">
        <f>IF(B268=2,LookHere!$B$12,0)</f>
        <v>0</v>
      </c>
      <c r="E268" s="3">
        <f>IF(A268&lt;LookHere!B$13,0,IF(A268&lt;LookHere!B$14,LookHere!C$13,LookHere!C$14))</f>
        <v>0</v>
      </c>
      <c r="F268" s="3">
        <f>IF('SC1'!A268&lt;LookHere!D$15,0,LookHere!B$15)</f>
        <v>0</v>
      </c>
      <c r="G268" s="3">
        <f>IF('SC1'!A268&lt;LookHere!D$16,0,LookHere!B$16)</f>
        <v>0</v>
      </c>
      <c r="H268" s="3">
        <v>0</v>
      </c>
      <c r="I268" s="3">
        <f>LookHere!B27+J4</f>
        <v>65500</v>
      </c>
      <c r="J268" s="3">
        <f>IF(B268&lt;2,IF(C268&gt;5500*LookHere!B$11, 5500*LookHere!B$11, C268), IF(H268&gt;M268,-(H268-M268),0))</f>
        <v>5500</v>
      </c>
      <c r="K268" s="3">
        <f>LookHere!B$24*V271+IF($C268&gt;($J268+$V$12),$V$271*($C268-$J268-$V$12),0)</f>
        <v>0</v>
      </c>
      <c r="L268" s="3">
        <f>LookHere!B$24*(1-V271)+IF($C268&gt;($J268+$V$12),(1-$V$271)*($C268-$J268-$V$12),0)</f>
        <v>20000</v>
      </c>
      <c r="M268" s="3"/>
      <c r="N268" s="3"/>
      <c r="O268" s="3">
        <f>LookHere!B$26+IF((C268-J268)&gt;0,IF((C268-J268)&gt;V$12,V$12,C268-J268),0)</f>
        <v>21500</v>
      </c>
      <c r="P268">
        <v>0</v>
      </c>
      <c r="Q268">
        <f>IF(B268&lt;2,0,VLOOKUP(A268,AG$5:AH$90,2))</f>
        <v>0</v>
      </c>
      <c r="R268" s="3">
        <f>IF(B268&lt;2,K268*V$5+L268*0.4*V$6 - IF((C268-J268)&gt;0,IF((C268-J268)&gt;V$12,V$12,C268-J268)),P268+L268*($V$6)*0.4+K268*($V$5)+G268+F268+E268)/LookHere!B$11</f>
        <v>-893.76</v>
      </c>
      <c r="S268" s="3">
        <f>(IF(G268&gt;0,IF(R268&gt;V$15,IF(0.15*(R268-V$15)&lt;G268,0.15*(R268-V$15),G268),0),0))*LookHere!B$11</f>
        <v>0</v>
      </c>
      <c r="T268" s="3">
        <f>(IF(R268&lt;V$16,W$16*R268,IF(R268&lt;V$17,Z$16+W$17*(R268-V$16),IF(R268&lt;V$18,W$18*(R268-V$18)+Z$17,(R268-V$18)*W$19+Z$18)))+S268 + IF(R268&lt;V$20,R268*W$20,IF(R268&lt;V$21,(R268-V$20)*W$21+Z$20,(R268-V$21)*W$22+Z$21)))*LookHere!B$11</f>
        <v>-178.75200000000001</v>
      </c>
      <c r="V268" s="4">
        <f>LookHere!B$19</f>
        <v>0.02</v>
      </c>
      <c r="W268" t="s">
        <v>63</v>
      </c>
      <c r="AG268">
        <v>60</v>
      </c>
      <c r="AH268" s="20">
        <v>0.04</v>
      </c>
      <c r="AI268" s="3">
        <f>IF(((K268+L268+O268+I268)-H268)&lt;H268,1,0)</f>
        <v>0</v>
      </c>
    </row>
    <row r="269" spans="1:36" x14ac:dyDescent="0.2">
      <c r="A269">
        <f>A268+1</f>
        <v>41</v>
      </c>
      <c r="B269">
        <f>IF(A269&lt;LookHere!$B$9,1,2)</f>
        <v>1</v>
      </c>
      <c r="C269">
        <f>IF(B269&lt;2,LookHere!F$10 - T268,0)</f>
        <v>7178.7520000000004</v>
      </c>
      <c r="D269" s="3">
        <f>IF(B269=2,LookHere!$B$12,0)</f>
        <v>0</v>
      </c>
      <c r="E269" s="3">
        <f>IF(A269&lt;LookHere!B$13,0,IF(A269&lt;LookHere!B$14,LookHere!C$13,LookHere!C$14))</f>
        <v>0</v>
      </c>
      <c r="F269" s="3">
        <f>IF('SC1'!A269&lt;LookHere!D$15,0,LookHere!B$15)</f>
        <v>0</v>
      </c>
      <c r="G269" s="3">
        <f>IF('SC1'!A269&lt;LookHere!D$16,0,LookHere!B$16)</f>
        <v>0</v>
      </c>
      <c r="H269" s="3">
        <f>IF(B269&lt;2,0,D269-E269-F269-G269+T268)</f>
        <v>0</v>
      </c>
      <c r="I269" s="35">
        <f>IF(I268&gt;0,IF(B269&lt;2,I268*(1+V$274),I268*(1+V$275)) + J269,0)</f>
        <v>74653.59</v>
      </c>
      <c r="J269" s="3">
        <f>IF(I268&gt;0,IF(B269&lt;2,IF(C269&gt;5500*[1]LookHere!B$11, 5500*[1]LookHere!B$11, C269), IF(H269&gt;(M269+P268),-(H269-M269-P268),0)),0)</f>
        <v>5500</v>
      </c>
      <c r="K269" s="35">
        <f>IF(B269&lt;2,K268*(1+$V$5-$V$4)+IF(C269&gt;($J269+$V$12),$V$271*($C269-$J269-$V$12),0), K268*(1+$V$5-$V$4)-$M269*$V$272)+N269</f>
        <v>0</v>
      </c>
      <c r="L269" s="35">
        <f>IF(B269&lt;2,L268*(1+$V$6-$V$4)+IF(C269&gt;($J269+$V$12),(1-$V$271)*($C268-$J269-$V$12),0), L268*(1+$V$6-$V$4)-$M269*(1-$V$272))-N269</f>
        <v>21115.599999999999</v>
      </c>
      <c r="M269" s="35">
        <f>MIN(H269-P268,(K268+L268))</f>
        <v>0</v>
      </c>
      <c r="N269" s="35">
        <f>IF(B269&lt;2, IF(K268/(K268+L268)&lt;V$271, (V$271 - K268/(K268+L268))*(K268+L268),0),  IF(K268/(K268+L268)&lt;V$272, (V$272 - K268/(K268+L268))*(K268+L268),0))</f>
        <v>0</v>
      </c>
      <c r="O269" s="35">
        <f>IF(B269&lt;2,O268*(1+V$274) + IF((C269-J269)&gt;0,IF((C269-J269)&gt;V$12,V$12,C269-J269),0), O268*(1+V$275)-P268 )</f>
        <v>24378.022000000001</v>
      </c>
      <c r="P269" s="3">
        <f>IF(B269&lt;2, 0, IF(H269&gt;(I269+K269+L269),H269-I269-K269-L269,  O269*Q269))</f>
        <v>0</v>
      </c>
      <c r="Q269">
        <f t="shared" ref="Q269:Q332" si="70">IF(B269&lt;2,0,VLOOKUP(A269,AG$5:AH$90,2))</f>
        <v>0</v>
      </c>
      <c r="R269" s="3">
        <f>IF(B269&lt;2,K269*V$5+L269*0.4*V$6 - IF((C269-J269)&gt;0,IF((C269-J269)&gt;V$12,V$12,C269-J269)),P269+L269*($V$6)*0.4+K269*($V$5)+G269+F269+E269)/LookHere!B$11</f>
        <v>-1038.6959328000003</v>
      </c>
      <c r="S269" s="3">
        <f>(IF(G269&gt;0,IF(R269&gt;V$15,IF(0.15*(R269-V$15)&lt;G269,0.15*(R269-V$15),G269),0),0))*LookHere!B$11</f>
        <v>0</v>
      </c>
      <c r="T269" s="3">
        <f>(IF(R269&lt;V$16,W$16*R269,IF(R269&lt;V$17,Z$16+W$17*(R269-V$16),IF(R269&lt;V$18,W$18*(R269-V$18)+Z$17,(R269-V$18)*W$19+Z$18)))+S269 + IF(R269&lt;V$20,R269*W$20,IF(R269&lt;V$21,(R269-V$20)*W$21+Z$20,(R269-V$21)*W$22+Z$21)))*LookHere!B$11</f>
        <v>-207.73918656000006</v>
      </c>
      <c r="V269" s="4">
        <f>LookHere!B$20-V273</f>
        <v>2.5779999999999997E-2</v>
      </c>
      <c r="W269" t="s">
        <v>21</v>
      </c>
      <c r="AG269">
        <f t="shared" ref="AG269:AG308" si="71">AG268+1</f>
        <v>61</v>
      </c>
      <c r="AH269" s="20">
        <v>0.04</v>
      </c>
      <c r="AI269" s="3">
        <f>IF(((K269+L269+O269+I269)-H269)&lt;H269,1,0)</f>
        <v>0</v>
      </c>
    </row>
    <row r="270" spans="1:36" x14ac:dyDescent="0.2">
      <c r="A270">
        <f t="shared" ref="A270:A333" si="72">A269+1</f>
        <v>42</v>
      </c>
      <c r="B270">
        <f>IF(A270&lt;LookHere!$B$9,1,2)</f>
        <v>1</v>
      </c>
      <c r="C270">
        <f>IF(B270&lt;2,LookHere!F$10 - T269,0)</f>
        <v>7207.7391865600002</v>
      </c>
      <c r="D270" s="3">
        <f>IF(B270=2,LookHere!$B$12,0)</f>
        <v>0</v>
      </c>
      <c r="E270" s="3">
        <f>IF(A270&lt;LookHere!B$13,0,IF(A270&lt;LookHere!B$14,LookHere!C$13,LookHere!C$14))</f>
        <v>0</v>
      </c>
      <c r="F270" s="3">
        <f>IF('SC1'!A270&lt;LookHere!D$15,0,LookHere!B$15)</f>
        <v>0</v>
      </c>
      <c r="G270" s="3">
        <f>IF('SC1'!A270&lt;LookHere!D$16,0,LookHere!B$16)</f>
        <v>0</v>
      </c>
      <c r="H270" s="3">
        <f t="shared" ref="H270:H333" si="73">IF(B270&lt;2,0,D270-E270-F270-G270+T269)</f>
        <v>0</v>
      </c>
      <c r="I270" s="35">
        <f t="shared" ref="I270:I333" si="74">IF(I269&gt;0,IF(B270&lt;2,I269*(1+V$274),I269*(1+V$275)) + J270,0)</f>
        <v>84317.767250199991</v>
      </c>
      <c r="J270" s="3">
        <f>IF(I269&gt;0,IF(B270&lt;2,IF(C270&gt;5500*[1]LookHere!B$11, 5500*[1]LookHere!B$11, C270), IF(H270&gt;(M270+P269),-(H270-M270-P269),0)),0)</f>
        <v>5500</v>
      </c>
      <c r="K270" s="35">
        <f t="shared" ref="K270:K333" si="75">IF(B270&lt;2,K269*(1+$V$5-$V$4)+IF(C270&gt;($J270+$V$12),$V$271*($C270-$J270-$V$12),0), K269*(1+$V$5-$V$4)-$M270*$V$272)+N270</f>
        <v>0</v>
      </c>
      <c r="L270" s="35">
        <f t="shared" ref="L270:L333" si="76">IF(B270&lt;2,L269*(1+$V$6-$V$4)+IF(C270&gt;($J270+$V$12),(1-$V$271)*($C269-$J270-$V$12),0), L269*(1+$V$6-$V$4)-$M270*(1-$V$272))-N270</f>
        <v>22293.428167999999</v>
      </c>
      <c r="M270" s="35">
        <f t="shared" ref="M270:M333" si="77">MIN(H270-P269,(K269+L269))</f>
        <v>0</v>
      </c>
      <c r="N270" s="35">
        <f t="shared" ref="N270:N333" si="78">IF(B270&lt;2, IF(K269/(K269+L269)&lt;V$271, (V$271 - K269/(K269+L269))*(K269+L269),0),  IF(K269/(K269+L269)&lt;V$272, (V$272 - K269/(K269+L269))*(K269+L269),0))</f>
        <v>0</v>
      </c>
      <c r="O270" s="35">
        <f t="shared" ref="O270:O333" si="79">IF(B270&lt;2,O269*(1+V$274) + IF((C270-J270)&gt;0,IF((C270-J270)&gt;V$12,V$12,C270-J270),0), O269*(1+V$275)-P269 )</f>
        <v>27445.567253720001</v>
      </c>
      <c r="P270" s="3">
        <f t="shared" ref="P270:P333" si="80">IF(B270&lt;2, 0, IF(H270&gt;(I270+K270+L270),H270-I270-K270-L270,  O270*Q270))</f>
        <v>0</v>
      </c>
      <c r="Q270">
        <f t="shared" si="70"/>
        <v>0</v>
      </c>
      <c r="R270" s="3">
        <f>IF(B270&lt;2,K270*V$5+L270*0.4*V$6 - IF((C270-J270)&gt;0,IF((C270-J270)&gt;V$12,V$12,C270-J270)),P270+L270*($V$6)*0.4+K270*($V$5)+G270+F270+E270)/LookHere!B$11</f>
        <v>-1031.9807919315842</v>
      </c>
      <c r="S270" s="3">
        <f>(IF(G270&gt;0,IF(R270&gt;V$15,IF(0.15*(R270-V$15)&lt;G270,0.15*(R270-V$15),G270),0),0))*LookHere!B$11</f>
        <v>0</v>
      </c>
      <c r="T270" s="3">
        <f>(IF(R270&lt;V$16,W$16*R270,IF(R270&lt;V$17,Z$16+W$17*(R270-V$16),IF(R270&lt;V$18,W$18*(R270-V$18)+Z$17,(R270-V$18)*W$19+Z$18)))+S270 + IF(R270&lt;V$20,R270*W$20,IF(R270&lt;V$21,(R270-V$20)*W$21+Z$20,(R270-V$21)*W$22+Z$21)))*LookHere!B$11</f>
        <v>-206.39615838631684</v>
      </c>
      <c r="V270" s="4">
        <f>LookHere!B$21-V273</f>
        <v>7.578E-2</v>
      </c>
      <c r="W270" t="s">
        <v>22</v>
      </c>
      <c r="AG270">
        <f t="shared" si="71"/>
        <v>62</v>
      </c>
      <c r="AH270" s="20">
        <v>0.04</v>
      </c>
      <c r="AI270" s="3">
        <f>IF(((K270+L270+O270+I270)-H270)&lt;H270,1,0)</f>
        <v>0</v>
      </c>
    </row>
    <row r="271" spans="1:36" x14ac:dyDescent="0.2">
      <c r="A271">
        <f t="shared" si="72"/>
        <v>43</v>
      </c>
      <c r="B271">
        <f>IF(A271&lt;LookHere!$B$9,1,2)</f>
        <v>1</v>
      </c>
      <c r="C271">
        <f>IF(B271&lt;2,LookHere!F$10 - T270,0)</f>
        <v>7206.3961583863165</v>
      </c>
      <c r="D271" s="3">
        <f>IF(B271=2,LookHere!$B$12,0)</f>
        <v>0</v>
      </c>
      <c r="E271" s="3">
        <f>IF(A271&lt;LookHere!B$13,0,IF(A271&lt;LookHere!B$14,LookHere!C$13,LookHere!C$14))</f>
        <v>0</v>
      </c>
      <c r="F271" s="3">
        <f>IF('SC1'!A271&lt;LookHere!D$15,0,LookHere!B$15)</f>
        <v>0</v>
      </c>
      <c r="G271" s="3">
        <f>IF('SC1'!A271&lt;LookHere!D$16,0,LookHere!B$16)</f>
        <v>0</v>
      </c>
      <c r="H271" s="3">
        <f t="shared" si="73"/>
        <v>0</v>
      </c>
      <c r="I271" s="35">
        <f t="shared" si="74"/>
        <v>94521.012307416138</v>
      </c>
      <c r="J271" s="3">
        <f>IF(I270&gt;0,IF(B271&lt;2,IF(C271&gt;5500*[1]LookHere!B$11, 5500*[1]LookHere!B$11, C271), IF(H271&gt;(M271+P270),-(H271-M271-P270),0)),0)</f>
        <v>5500</v>
      </c>
      <c r="K271" s="35">
        <f t="shared" si="75"/>
        <v>0</v>
      </c>
      <c r="L271" s="35">
        <f t="shared" si="76"/>
        <v>23536.955591211037</v>
      </c>
      <c r="M271" s="35">
        <f t="shared" si="77"/>
        <v>0</v>
      </c>
      <c r="N271" s="35">
        <f t="shared" si="78"/>
        <v>0</v>
      </c>
      <c r="O271" s="35">
        <f t="shared" si="79"/>
        <v>30682.877153518817</v>
      </c>
      <c r="P271" s="3">
        <f t="shared" si="80"/>
        <v>0</v>
      </c>
      <c r="Q271">
        <f t="shared" si="70"/>
        <v>0</v>
      </c>
      <c r="R271" s="3">
        <f>IF(B271&lt;2,K271*V$5+L271*0.4*V$6 - IF((C271-J271)&gt;0,IF((C271-J271)&gt;V$12,V$12,C271-J271)),P271+L271*($V$6)*0.4+K271*($V$5)+G271+F271+E271)/LookHere!B$11</f>
        <v>-992.94396050552746</v>
      </c>
      <c r="S271" s="3">
        <f>(IF(G271&gt;0,IF(R271&gt;V$15,IF(0.15*(R271-V$15)&lt;G271,0.15*(R271-V$15),G271),0),0))*LookHere!B$11</f>
        <v>0</v>
      </c>
      <c r="T271" s="3">
        <f>(IF(R271&lt;V$16,W$16*R271,IF(R271&lt;V$17,Z$16+W$17*(R271-V$16),IF(R271&lt;V$18,W$18*(R271-V$18)+Z$17,(R271-V$18)*W$19+Z$18)))+S271 + IF(R271&lt;V$20,R271*W$20,IF(R271&lt;V$21,(R271-V$20)*W$21+Z$20,(R271-V$21)*W$22+Z$21)))*LookHere!B$11</f>
        <v>-198.58879210110547</v>
      </c>
      <c r="V271" s="4">
        <f>LookHere!F$28</f>
        <v>0</v>
      </c>
      <c r="W271" t="s">
        <v>71</v>
      </c>
      <c r="AG271">
        <f t="shared" si="71"/>
        <v>63</v>
      </c>
      <c r="AH271" s="20">
        <v>0.04</v>
      </c>
      <c r="AI271" s="3">
        <f>IF(((K271+L271+O271+I271)-H271)&lt;H271,1,0)</f>
        <v>0</v>
      </c>
    </row>
    <row r="272" spans="1:36" x14ac:dyDescent="0.2">
      <c r="A272">
        <f t="shared" si="72"/>
        <v>44</v>
      </c>
      <c r="B272">
        <f>IF(A272&lt;LookHere!$B$9,1,2)</f>
        <v>1</v>
      </c>
      <c r="C272">
        <f>IF(B272&lt;2,LookHere!F$10 - T271,0)</f>
        <v>7198.5887921011054</v>
      </c>
      <c r="D272" s="3">
        <f>IF(B272=2,LookHere!$B$12,0)</f>
        <v>0</v>
      </c>
      <c r="E272" s="3">
        <f>IF(A272&lt;LookHere!B$13,0,IF(A272&lt;LookHere!B$14,LookHere!C$13,LookHere!C$14))</f>
        <v>0</v>
      </c>
      <c r="F272" s="3">
        <f>IF('SC1'!A272&lt;LookHere!D$15,0,LookHere!B$15)</f>
        <v>0</v>
      </c>
      <c r="G272" s="3">
        <f>IF('SC1'!A272&lt;LookHere!D$16,0,LookHere!B$16)</f>
        <v>0</v>
      </c>
      <c r="H272" s="3">
        <f t="shared" si="73"/>
        <v>0</v>
      </c>
      <c r="I272" s="35">
        <f t="shared" si="74"/>
        <v>105293.3943739238</v>
      </c>
      <c r="J272" s="3">
        <f>IF(I271&gt;0,IF(B272&lt;2,IF(C272&gt;5500*[1]LookHere!B$11, 5500*[1]LookHere!B$11, C272), IF(H272&gt;(M272+P271),-(H272-M272-P271),0)),0)</f>
        <v>5500</v>
      </c>
      <c r="K272" s="35">
        <f t="shared" si="75"/>
        <v>0</v>
      </c>
      <c r="L272" s="35">
        <f t="shared" si="76"/>
        <v>24849.846974088789</v>
      </c>
      <c r="M272" s="35">
        <f t="shared" si="77"/>
        <v>0</v>
      </c>
      <c r="N272" s="35">
        <f t="shared" si="78"/>
        <v>0</v>
      </c>
      <c r="O272" s="35">
        <f t="shared" si="79"/>
        <v>34092.956833243195</v>
      </c>
      <c r="P272" s="3">
        <f t="shared" si="80"/>
        <v>0</v>
      </c>
      <c r="Q272">
        <f t="shared" si="70"/>
        <v>0</v>
      </c>
      <c r="R272" s="3">
        <f>IF(B272&lt;2,K272*V$5+L272*0.4*V$6 - IF((C272-J272)&gt;0,IF((C272-J272)&gt;V$12,V$12,C272-J272)),P272+L272*($V$6)*0.4+K272*($V$5)+G272+F272+E272)/LookHere!B$11</f>
        <v>-945.34023062252595</v>
      </c>
      <c r="S272" s="3">
        <f>(IF(G272&gt;0,IF(R272&gt;V$15,IF(0.15*(R272-V$15)&lt;G272,0.15*(R272-V$15),G272),0),0))*LookHere!B$11</f>
        <v>0</v>
      </c>
      <c r="T272" s="3">
        <f>(IF(R272&lt;V$16,W$16*R272,IF(R272&lt;V$17,Z$16+W$17*(R272-V$16),IF(R272&lt;V$18,W$18*(R272-V$18)+Z$17,(R272-V$18)*W$19+Z$18)))+S272 + IF(R272&lt;V$20,R272*W$20,IF(R272&lt;V$21,(R272-V$20)*W$21+Z$20,(R272-V$21)*W$22+Z$21)))*LookHere!B$11</f>
        <v>-189.0680461245052</v>
      </c>
      <c r="V272" s="4">
        <f>LookHere!G$28</f>
        <v>0.2</v>
      </c>
      <c r="W272" t="s">
        <v>72</v>
      </c>
      <c r="AG272">
        <f t="shared" si="71"/>
        <v>64</v>
      </c>
      <c r="AH272" s="20">
        <v>0.04</v>
      </c>
      <c r="AI272" s="3">
        <f>IF(((X295+Y295+O272+W295)-H272)&lt;H272,1,0)</f>
        <v>0</v>
      </c>
    </row>
    <row r="273" spans="1:35" x14ac:dyDescent="0.2">
      <c r="A273">
        <f t="shared" si="72"/>
        <v>45</v>
      </c>
      <c r="B273">
        <f>IF(A273&lt;LookHere!$B$9,1,2)</f>
        <v>1</v>
      </c>
      <c r="C273">
        <f>IF(B273&lt;2,LookHere!F$10 - T272,0)</f>
        <v>7189.0680461245056</v>
      </c>
      <c r="D273" s="3">
        <f>IF(B273=2,LookHere!$B$12,0)</f>
        <v>0</v>
      </c>
      <c r="E273" s="3">
        <f>IF(A273&lt;LookHere!B$13,0,IF(A273&lt;LookHere!B$14,LookHere!C$13,LookHere!C$14))</f>
        <v>0</v>
      </c>
      <c r="F273" s="3">
        <f>IF('SC1'!A273&lt;LookHere!D$15,0,LookHere!B$15)</f>
        <v>0</v>
      </c>
      <c r="G273" s="3">
        <f>IF('SC1'!A273&lt;LookHere!D$16,0,LookHere!B$16)</f>
        <v>0</v>
      </c>
      <c r="H273" s="3">
        <f t="shared" si="73"/>
        <v>0</v>
      </c>
      <c r="I273" s="35">
        <f t="shared" si="74"/>
        <v>116666.65991210127</v>
      </c>
      <c r="J273" s="3">
        <f>IF(I272&gt;0,IF(B273&lt;2,IF(C273&gt;5500*[1]LookHere!B$11, 5500*[1]LookHere!B$11, C273), IF(H273&gt;(M273+P272),-(H273-M273-P272),0)),0)</f>
        <v>5500</v>
      </c>
      <c r="K273" s="35">
        <f t="shared" si="75"/>
        <v>0</v>
      </c>
      <c r="L273" s="35">
        <f t="shared" si="76"/>
        <v>26235.971438303459</v>
      </c>
      <c r="M273" s="35">
        <f t="shared" si="77"/>
        <v>0</v>
      </c>
      <c r="N273" s="35">
        <f t="shared" si="78"/>
        <v>0</v>
      </c>
      <c r="O273" s="35">
        <f t="shared" si="79"/>
        <v>37683.730011526008</v>
      </c>
      <c r="P273" s="3">
        <f t="shared" si="80"/>
        <v>0</v>
      </c>
      <c r="Q273">
        <f t="shared" si="70"/>
        <v>0</v>
      </c>
      <c r="R273" s="3">
        <f>IF(B273&lt;2,K273*V$5+L273*0.4*V$6 - IF((C273-J273)&gt;0,IF((C273-J273)&gt;V$12,V$12,C273-J273)),P273+L273*($V$6)*0.4+K273*($V$5)+G273+F273+E273)/LookHere!B$11</f>
        <v>-893.80327988665113</v>
      </c>
      <c r="S273" s="3">
        <f>(IF(G273&gt;0,IF(R273&gt;V$15,IF(0.15*(R273-V$15)&lt;G273,0.15*(R273-V$15),G273),0),0))*LookHere!B$11</f>
        <v>0</v>
      </c>
      <c r="T273" s="3">
        <f>(IF(R273&lt;V$16,W$16*R273,IF(R273&lt;V$17,Z$16+W$17*(R273-V$16),IF(R273&lt;V$18,W$18*(R273-V$18)+Z$17,(R273-V$18)*W$19+Z$18)))+S273 + IF(R273&lt;V$20,R273*W$20,IF(R273&lt;V$21,(R273-V$20)*W$21+Z$20,(R273-V$21)*W$22+Z$21)))*LookHere!B$11</f>
        <v>-178.7606559773302</v>
      </c>
      <c r="V273" s="34">
        <f>LookHere!B$28</f>
        <v>4.2199999999999998E-3</v>
      </c>
      <c r="W273" t="s">
        <v>73</v>
      </c>
      <c r="AG273">
        <f t="shared" si="71"/>
        <v>65</v>
      </c>
      <c r="AH273" s="20">
        <v>0.04</v>
      </c>
      <c r="AI273" s="3">
        <f>IF(((X296+Y296+O273+W296)-H273)&lt;H273,1,0)</f>
        <v>0</v>
      </c>
    </row>
    <row r="274" spans="1:35" x14ac:dyDescent="0.2">
      <c r="A274">
        <f t="shared" si="72"/>
        <v>46</v>
      </c>
      <c r="B274">
        <f>IF(A274&lt;LookHere!$B$9,1,2)</f>
        <v>1</v>
      </c>
      <c r="C274">
        <f>IF(B274&lt;2,LookHere!F$10 - T273,0)</f>
        <v>7178.7606559773303</v>
      </c>
      <c r="D274" s="3">
        <f>IF(B274=2,LookHere!$B$12,0)</f>
        <v>0</v>
      </c>
      <c r="E274" s="3">
        <f>IF(A274&lt;LookHere!B$13,0,IF(A274&lt;LookHere!B$14,LookHere!C$13,LookHere!C$14))</f>
        <v>0</v>
      </c>
      <c r="F274" s="3">
        <f>IF('SC1'!A274&lt;LookHere!D$15,0,LookHere!B$15)</f>
        <v>0</v>
      </c>
      <c r="G274" s="3">
        <f>IF('SC1'!A274&lt;LookHere!D$16,0,LookHere!B$16)</f>
        <v>0</v>
      </c>
      <c r="H274" s="3">
        <f t="shared" si="73"/>
        <v>0</v>
      </c>
      <c r="I274" s="35">
        <f t="shared" si="74"/>
        <v>128674.32620199826</v>
      </c>
      <c r="J274" s="3">
        <f>IF(I273&gt;0,IF(B274&lt;2,IF(C274&gt;5500*[1]LookHere!B$11, 5500*[1]LookHere!B$11, C274), IF(H274&gt;(M274+P273),-(H274-M274-P273),0)),0)</f>
        <v>5500</v>
      </c>
      <c r="K274" s="35">
        <f t="shared" si="75"/>
        <v>0</v>
      </c>
      <c r="L274" s="35">
        <f t="shared" si="76"/>
        <v>27699.413925132023</v>
      </c>
      <c r="M274" s="35">
        <f t="shared" si="77"/>
        <v>0</v>
      </c>
      <c r="N274" s="35">
        <f t="shared" si="78"/>
        <v>0</v>
      </c>
      <c r="O274" s="35">
        <f t="shared" si="79"/>
        <v>41464.489127546258</v>
      </c>
      <c r="P274" s="3">
        <f t="shared" si="80"/>
        <v>0</v>
      </c>
      <c r="Q274">
        <f t="shared" si="70"/>
        <v>0</v>
      </c>
      <c r="R274" s="3">
        <f>IF(B274&lt;2,K274*V$5+L274*0.4*V$6 - IF((C274-J274)&gt;0,IF((C274-J274)&gt;V$12,V$12,C274-J274)),P274+L274*($V$6)*0.4+K274*($V$5)+G274+F274+E274)/LookHere!B$11</f>
        <v>-839.13602107872839</v>
      </c>
      <c r="S274" s="3">
        <f>(IF(G274&gt;0,IF(R274&gt;V$15,IF(0.15*(R274-V$15)&lt;G274,0.15*(R274-V$15),G274),0),0))*LookHere!B$11</f>
        <v>0</v>
      </c>
      <c r="T274" s="3">
        <f>(IF(R274&lt;V$16,W$16*R274,IF(R274&lt;V$17,Z$16+W$17*(R274-V$16),IF(R274&lt;V$18,W$18*(R274-V$18)+Z$17,(R274-V$18)*W$19+Z$18)))+S274 + IF(R274&lt;V$20,R274*W$20,IF(R274&lt;V$21,(R274-V$20)*W$21+Z$20,(R274-V$21)*W$22+Z$21)))*LookHere!B$11</f>
        <v>-167.82720421574567</v>
      </c>
      <c r="V274" s="21">
        <f>V271*(V269-V268)+(1-V271)*(V270-V268)</f>
        <v>5.5779999999999996E-2</v>
      </c>
      <c r="W274" t="s">
        <v>74</v>
      </c>
      <c r="AG274">
        <f t="shared" si="71"/>
        <v>66</v>
      </c>
      <c r="AH274" s="20">
        <v>4.2000000000000003E-2</v>
      </c>
      <c r="AI274" s="3">
        <f>IF(((X297+Y297+O274+W297)-H274)&lt;H274,1,0)</f>
        <v>0</v>
      </c>
    </row>
    <row r="275" spans="1:35" x14ac:dyDescent="0.2">
      <c r="A275">
        <f t="shared" si="72"/>
        <v>47</v>
      </c>
      <c r="B275">
        <f>IF(A275&lt;LookHere!$B$9,1,2)</f>
        <v>1</v>
      </c>
      <c r="C275">
        <f>IF(B275&lt;2,LookHere!F$10 - T274,0)</f>
        <v>7167.827204215746</v>
      </c>
      <c r="D275" s="3">
        <f>IF(B275=2,LookHere!$B$12,0)</f>
        <v>0</v>
      </c>
      <c r="E275" s="3">
        <f>IF(A275&lt;LookHere!B$13,0,IF(A275&lt;LookHere!B$14,LookHere!C$13,LookHere!C$14))</f>
        <v>0</v>
      </c>
      <c r="F275" s="3">
        <f>IF('SC1'!A275&lt;LookHere!D$15,0,LookHere!B$15)</f>
        <v>0</v>
      </c>
      <c r="G275" s="3">
        <f>IF('SC1'!A275&lt;LookHere!D$16,0,LookHere!B$16)</f>
        <v>0</v>
      </c>
      <c r="H275" s="3">
        <f t="shared" si="73"/>
        <v>0</v>
      </c>
      <c r="I275" s="35">
        <f t="shared" si="74"/>
        <v>141351.78011754571</v>
      </c>
      <c r="J275" s="3">
        <f>IF(I274&gt;0,IF(B275&lt;2,IF(C275&gt;5500*[1]LookHere!B$11, 5500*[1]LookHere!B$11, C275), IF(H275&gt;(M275+P274),-(H275-M275-P274),0)),0)</f>
        <v>5500</v>
      </c>
      <c r="K275" s="35">
        <f t="shared" si="75"/>
        <v>0</v>
      </c>
      <c r="L275" s="35">
        <f t="shared" si="76"/>
        <v>29244.487233875887</v>
      </c>
      <c r="M275" s="35">
        <f t="shared" si="77"/>
        <v>0</v>
      </c>
      <c r="N275" s="35">
        <f t="shared" si="78"/>
        <v>0</v>
      </c>
      <c r="O275" s="35">
        <f t="shared" si="79"/>
        <v>45445.205535296533</v>
      </c>
      <c r="P275" s="3">
        <f t="shared" si="80"/>
        <v>0</v>
      </c>
      <c r="Q275">
        <f t="shared" si="70"/>
        <v>0</v>
      </c>
      <c r="R275" s="3">
        <f>IF(B275&lt;2,K275*V$5+L275*0.4*V$6 - IF((C275-J275)&gt;0,IF((C275-J275)&gt;V$12,V$12,C275-J275)),P275+L275*($V$6)*0.4+K275*($V$5)+G275+F275+E275)/LookHere!B$11</f>
        <v>-781.36830718249996</v>
      </c>
      <c r="S275" s="3">
        <f>(IF(G275&gt;0,IF(R275&gt;V$15,IF(0.15*(R275-V$15)&lt;G275,0.15*(R275-V$15),G275),0),0))*LookHere!B$11</f>
        <v>0</v>
      </c>
      <c r="T275" s="3">
        <f>(IF(R275&lt;V$16,W$16*R275,IF(R275&lt;V$17,Z$16+W$17*(R275-V$16),IF(R275&lt;V$18,W$18*(R275-V$18)+Z$17,(R275-V$18)*W$19+Z$18)))+S275 + IF(R275&lt;V$20,R275*W$20,IF(R275&lt;V$21,(R275-V$20)*W$21+Z$20,(R275-V$21)*W$22+Z$21)))*LookHere!B$11</f>
        <v>-156.27366143649999</v>
      </c>
      <c r="V275" s="21">
        <f>V272*(V269-V268)+(1-V272)*(V270-V268)</f>
        <v>4.5779999999999994E-2</v>
      </c>
      <c r="W275" t="s">
        <v>75</v>
      </c>
      <c r="AG275">
        <f t="shared" si="71"/>
        <v>67</v>
      </c>
      <c r="AH275" s="20">
        <v>4.3999999999999997E-2</v>
      </c>
      <c r="AI275" s="3">
        <f>IF(((X298+Y298+O275+W298)-H275)&lt;H275,1,0)</f>
        <v>0</v>
      </c>
    </row>
    <row r="276" spans="1:35" x14ac:dyDescent="0.2">
      <c r="A276">
        <f t="shared" si="72"/>
        <v>48</v>
      </c>
      <c r="B276">
        <f>IF(A276&lt;LookHere!$B$9,1,2)</f>
        <v>1</v>
      </c>
      <c r="C276">
        <f>IF(B276&lt;2,LookHere!F$10 - T275,0)</f>
        <v>7156.2736614365003</v>
      </c>
      <c r="D276" s="3">
        <f>IF(B276=2,LookHere!$B$12,0)</f>
        <v>0</v>
      </c>
      <c r="E276" s="3">
        <f>IF(A276&lt;LookHere!B$13,0,IF(A276&lt;LookHere!B$14,LookHere!C$13,LookHere!C$14))</f>
        <v>0</v>
      </c>
      <c r="F276" s="3">
        <f>IF('SC1'!A276&lt;LookHere!D$15,0,LookHere!B$15)</f>
        <v>0</v>
      </c>
      <c r="G276" s="3">
        <f>IF('SC1'!A276&lt;LookHere!D$16,0,LookHere!B$16)</f>
        <v>0</v>
      </c>
      <c r="H276" s="3">
        <f t="shared" si="73"/>
        <v>0</v>
      </c>
      <c r="I276" s="35">
        <f t="shared" si="74"/>
        <v>154736.3824125024</v>
      </c>
      <c r="J276" s="3">
        <f>IF(I275&gt;0,IF(B276&lt;2,IF(C276&gt;5500*[1]LookHere!B$11, 5500*[1]LookHere!B$11, C276), IF(H276&gt;(M276+P275),-(H276-M276-P275),0)),0)</f>
        <v>5500</v>
      </c>
      <c r="K276" s="35">
        <f t="shared" si="75"/>
        <v>0</v>
      </c>
      <c r="L276" s="35">
        <f t="shared" si="76"/>
        <v>30875.74473178148</v>
      </c>
      <c r="M276" s="35">
        <f t="shared" si="77"/>
        <v>0</v>
      </c>
      <c r="N276" s="35">
        <f t="shared" si="78"/>
        <v>0</v>
      </c>
      <c r="O276" s="35">
        <f t="shared" si="79"/>
        <v>49636.412761491869</v>
      </c>
      <c r="P276" s="3">
        <f t="shared" si="80"/>
        <v>0</v>
      </c>
      <c r="Q276">
        <f t="shared" si="70"/>
        <v>0</v>
      </c>
      <c r="R276" s="3">
        <f>IF(B276&lt;2,K276*V$5+L276*0.4*V$6 - IF((C276-J276)&gt;0,IF((C276-J276)&gt;V$12,V$12,C276-J276)),P276+L276*($V$6)*0.4+K276*($V$5)+G276+F276+E276)/LookHere!B$11</f>
        <v>-720.36808712673997</v>
      </c>
      <c r="S276" s="3">
        <f>(IF(G276&gt;0,IF(R276&gt;V$15,IF(0.15*(R276-V$15)&lt;G276,0.15*(R276-V$15),G276),0),0))*LookHere!B$11</f>
        <v>0</v>
      </c>
      <c r="T276" s="3">
        <f>(IF(R276&lt;V$16,W$16*R276,IF(R276&lt;V$17,Z$16+W$17*(R276-V$16),IF(R276&lt;V$18,W$18*(R276-V$18)+Z$17,(R276-V$18)*W$19+Z$18)))+S276 + IF(R276&lt;V$20,R276*W$20,IF(R276&lt;V$21,(R276-V$20)*W$21+Z$20,(R276-V$21)*W$22+Z$21)))*LookHere!B$11</f>
        <v>-144.073617425348</v>
      </c>
      <c r="V276" s="23">
        <f>LookHere!F$8*0.15</f>
        <v>8370</v>
      </c>
      <c r="W276" t="s">
        <v>78</v>
      </c>
      <c r="AG276">
        <f t="shared" si="71"/>
        <v>68</v>
      </c>
      <c r="AH276" s="20">
        <v>4.5999999999999999E-2</v>
      </c>
      <c r="AI276" s="3">
        <f t="shared" ref="AI276:AI339" si="81">IF(((K276+L276+O276+I276)-H276)&lt;H276,1,0)</f>
        <v>0</v>
      </c>
    </row>
    <row r="277" spans="1:35" x14ac:dyDescent="0.2">
      <c r="A277">
        <f t="shared" si="72"/>
        <v>49</v>
      </c>
      <c r="B277">
        <f>IF(A277&lt;LookHere!$B$9,1,2)</f>
        <v>1</v>
      </c>
      <c r="C277">
        <f>IF(B277&lt;2,LookHere!F$10 - T276,0)</f>
        <v>7144.0736174253479</v>
      </c>
      <c r="D277" s="3">
        <f>IF(B277=2,LookHere!$B$12,0)</f>
        <v>0</v>
      </c>
      <c r="E277" s="3">
        <f>IF(A277&lt;LookHere!B$13,0,IF(A277&lt;LookHere!B$14,LookHere!C$13,LookHere!C$14))</f>
        <v>0</v>
      </c>
      <c r="F277" s="3">
        <f>IF('SC1'!A277&lt;LookHere!D$15,0,LookHere!B$15)</f>
        <v>0</v>
      </c>
      <c r="G277" s="3">
        <f>IF('SC1'!A277&lt;LookHere!D$16,0,LookHere!B$16)</f>
        <v>0</v>
      </c>
      <c r="H277" s="3">
        <f t="shared" si="73"/>
        <v>0</v>
      </c>
      <c r="I277" s="35">
        <f t="shared" si="74"/>
        <v>168867.57782347177</v>
      </c>
      <c r="J277" s="3">
        <f>IF(I276&gt;0,IF(B277&lt;2,IF(C277&gt;5500*[1]LookHere!B$11, 5500*[1]LookHere!B$11, C277), IF(H277&gt;(M277+P276),-(H277-M277-P276),0)),0)</f>
        <v>5500</v>
      </c>
      <c r="K277" s="35">
        <f t="shared" si="75"/>
        <v>0</v>
      </c>
      <c r="L277" s="35">
        <f t="shared" si="76"/>
        <v>32597.99377292025</v>
      </c>
      <c r="M277" s="35">
        <f t="shared" si="77"/>
        <v>0</v>
      </c>
      <c r="N277" s="35">
        <f t="shared" si="78"/>
        <v>0</v>
      </c>
      <c r="O277" s="35">
        <f t="shared" si="79"/>
        <v>54049.205482753227</v>
      </c>
      <c r="P277" s="3">
        <f t="shared" si="80"/>
        <v>0</v>
      </c>
      <c r="Q277">
        <f t="shared" si="70"/>
        <v>0</v>
      </c>
      <c r="R277" s="3">
        <f>IF(B277&lt;2,K277*V$5+L277*0.4*V$6 - IF((C277-J277)&gt;0,IF((C277-J277)&gt;V$12,V$12,C277-J277)),P277+L277*($V$6)*0.4+K277*($V$5)+G277+F277+E277)/LookHere!B$11</f>
        <v>-655.96323018058922</v>
      </c>
      <c r="S277" s="3">
        <f>(IF(G277&gt;0,IF(R277&gt;V$15,IF(0.15*(R277-V$15)&lt;G277,0.15*(R277-V$15),G277),0),0))*LookHere!B$11</f>
        <v>0</v>
      </c>
      <c r="T277" s="3">
        <f>(IF(R277&lt;V$16,W$16*R277,IF(R277&lt;V$17,Z$16+W$17*(R277-V$16),IF(R277&lt;V$18,W$18*(R277-V$18)+Z$17,(R277-V$18)*W$19+Z$18)))+S277 + IF(R277&lt;V$20,R277*W$20,IF(R277&lt;V$21,(R277-V$20)*W$21+Z$20,(R277-V$21)*W$22+Z$21)))*LookHere!B$11</f>
        <v>-131.19264603611785</v>
      </c>
      <c r="W277" t="s">
        <v>20</v>
      </c>
      <c r="AG277">
        <f t="shared" si="71"/>
        <v>69</v>
      </c>
      <c r="AH277" s="20">
        <v>4.8000000000000001E-2</v>
      </c>
      <c r="AI277" s="3">
        <f t="shared" si="81"/>
        <v>0</v>
      </c>
    </row>
    <row r="278" spans="1:35" x14ac:dyDescent="0.2">
      <c r="A278">
        <f t="shared" si="72"/>
        <v>50</v>
      </c>
      <c r="B278">
        <f>IF(A278&lt;LookHere!$B$9,1,2)</f>
        <v>1</v>
      </c>
      <c r="C278">
        <f>IF(B278&lt;2,LookHere!F$10 - T277,0)</f>
        <v>7131.1926460361183</v>
      </c>
      <c r="D278" s="3">
        <f>IF(B278=2,LookHere!$B$12,0)</f>
        <v>0</v>
      </c>
      <c r="E278" s="3">
        <f>IF(A278&lt;LookHere!B$13,0,IF(A278&lt;LookHere!B$14,LookHere!C$13,LookHere!C$14))</f>
        <v>0</v>
      </c>
      <c r="F278" s="3">
        <f>IF('SC1'!A278&lt;LookHere!D$15,0,LookHere!B$15)</f>
        <v>0</v>
      </c>
      <c r="G278" s="3">
        <f>IF('SC1'!A278&lt;LookHere!D$16,0,LookHere!B$16)</f>
        <v>0</v>
      </c>
      <c r="H278" s="3">
        <f t="shared" si="73"/>
        <v>0</v>
      </c>
      <c r="I278" s="35">
        <f t="shared" si="74"/>
        <v>183787.01131446502</v>
      </c>
      <c r="J278" s="3">
        <f>IF(I277&gt;0,IF(B278&lt;2,IF(C278&gt;5500*[1]LookHere!B$11, 5500*[1]LookHere!B$11, C278), IF(H278&gt;(M278+P277),-(H278-M278-P277),0)),0)</f>
        <v>5500</v>
      </c>
      <c r="K278" s="35">
        <f t="shared" si="75"/>
        <v>0</v>
      </c>
      <c r="L278" s="35">
        <f t="shared" si="76"/>
        <v>34416.309865573741</v>
      </c>
      <c r="M278" s="35">
        <f t="shared" si="77"/>
        <v>0</v>
      </c>
      <c r="N278" s="35">
        <f t="shared" si="78"/>
        <v>0</v>
      </c>
      <c r="O278" s="35">
        <f t="shared" si="79"/>
        <v>58695.262810617322</v>
      </c>
      <c r="P278" s="3">
        <f t="shared" si="80"/>
        <v>0</v>
      </c>
      <c r="Q278">
        <f t="shared" si="70"/>
        <v>0</v>
      </c>
      <c r="R278" s="3">
        <f>IF(B278&lt;2,K278*V$5+L278*0.4*V$6 - IF((C278-J278)&gt;0,IF((C278-J278)&gt;V$12,V$12,C278-J278)),P278+L278*($V$6)*0.4+K278*($V$5)+G278+F278+E278)/LookHere!B$11</f>
        <v>-587.96546139084694</v>
      </c>
      <c r="S278" s="3">
        <f>(IF(G278&gt;0,IF(R278&gt;V$15,IF(0.15*(R278-V$15)&lt;G278,0.15*(R278-V$15),G278),0),0))*LookHere!B$11</f>
        <v>0</v>
      </c>
      <c r="T278" s="3">
        <f>(IF(R278&lt;V$16,W$16*R278,IF(R278&lt;V$17,Z$16+W$17*(R278-V$16),IF(R278&lt;V$18,W$18*(R278-V$18)+Z$17,(R278-V$18)*W$19+Z$18)))+S278 + IF(R278&lt;V$20,R278*W$20,IF(R278&lt;V$21,(R278-V$20)*W$21+Z$20,(R278-V$21)*W$22+Z$21)))*LookHere!B$11</f>
        <v>-117.59309227816939</v>
      </c>
      <c r="AG278">
        <f t="shared" si="71"/>
        <v>70</v>
      </c>
      <c r="AH278" s="20">
        <v>0.05</v>
      </c>
      <c r="AI278" s="3">
        <f t="shared" si="81"/>
        <v>0</v>
      </c>
    </row>
    <row r="279" spans="1:35" x14ac:dyDescent="0.2">
      <c r="A279">
        <f t="shared" si="72"/>
        <v>51</v>
      </c>
      <c r="B279">
        <f>IF(A279&lt;LookHere!$B$9,1,2)</f>
        <v>1</v>
      </c>
      <c r="C279">
        <f>IF(B279&lt;2,LookHere!F$10 - T278,0)</f>
        <v>7117.593092278169</v>
      </c>
      <c r="D279" s="3">
        <f>IF(B279=2,LookHere!$B$12,0)</f>
        <v>0</v>
      </c>
      <c r="E279" s="3">
        <f>IF(A279&lt;LookHere!B$13,0,IF(A279&lt;LookHere!B$14,LookHere!C$13,LookHere!C$14))</f>
        <v>0</v>
      </c>
      <c r="F279" s="3">
        <f>IF('SC1'!A279&lt;LookHere!D$15,0,LookHere!B$15)</f>
        <v>0</v>
      </c>
      <c r="G279" s="3">
        <f>IF('SC1'!A279&lt;LookHere!D$16,0,LookHere!B$16)</f>
        <v>0</v>
      </c>
      <c r="H279" s="3">
        <f t="shared" si="73"/>
        <v>0</v>
      </c>
      <c r="I279" s="35">
        <f t="shared" si="74"/>
        <v>199538.65080558587</v>
      </c>
      <c r="J279" s="3">
        <f>IF(I278&gt;0,IF(B279&lt;2,IF(C279&gt;5500*[1]LookHere!B$11, 5500*[1]LookHere!B$11, C279), IF(H279&gt;(M279+P278),-(H279-M279-P278),0)),0)</f>
        <v>5500</v>
      </c>
      <c r="K279" s="35">
        <f t="shared" si="75"/>
        <v>0</v>
      </c>
      <c r="L279" s="35">
        <f t="shared" si="76"/>
        <v>36336.051629875445</v>
      </c>
      <c r="M279" s="35">
        <f t="shared" si="77"/>
        <v>0</v>
      </c>
      <c r="N279" s="35">
        <f t="shared" si="78"/>
        <v>0</v>
      </c>
      <c r="O279" s="35">
        <f t="shared" si="79"/>
        <v>63586.877662471721</v>
      </c>
      <c r="P279" s="3">
        <f t="shared" si="80"/>
        <v>0</v>
      </c>
      <c r="Q279">
        <f t="shared" si="70"/>
        <v>0</v>
      </c>
      <c r="R279" s="3">
        <f>IF(B279&lt;2,K279*V$5+L279*0.4*V$6 - IF((C279-J279)&gt;0,IF((C279-J279)&gt;V$12,V$12,C279-J279)),P279+L279*($V$6)*0.4+K279*($V$5)+G279+F279+E279)/LookHere!B$11</f>
        <v>-516.17469527338449</v>
      </c>
      <c r="S279" s="3">
        <f>(IF(G279&gt;0,IF(R279&gt;V$15,IF(0.15*(R279-V$15)&lt;G279,0.15*(R279-V$15),G279),0),0))*LookHere!B$11</f>
        <v>0</v>
      </c>
      <c r="T279" s="3">
        <f>(IF(R279&lt;V$16,W$16*R279,IF(R279&lt;V$17,Z$16+W$17*(R279-V$16),IF(R279&lt;V$18,W$18*(R279-V$18)+Z$17,(R279-V$18)*W$19+Z$18)))+S279 + IF(R279&lt;V$20,R279*W$20,IF(R279&lt;V$21,(R279-V$20)*W$21+Z$20,(R279-V$21)*W$22+Z$21)))*LookHere!B$11</f>
        <v>-103.23493905467689</v>
      </c>
      <c r="V279" s="29">
        <v>71592</v>
      </c>
      <c r="W279" t="s">
        <v>61</v>
      </c>
      <c r="AG279">
        <f t="shared" si="71"/>
        <v>71</v>
      </c>
      <c r="AH279" s="20">
        <v>7.3999999999999996E-2</v>
      </c>
      <c r="AI279" s="3">
        <f t="shared" si="81"/>
        <v>0</v>
      </c>
    </row>
    <row r="280" spans="1:35" x14ac:dyDescent="0.2">
      <c r="A280">
        <f t="shared" si="72"/>
        <v>52</v>
      </c>
      <c r="B280">
        <f>IF(A280&lt;LookHere!$B$9,1,2)</f>
        <v>1</v>
      </c>
      <c r="C280">
        <f>IF(B280&lt;2,LookHere!F$10 - T279,0)</f>
        <v>7103.2349390546769</v>
      </c>
      <c r="D280" s="3">
        <f>IF(B280=2,LookHere!$B$12,0)</f>
        <v>0</v>
      </c>
      <c r="E280" s="3">
        <f>IF(A280&lt;LookHere!B$13,0,IF(A280&lt;LookHere!B$14,LookHere!C$13,LookHere!C$14))</f>
        <v>0</v>
      </c>
      <c r="F280" s="3">
        <f>IF('SC1'!A280&lt;LookHere!D$15,0,LookHere!B$15)</f>
        <v>0</v>
      </c>
      <c r="G280" s="3">
        <f>IF('SC1'!A280&lt;LookHere!D$16,0,LookHere!B$16)</f>
        <v>0</v>
      </c>
      <c r="H280" s="3">
        <f t="shared" si="73"/>
        <v>0</v>
      </c>
      <c r="I280" s="35">
        <f t="shared" si="74"/>
        <v>216168.91674752143</v>
      </c>
      <c r="J280" s="3">
        <f>IF(I279&gt;0,IF(B280&lt;2,IF(C280&gt;5500*[1]LookHere!B$11, 5500*[1]LookHere!B$11, C280), IF(H280&gt;(M280+P279),-(H280-M280-P279),0)),0)</f>
        <v>5500</v>
      </c>
      <c r="K280" s="35">
        <f t="shared" si="75"/>
        <v>0</v>
      </c>
      <c r="L280" s="35">
        <f t="shared" si="76"/>
        <v>38362.876589789892</v>
      </c>
      <c r="M280" s="35">
        <f t="shared" si="77"/>
        <v>0</v>
      </c>
      <c r="N280" s="35">
        <f t="shared" si="78"/>
        <v>0</v>
      </c>
      <c r="O280" s="35">
        <f t="shared" si="79"/>
        <v>68736.988637539063</v>
      </c>
      <c r="P280" s="3">
        <f t="shared" si="80"/>
        <v>0</v>
      </c>
      <c r="Q280">
        <f t="shared" si="70"/>
        <v>0</v>
      </c>
      <c r="R280" s="3">
        <f>IF(B280&lt;2,K280*V$5+L280*0.4*V$6 - IF((C280-J280)&gt;0,IF((C280-J280)&gt;V$12,V$12,C280-J280)),P280+L280*($V$6)*0.4+K280*($V$5)+G280+F280+E280)/LookHere!B$11</f>
        <v>-440.3794238649657</v>
      </c>
      <c r="S280" s="3">
        <f>(IF(G280&gt;0,IF(R280&gt;V$15,IF(0.15*(R280-V$15)&lt;G280,0.15*(R280-V$15),G280),0),0))*LookHere!B$11</f>
        <v>0</v>
      </c>
      <c r="T280" s="3">
        <f>(IF(R280&lt;V$16,W$16*R280,IF(R280&lt;V$17,Z$16+W$17*(R280-V$16),IF(R280&lt;V$18,W$18*(R280-V$18)+Z$17,(R280-V$18)*W$19+Z$18)))+S280 + IF(R280&lt;V$20,R280*W$20,IF(R280&lt;V$21,(R280-V$20)*W$21+Z$20,(R280-V$21)*W$22+Z$21)))*LookHere!B$11</f>
        <v>-88.075884772993149</v>
      </c>
      <c r="V280" s="29">
        <v>43953</v>
      </c>
      <c r="W280">
        <v>0.15</v>
      </c>
      <c r="X280" t="s">
        <v>64</v>
      </c>
      <c r="Z280" s="29">
        <f>V280*W280</f>
        <v>6592.95</v>
      </c>
      <c r="AG280">
        <f t="shared" si="71"/>
        <v>72</v>
      </c>
      <c r="AH280" s="20">
        <v>7.4999999999999997E-2</v>
      </c>
      <c r="AI280" s="3">
        <f t="shared" si="81"/>
        <v>0</v>
      </c>
    </row>
    <row r="281" spans="1:35" x14ac:dyDescent="0.2">
      <c r="A281">
        <f t="shared" si="72"/>
        <v>53</v>
      </c>
      <c r="B281">
        <f>IF(A281&lt;LookHere!$B$9,1,2)</f>
        <v>1</v>
      </c>
      <c r="C281">
        <f>IF(B281&lt;2,LookHere!F$10 - T280,0)</f>
        <v>7088.075884772993</v>
      </c>
      <c r="D281" s="3">
        <f>IF(B281=2,LookHere!$B$12,0)</f>
        <v>0</v>
      </c>
      <c r="E281" s="3">
        <f>IF(A281&lt;LookHere!B$13,0,IF(A281&lt;LookHere!B$14,LookHere!C$13,LookHere!C$14))</f>
        <v>0</v>
      </c>
      <c r="F281" s="3">
        <f>IF('SC1'!A281&lt;LookHere!D$15,0,LookHere!B$15)</f>
        <v>0</v>
      </c>
      <c r="G281" s="3">
        <f>IF('SC1'!A281&lt;LookHere!D$16,0,LookHere!B$16)</f>
        <v>0</v>
      </c>
      <c r="H281" s="3">
        <f t="shared" si="73"/>
        <v>0</v>
      </c>
      <c r="I281" s="35">
        <f t="shared" si="74"/>
        <v>233726.81892369816</v>
      </c>
      <c r="J281" s="3">
        <f>IF(I280&gt;0,IF(B281&lt;2,IF(C281&gt;5500*[1]LookHere!B$11, 5500*[1]LookHere!B$11, C281), IF(H281&gt;(M281+P280),-(H281-M281-P280),0)),0)</f>
        <v>5500</v>
      </c>
      <c r="K281" s="35">
        <f t="shared" si="75"/>
        <v>0</v>
      </c>
      <c r="L281" s="35">
        <f t="shared" si="76"/>
        <v>40502.757845968372</v>
      </c>
      <c r="M281" s="35">
        <f t="shared" si="77"/>
        <v>0</v>
      </c>
      <c r="N281" s="35">
        <f t="shared" si="78"/>
        <v>0</v>
      </c>
      <c r="O281" s="35">
        <f t="shared" si="79"/>
        <v>74159.213748513983</v>
      </c>
      <c r="P281" s="3">
        <f t="shared" si="80"/>
        <v>0</v>
      </c>
      <c r="Q281">
        <f t="shared" si="70"/>
        <v>0</v>
      </c>
      <c r="R281" s="3">
        <f>IF(B281&lt;2,K281*V$5+L281*0.4*V$6 - IF((C281-J281)&gt;0,IF((C281-J281)&gt;V$12,V$12,C281-J281)),P281+L281*($V$6)*0.4+K281*($V$5)+G281+F281+E281)/LookHere!B$11</f>
        <v>-360.35628894599972</v>
      </c>
      <c r="S281" s="3">
        <f>(IF(G281&gt;0,IF(R281&gt;V$15,IF(0.15*(R281-V$15)&lt;G281,0.15*(R281-V$15),G281),0),0))*LookHere!B$11</f>
        <v>0</v>
      </c>
      <c r="T281" s="3">
        <f>(IF(R281&lt;V$16,W$16*R281,IF(R281&lt;V$17,Z$16+W$17*(R281-V$16),IF(R281&lt;V$18,W$18*(R281-V$18)+Z$17,(R281-V$18)*W$19+Z$18)))+S281 + IF(R281&lt;V$20,R281*W$20,IF(R281&lt;V$21,(R281-V$20)*W$21+Z$20,(R281-V$21)*W$22+Z$21)))*LookHere!B$11</f>
        <v>-72.071257789199947</v>
      </c>
      <c r="V281" s="29">
        <v>87907</v>
      </c>
      <c r="W281">
        <v>0.22</v>
      </c>
      <c r="X281" t="s">
        <v>65</v>
      </c>
      <c r="Z281" s="29">
        <f>(V281-V280)*W281+Z280</f>
        <v>16262.829999999998</v>
      </c>
      <c r="AG281">
        <f t="shared" si="71"/>
        <v>73</v>
      </c>
      <c r="AH281" s="20">
        <v>7.5999999999999998E-2</v>
      </c>
      <c r="AI281" s="3">
        <f t="shared" si="81"/>
        <v>0</v>
      </c>
    </row>
    <row r="282" spans="1:35" x14ac:dyDescent="0.2">
      <c r="A282">
        <f t="shared" si="72"/>
        <v>54</v>
      </c>
      <c r="B282">
        <f>IF(A282&lt;LookHere!$B$9,1,2)</f>
        <v>1</v>
      </c>
      <c r="C282">
        <f>IF(B282&lt;2,LookHere!F$10 - T281,0)</f>
        <v>7072.0712577892</v>
      </c>
      <c r="D282" s="3">
        <f>IF(B282=2,LookHere!$B$12,0)</f>
        <v>0</v>
      </c>
      <c r="E282" s="3">
        <f>IF(A282&lt;LookHere!B$13,0,IF(A282&lt;LookHere!B$14,LookHere!C$13,LookHere!C$14))</f>
        <v>0</v>
      </c>
      <c r="F282" s="3">
        <f>IF('SC1'!A282&lt;LookHere!D$15,0,LookHere!B$15)</f>
        <v>0</v>
      </c>
      <c r="G282" s="3">
        <f>IF('SC1'!A282&lt;LookHere!D$16,0,LookHere!B$16)</f>
        <v>0</v>
      </c>
      <c r="H282" s="3">
        <f t="shared" si="73"/>
        <v>0</v>
      </c>
      <c r="I282" s="35">
        <f t="shared" si="74"/>
        <v>252264.10088326203</v>
      </c>
      <c r="J282" s="3">
        <f>IF(I281&gt;0,IF(B282&lt;2,IF(C282&gt;5500*[1]LookHere!B$11, 5500*[1]LookHere!B$11, C282), IF(H282&gt;(M282+P281),-(H282-M282-P281),0)),0)</f>
        <v>5500</v>
      </c>
      <c r="K282" s="35">
        <f t="shared" si="75"/>
        <v>0</v>
      </c>
      <c r="L282" s="35">
        <f t="shared" si="76"/>
        <v>42762.001678616485</v>
      </c>
      <c r="M282" s="35">
        <f t="shared" si="77"/>
        <v>0</v>
      </c>
      <c r="N282" s="35">
        <f t="shared" si="78"/>
        <v>0</v>
      </c>
      <c r="O282" s="35">
        <f t="shared" si="79"/>
        <v>79867.88594919529</v>
      </c>
      <c r="P282" s="3">
        <f t="shared" si="80"/>
        <v>0</v>
      </c>
      <c r="Q282">
        <f t="shared" si="70"/>
        <v>0</v>
      </c>
      <c r="R282" s="3">
        <f>IF(B282&lt;2,K282*V$5+L282*0.4*V$6 - IF((C282-J282)&gt;0,IF((C282-J282)&gt;V$12,V$12,C282-J282)),P282+L282*($V$6)*0.4+K282*($V$5)+G282+F282+E282)/LookHere!B$11</f>
        <v>-275.86946290697688</v>
      </c>
      <c r="S282" s="3">
        <f>(IF(G282&gt;0,IF(R282&gt;V$15,IF(0.15*(R282-V$15)&lt;G282,0.15*(R282-V$15),G282),0),0))*LookHere!B$11</f>
        <v>0</v>
      </c>
      <c r="T282" s="3">
        <f>(IF(R282&lt;V$16,W$16*R282,IF(R282&lt;V$17,Z$16+W$17*(R282-V$16),IF(R282&lt;V$18,W$18*(R282-V$18)+Z$17,(R282-V$18)*W$19+Z$18)))+S282 + IF(R282&lt;V$20,R282*W$20,IF(R282&lt;V$21,(R282-V$20)*W$21+Z$20,(R282-V$21)*W$22+Z$21)))*LookHere!B$11</f>
        <v>-55.173892581395378</v>
      </c>
      <c r="V282" s="29">
        <v>136270</v>
      </c>
      <c r="W282">
        <v>0.26</v>
      </c>
      <c r="X282" t="s">
        <v>66</v>
      </c>
      <c r="Z282" s="29">
        <f>(V282-V281)*W282+Z281</f>
        <v>28837.21</v>
      </c>
      <c r="AG282">
        <f t="shared" si="71"/>
        <v>74</v>
      </c>
      <c r="AH282" s="20">
        <v>7.6999999999999999E-2</v>
      </c>
      <c r="AI282" s="3">
        <f t="shared" si="81"/>
        <v>0</v>
      </c>
    </row>
    <row r="283" spans="1:35" x14ac:dyDescent="0.2">
      <c r="A283">
        <f t="shared" si="72"/>
        <v>55</v>
      </c>
      <c r="B283">
        <f>IF(A283&lt;LookHere!$B$9,1,2)</f>
        <v>1</v>
      </c>
      <c r="C283">
        <f>IF(B283&lt;2,LookHere!F$10 - T282,0)</f>
        <v>7055.1738925813952</v>
      </c>
      <c r="D283" s="3">
        <f>IF(B283=2,LookHere!$B$12,0)</f>
        <v>0</v>
      </c>
      <c r="E283" s="3">
        <f>IF(A283&lt;LookHere!B$13,0,IF(A283&lt;LookHere!B$14,LookHere!C$13,LookHere!C$14))</f>
        <v>0</v>
      </c>
      <c r="F283" s="3">
        <f>IF('SC1'!A283&lt;LookHere!D$15,0,LookHere!B$15)</f>
        <v>0</v>
      </c>
      <c r="G283" s="3">
        <f>IF('SC1'!A283&lt;LookHere!D$16,0,LookHere!B$16)</f>
        <v>0</v>
      </c>
      <c r="H283" s="3">
        <f t="shared" si="73"/>
        <v>0</v>
      </c>
      <c r="I283" s="35">
        <f t="shared" si="74"/>
        <v>271835.3924305304</v>
      </c>
      <c r="J283" s="3">
        <f>IF(I282&gt;0,IF(B283&lt;2,IF(C283&gt;5500*[1]LookHere!B$11, 5500*[1]LookHere!B$11, C283), IF(H283&gt;(M283+P282),-(H283-M283-P282),0)),0)</f>
        <v>5500</v>
      </c>
      <c r="K283" s="35">
        <f t="shared" si="75"/>
        <v>0</v>
      </c>
      <c r="L283" s="35">
        <f t="shared" si="76"/>
        <v>45147.266132249708</v>
      </c>
      <c r="M283" s="35">
        <f t="shared" si="77"/>
        <v>0</v>
      </c>
      <c r="N283" s="35">
        <f t="shared" si="78"/>
        <v>0</v>
      </c>
      <c r="O283" s="35">
        <f t="shared" si="79"/>
        <v>85878.090520022801</v>
      </c>
      <c r="P283" s="3">
        <f t="shared" si="80"/>
        <v>0</v>
      </c>
      <c r="Q283">
        <f t="shared" si="70"/>
        <v>0</v>
      </c>
      <c r="R283" s="3">
        <f>IF(B283&lt;2,K283*V$5+L283*0.4*V$6 - IF((C283-J283)&gt;0,IF((C283-J283)&gt;V$12,V$12,C283-J283)),P283+L283*($V$6)*0.4+K283*($V$5)+G283+F283+E283)/LookHere!B$11</f>
        <v>-186.66996158064217</v>
      </c>
      <c r="S283" s="3">
        <f>(IF(G283&gt;0,IF(R283&gt;V$15,IF(0.15*(R283-V$15)&lt;G283,0.15*(R283-V$15),G283),0),0))*LookHere!B$11</f>
        <v>0</v>
      </c>
      <c r="T283" s="3">
        <f>(IF(R283&lt;V$16,W$16*R283,IF(R283&lt;V$17,Z$16+W$17*(R283-V$16),IF(R283&lt;V$18,W$18*(R283-V$18)+Z$17,(R283-V$18)*W$19+Z$18)))+S283 + IF(R283&lt;V$20,R283*W$20,IF(R283&lt;V$21,(R283-V$20)*W$21+Z$20,(R283-V$21)*W$22+Z$21)))*LookHere!B$11</f>
        <v>-37.33399231612843</v>
      </c>
      <c r="V283" s="29"/>
      <c r="W283">
        <v>0.28999999999999998</v>
      </c>
      <c r="X283" t="s">
        <v>67</v>
      </c>
      <c r="Z283" s="29"/>
      <c r="AG283">
        <f t="shared" si="71"/>
        <v>75</v>
      </c>
      <c r="AH283" s="20">
        <v>7.9000000000000001E-2</v>
      </c>
      <c r="AI283" s="3">
        <f t="shared" si="81"/>
        <v>0</v>
      </c>
    </row>
    <row r="284" spans="1:35" x14ac:dyDescent="0.2">
      <c r="A284">
        <f t="shared" si="72"/>
        <v>56</v>
      </c>
      <c r="B284">
        <f>IF(A284&lt;LookHere!$B$9,1,2)</f>
        <v>1</v>
      </c>
      <c r="C284">
        <f>IF(B284&lt;2,LookHere!F$10 - T283,0)</f>
        <v>7037.3339923161284</v>
      </c>
      <c r="D284" s="3">
        <f>IF(B284=2,LookHere!$B$12,0)</f>
        <v>0</v>
      </c>
      <c r="E284" s="3">
        <f>IF(A284&lt;LookHere!B$13,0,IF(A284&lt;LookHere!B$14,LookHere!C$13,LookHere!C$14))</f>
        <v>0</v>
      </c>
      <c r="F284" s="3">
        <f>IF('SC1'!A284&lt;LookHere!D$15,0,LookHere!B$15)</f>
        <v>0</v>
      </c>
      <c r="G284" s="3">
        <f>IF('SC1'!A284&lt;LookHere!D$16,0,LookHere!B$16)</f>
        <v>0</v>
      </c>
      <c r="H284" s="3">
        <f t="shared" si="73"/>
        <v>0</v>
      </c>
      <c r="I284" s="35">
        <f t="shared" si="74"/>
        <v>292498.37062030536</v>
      </c>
      <c r="J284" s="3">
        <f>IF(I283&gt;0,IF(B284&lt;2,IF(C284&gt;5500*[1]LookHere!B$11, 5500*[1]LookHere!B$11, C284), IF(H284&gt;(M284+P283),-(H284-M284-P283),0)),0)</f>
        <v>5500</v>
      </c>
      <c r="K284" s="35">
        <f t="shared" si="75"/>
        <v>0</v>
      </c>
      <c r="L284" s="35">
        <f t="shared" si="76"/>
        <v>47665.580637106592</v>
      </c>
      <c r="M284" s="35">
        <f t="shared" si="77"/>
        <v>0</v>
      </c>
      <c r="N284" s="35">
        <f t="shared" si="78"/>
        <v>0</v>
      </c>
      <c r="O284" s="35">
        <f t="shared" si="79"/>
        <v>92205.704401545794</v>
      </c>
      <c r="P284" s="3">
        <f t="shared" si="80"/>
        <v>0</v>
      </c>
      <c r="Q284">
        <f t="shared" si="70"/>
        <v>0</v>
      </c>
      <c r="R284" s="3">
        <f>IF(B284&lt;2,K284*V$5+L284*0.4*V$6 - IF((C284-J284)&gt;0,IF((C284-J284)&gt;V$12,V$12,C284-J284)),P284+L284*($V$6)*0.4+K284*($V$5)+G284+F284+E284)/LookHere!B$11</f>
        <v>-92.494912044153352</v>
      </c>
      <c r="S284" s="3">
        <f>(IF(G284&gt;0,IF(R284&gt;V$15,IF(0.15*(R284-V$15)&lt;G284,0.15*(R284-V$15),G284),0),0))*LookHere!B$11</f>
        <v>0</v>
      </c>
      <c r="T284" s="3">
        <f>(IF(R284&lt;V$16,W$16*R284,IF(R284&lt;V$17,Z$16+W$17*(R284-V$16),IF(R284&lt;V$18,W$18*(R284-V$18)+Z$17,(R284-V$18)*W$19+Z$18)))+S284 + IF(R284&lt;V$20,R284*W$20,IF(R284&lt;V$21,(R284-V$20)*W$21+Z$20,(R284-V$21)*W$22+Z$21)))*LookHere!B$11</f>
        <v>-18.49898240883067</v>
      </c>
      <c r="V284" s="29">
        <v>40120</v>
      </c>
      <c r="W284">
        <v>0.05</v>
      </c>
      <c r="X284" t="s">
        <v>68</v>
      </c>
      <c r="Z284" s="29">
        <f>V284*W284</f>
        <v>2006</v>
      </c>
      <c r="AG284">
        <f t="shared" si="71"/>
        <v>76</v>
      </c>
      <c r="AH284" s="20">
        <v>0.08</v>
      </c>
      <c r="AI284" s="3">
        <f t="shared" si="81"/>
        <v>0</v>
      </c>
    </row>
    <row r="285" spans="1:35" x14ac:dyDescent="0.2">
      <c r="A285">
        <f t="shared" si="72"/>
        <v>57</v>
      </c>
      <c r="B285">
        <f>IF(A285&lt;LookHere!$B$9,1,2)</f>
        <v>1</v>
      </c>
      <c r="C285">
        <f>IF(B285&lt;2,LookHere!F$10 - T284,0)</f>
        <v>7018.4989824088307</v>
      </c>
      <c r="D285" s="3">
        <f>IF(B285=2,LookHere!$B$12,0)</f>
        <v>0</v>
      </c>
      <c r="E285" s="3">
        <f>IF(A285&lt;LookHere!B$13,0,IF(A285&lt;LookHere!B$14,LookHere!C$13,LookHere!C$14))</f>
        <v>0</v>
      </c>
      <c r="F285" s="3">
        <f>IF('SC1'!A285&lt;LookHere!D$15,0,LookHere!B$15)</f>
        <v>0</v>
      </c>
      <c r="G285" s="3">
        <f>IF('SC1'!A285&lt;LookHere!D$16,0,LookHere!B$16)</f>
        <v>0</v>
      </c>
      <c r="H285" s="3">
        <f t="shared" si="73"/>
        <v>0</v>
      </c>
      <c r="I285" s="35">
        <f t="shared" si="74"/>
        <v>314313.929733506</v>
      </c>
      <c r="J285" s="3">
        <f>IF(I284&gt;0,IF(B285&lt;2,IF(C285&gt;5500*[1]LookHere!B$11, 5500*[1]LookHere!B$11, C285), IF(H285&gt;(M285+P284),-(H285-M285-P284),0)),0)</f>
        <v>5500</v>
      </c>
      <c r="K285" s="35">
        <f t="shared" si="75"/>
        <v>0</v>
      </c>
      <c r="L285" s="35">
        <f t="shared" si="76"/>
        <v>50324.366725044398</v>
      </c>
      <c r="M285" s="35">
        <f t="shared" si="77"/>
        <v>0</v>
      </c>
      <c r="N285" s="35">
        <f t="shared" si="78"/>
        <v>0</v>
      </c>
      <c r="O285" s="35">
        <f t="shared" si="79"/>
        <v>98867.437575472839</v>
      </c>
      <c r="P285" s="3">
        <f t="shared" si="80"/>
        <v>0</v>
      </c>
      <c r="Q285">
        <f t="shared" si="70"/>
        <v>0</v>
      </c>
      <c r="R285" s="3">
        <f>IF(B285&lt;2,K285*V$5+L285*0.4*V$6 - IF((C285-J285)&gt;0,IF((C285-J285)&gt;V$12,V$12,C285-J285)),P285+L285*($V$6)*0.4+K285*($V$5)+G285+F285+E285)/LookHere!B$11</f>
        <v>6.9332217607152415</v>
      </c>
      <c r="S285" s="3">
        <f>(IF(G285&gt;0,IF(R285&gt;V$15,IF(0.15*(R285-V$15)&lt;G285,0.15*(R285-V$15),G285),0),0))*LookHere!B$11</f>
        <v>0</v>
      </c>
      <c r="T285" s="3">
        <f>(IF(R285&lt;V$16,W$16*R285,IF(R285&lt;V$17,Z$16+W$17*(R285-V$16),IF(R285&lt;V$18,W$18*(R285-V$18)+Z$17,(R285-V$18)*W$19+Z$18)))+S285 + IF(R285&lt;V$20,R285*W$20,IF(R285&lt;V$21,(R285-V$20)*W$21+Z$20,(R285-V$21)*W$22+Z$21)))*LookHere!B$11</f>
        <v>1.3866443521430483</v>
      </c>
      <c r="V285" s="29">
        <v>80242</v>
      </c>
      <c r="W285">
        <v>9.1499999999999998E-2</v>
      </c>
      <c r="X285" t="s">
        <v>69</v>
      </c>
      <c r="Z285" s="29">
        <f>(V285-V284)*W285+Z284</f>
        <v>5677.1630000000005</v>
      </c>
      <c r="AG285">
        <f t="shared" si="71"/>
        <v>77</v>
      </c>
      <c r="AH285" s="20">
        <v>8.2000000000000003E-2</v>
      </c>
      <c r="AI285" s="3">
        <f t="shared" si="81"/>
        <v>0</v>
      </c>
    </row>
    <row r="286" spans="1:35" x14ac:dyDescent="0.2">
      <c r="A286">
        <f t="shared" si="72"/>
        <v>58</v>
      </c>
      <c r="B286">
        <f>IF(A286&lt;LookHere!$B$9,1,2)</f>
        <v>1</v>
      </c>
      <c r="C286">
        <f>IF(B286&lt;2,LookHere!F$10 - T285,0)</f>
        <v>6998.6133556478571</v>
      </c>
      <c r="D286" s="3">
        <f>IF(B286=2,LookHere!$B$12,0)</f>
        <v>0</v>
      </c>
      <c r="E286" s="3">
        <f>IF(A286&lt;LookHere!B$13,0,IF(A286&lt;LookHere!B$14,LookHere!C$13,LookHere!C$14))</f>
        <v>0</v>
      </c>
      <c r="F286" s="3">
        <f>IF('SC1'!A286&lt;LookHere!D$15,0,LookHere!B$15)</f>
        <v>0</v>
      </c>
      <c r="G286" s="3">
        <f>IF('SC1'!A286&lt;LookHere!D$16,0,LookHere!B$16)</f>
        <v>0</v>
      </c>
      <c r="H286" s="3">
        <f t="shared" si="73"/>
        <v>0</v>
      </c>
      <c r="I286" s="35">
        <f t="shared" si="74"/>
        <v>337346.36073404097</v>
      </c>
      <c r="J286" s="3">
        <f>IF(I285&gt;0,IF(B286&lt;2,IF(C286&gt;5500*[1]LookHere!B$11, 5500*[1]LookHere!B$11, C286), IF(H286&gt;(M286+P285),-(H286-M286-P285),0)),0)</f>
        <v>5500</v>
      </c>
      <c r="K286" s="35">
        <f t="shared" si="75"/>
        <v>0</v>
      </c>
      <c r="L286" s="35">
        <f t="shared" si="76"/>
        <v>53131.459900967369</v>
      </c>
      <c r="M286" s="35">
        <f t="shared" si="77"/>
        <v>0</v>
      </c>
      <c r="N286" s="35">
        <f t="shared" si="78"/>
        <v>0</v>
      </c>
      <c r="O286" s="35">
        <f t="shared" si="79"/>
        <v>105880.87659908057</v>
      </c>
      <c r="P286" s="3">
        <f t="shared" si="80"/>
        <v>0</v>
      </c>
      <c r="Q286">
        <f t="shared" si="70"/>
        <v>0</v>
      </c>
      <c r="R286" s="3">
        <f>IF(B286&lt;2,K286*V$5+L286*0.4*V$6 - IF((C286-J286)&gt;0,IF((C286-J286)&gt;V$12,V$12,C286-J286)),P286+L286*($V$6)*0.4+K286*($V$5)+G286+F286+E286)/LookHere!B$11</f>
        <v>111.90745687026583</v>
      </c>
      <c r="S286" s="3">
        <f>(IF(G286&gt;0,IF(R286&gt;V$15,IF(0.15*(R286-V$15)&lt;G286,0.15*(R286-V$15),G286),0),0))*LookHere!B$11</f>
        <v>0</v>
      </c>
      <c r="T286" s="3">
        <f>(IF(R286&lt;V$16,W$16*R286,IF(R286&lt;V$17,Z$16+W$17*(R286-V$16),IF(R286&lt;V$18,W$18*(R286-V$18)+Z$17,(R286-V$18)*W$19+Z$18)))+S286 + IF(R286&lt;V$20,R286*W$20,IF(R286&lt;V$21,(R286-V$20)*W$21+Z$20,(R286-V$21)*W$22+Z$21)))*LookHere!B$11</f>
        <v>22.381491374053166</v>
      </c>
      <c r="V286" s="29"/>
      <c r="W286">
        <v>0.1116</v>
      </c>
      <c r="X286" t="s">
        <v>70</v>
      </c>
      <c r="Z286" s="29"/>
      <c r="AG286">
        <f t="shared" si="71"/>
        <v>78</v>
      </c>
      <c r="AH286" s="20">
        <v>8.3000000000000004E-2</v>
      </c>
      <c r="AI286" s="3">
        <f t="shared" si="81"/>
        <v>0</v>
      </c>
    </row>
    <row r="287" spans="1:35" x14ac:dyDescent="0.2">
      <c r="A287">
        <f t="shared" si="72"/>
        <v>59</v>
      </c>
      <c r="B287">
        <f>IF(A287&lt;LookHere!$B$9,1,2)</f>
        <v>1</v>
      </c>
      <c r="C287">
        <f>IF(B287&lt;2,LookHere!F$10 - T286,0)</f>
        <v>6977.6185086259466</v>
      </c>
      <c r="D287" s="3">
        <f>IF(B287=2,LookHere!$B$12,0)</f>
        <v>0</v>
      </c>
      <c r="E287" s="3">
        <f>IF(A287&lt;LookHere!B$13,0,IF(A287&lt;LookHere!B$14,LookHere!C$13,LookHere!C$14))</f>
        <v>0</v>
      </c>
      <c r="F287" s="3">
        <f>IF('SC1'!A287&lt;LookHere!D$15,0,LookHere!B$15)</f>
        <v>0</v>
      </c>
      <c r="G287" s="3">
        <f>IF('SC1'!A287&lt;LookHere!D$16,0,LookHere!B$16)</f>
        <v>0</v>
      </c>
      <c r="H287" s="3">
        <f t="shared" si="73"/>
        <v>0</v>
      </c>
      <c r="I287" s="35">
        <f t="shared" si="74"/>
        <v>361663.54073578573</v>
      </c>
      <c r="J287" s="3">
        <f>IF(I286&gt;0,IF(B287&lt;2,IF(C287&gt;5500*[1]LookHere!B$11, 5500*[1]LookHere!B$11, C287), IF(H287&gt;(M287+P286),-(H287-M287-P286),0)),0)</f>
        <v>5500</v>
      </c>
      <c r="K287" s="35">
        <f t="shared" si="75"/>
        <v>0</v>
      </c>
      <c r="L287" s="35">
        <f t="shared" si="76"/>
        <v>56095.132734243329</v>
      </c>
      <c r="M287" s="35">
        <f t="shared" si="77"/>
        <v>0</v>
      </c>
      <c r="N287" s="35">
        <f t="shared" si="78"/>
        <v>0</v>
      </c>
      <c r="O287" s="35">
        <f t="shared" si="79"/>
        <v>113264.53040440322</v>
      </c>
      <c r="P287" s="3">
        <f t="shared" si="80"/>
        <v>0</v>
      </c>
      <c r="Q287">
        <f t="shared" si="70"/>
        <v>0</v>
      </c>
      <c r="R287" s="3">
        <f>IF(B287&lt;2,K287*V$5+L287*0.4*V$6 - IF((C287-J287)&gt;0,IF((C287-J287)&gt;V$12,V$12,C287-J287)),P287+L287*($V$6)*0.4+K287*($V$5)+G287+F287+E287)/LookHere!B$11</f>
        <v>222.73715481443742</v>
      </c>
      <c r="S287" s="3">
        <f>(IF(G287&gt;0,IF(R287&gt;V$15,IF(0.15*(R287-V$15)&lt;G287,0.15*(R287-V$15),G287),0),0))*LookHere!B$11</f>
        <v>0</v>
      </c>
      <c r="T287" s="3">
        <f>(IF(R287&lt;V$16,W$16*R287,IF(R287&lt;V$17,Z$16+W$17*(R287-V$16),IF(R287&lt;V$18,W$18*(R287-V$18)+Z$17,(R287-V$18)*W$19+Z$18)))+S287 + IF(R287&lt;V$20,R287*W$20,IF(R287&lt;V$21,(R287-V$20)*W$21+Z$20,(R287-V$21)*W$22+Z$21)))*LookHere!B$11</f>
        <v>44.547430962887482</v>
      </c>
      <c r="V287" s="29"/>
      <c r="AG287">
        <f t="shared" si="71"/>
        <v>79</v>
      </c>
      <c r="AH287" s="20">
        <v>8.5000000000000006E-2</v>
      </c>
      <c r="AI287" s="3">
        <f t="shared" si="81"/>
        <v>0</v>
      </c>
    </row>
    <row r="288" spans="1:35" x14ac:dyDescent="0.2">
      <c r="A288">
        <f t="shared" si="72"/>
        <v>60</v>
      </c>
      <c r="B288">
        <f>IF(A288&lt;LookHere!$B$9,1,2)</f>
        <v>1</v>
      </c>
      <c r="C288">
        <f>IF(B288&lt;2,LookHere!F$10 - T287,0)</f>
        <v>6955.4525690371129</v>
      </c>
      <c r="D288" s="3">
        <f>IF(B288=2,LookHere!$B$12,0)</f>
        <v>0</v>
      </c>
      <c r="E288" s="3">
        <f>IF(A288&lt;LookHere!B$13,0,IF(A288&lt;LookHere!B$14,LookHere!C$13,LookHere!C$14))</f>
        <v>0</v>
      </c>
      <c r="F288" s="3">
        <f>IF('SC1'!A288&lt;LookHere!D$15,0,LookHere!B$15)</f>
        <v>0</v>
      </c>
      <c r="G288" s="3">
        <f>IF('SC1'!A288&lt;LookHere!D$16,0,LookHere!B$16)</f>
        <v>0</v>
      </c>
      <c r="H288" s="3">
        <f t="shared" si="73"/>
        <v>0</v>
      </c>
      <c r="I288" s="35">
        <f t="shared" si="74"/>
        <v>387337.13303802785</v>
      </c>
      <c r="J288" s="3">
        <f>IF(I287&gt;0,IF(B288&lt;2,IF(C288&gt;5500*[1]LookHere!B$11, 5500*[1]LookHere!B$11, C288), IF(H288&gt;(M288+P287),-(H288-M288-P287),0)),0)</f>
        <v>5500</v>
      </c>
      <c r="K288" s="35">
        <f t="shared" si="75"/>
        <v>0</v>
      </c>
      <c r="L288" s="35">
        <f t="shared" si="76"/>
        <v>59224.119238159416</v>
      </c>
      <c r="M288" s="35">
        <f t="shared" si="77"/>
        <v>0</v>
      </c>
      <c r="N288" s="35">
        <f t="shared" si="78"/>
        <v>0</v>
      </c>
      <c r="O288" s="35">
        <f t="shared" si="79"/>
        <v>121037.87847939794</v>
      </c>
      <c r="P288" s="3">
        <f t="shared" si="80"/>
        <v>0</v>
      </c>
      <c r="Q288">
        <f t="shared" si="70"/>
        <v>0</v>
      </c>
      <c r="R288" s="3">
        <f>IF(B288&lt;2,K288*V$5+L288*0.4*V$6 - IF((C288-J288)&gt;0,IF((C288-J288)&gt;V$12,V$12,C288-J288)),P288+L288*($V$6)*0.4+K288*($V$5)+G288+F288+E288)/LookHere!B$11</f>
        <v>339.74893330997543</v>
      </c>
      <c r="S288" s="3">
        <f>(IF(G288&gt;0,IF(R288&gt;V$15,IF(0.15*(R288-V$15)&lt;G288,0.15*(R288-V$15),G288),0),0))*LookHere!B$11</f>
        <v>0</v>
      </c>
      <c r="T288" s="3">
        <f>(IF(R288&lt;V$16,W$16*R288,IF(R288&lt;V$17,Z$16+W$17*(R288-V$16),IF(R288&lt;V$18,W$18*(R288-V$18)+Z$17,(R288-V$18)*W$19+Z$18)))+S288 + IF(R288&lt;V$20,R288*W$20,IF(R288&lt;V$21,(R288-V$20)*W$21+Z$20,(R288-V$21)*W$22+Z$21)))*LookHere!B$11</f>
        <v>67.949786661995091</v>
      </c>
      <c r="AG288">
        <f t="shared" si="71"/>
        <v>80</v>
      </c>
      <c r="AH288" s="36">
        <v>8.7999999999999995E-2</v>
      </c>
      <c r="AI288" s="3">
        <f t="shared" si="81"/>
        <v>0</v>
      </c>
    </row>
    <row r="289" spans="1:35" x14ac:dyDescent="0.2">
      <c r="A289">
        <f t="shared" si="72"/>
        <v>61</v>
      </c>
      <c r="B289">
        <f>IF(A289&lt;LookHere!$B$9,1,2)</f>
        <v>1</v>
      </c>
      <c r="C289">
        <f>IF(B289&lt;2,LookHere!F$10 - T288,0)</f>
        <v>6932.0502133380051</v>
      </c>
      <c r="D289" s="3">
        <f>IF(B289=2,LookHere!$B$12,0)</f>
        <v>0</v>
      </c>
      <c r="E289" s="3">
        <f>IF(A289&lt;LookHere!B$13,0,IF(A289&lt;LookHere!B$14,LookHere!C$13,LookHere!C$14))</f>
        <v>0</v>
      </c>
      <c r="F289" s="3">
        <f>IF('SC1'!A289&lt;LookHere!D$15,0,LookHere!B$15)</f>
        <v>0</v>
      </c>
      <c r="G289" s="3">
        <f>IF('SC1'!A289&lt;LookHere!D$16,0,LookHere!B$16)</f>
        <v>0</v>
      </c>
      <c r="H289" s="3">
        <f t="shared" si="73"/>
        <v>0</v>
      </c>
      <c r="I289" s="35">
        <f t="shared" si="74"/>
        <v>414442.79831888905</v>
      </c>
      <c r="J289" s="3">
        <f>IF(I288&gt;0,IF(B289&lt;2,IF(C289&gt;5500*[1]LookHere!B$11, 5500*[1]LookHere!B$11, C289), IF(H289&gt;(M289+P288),-(H289-M289-P288),0)),0)</f>
        <v>5500</v>
      </c>
      <c r="K289" s="35">
        <f t="shared" si="75"/>
        <v>0</v>
      </c>
      <c r="L289" s="35">
        <f t="shared" si="76"/>
        <v>62527.640609263944</v>
      </c>
      <c r="M289" s="35">
        <f t="shared" si="77"/>
        <v>0</v>
      </c>
      <c r="N289" s="35">
        <f t="shared" si="78"/>
        <v>0</v>
      </c>
      <c r="O289" s="35">
        <f t="shared" si="79"/>
        <v>129221.42155431677</v>
      </c>
      <c r="P289" s="3">
        <f t="shared" si="80"/>
        <v>0</v>
      </c>
      <c r="Q289">
        <f t="shared" si="70"/>
        <v>0</v>
      </c>
      <c r="R289" s="3">
        <f>IF(B289&lt;2,K289*V$5+L289*0.4*V$6 - IF((C289-J289)&gt;0,IF((C289-J289)&gt;V$12,V$12,C289-J289)),P289+L289*($V$6)*0.4+K289*($V$5)+G289+F289+E289)/LookHere!B$11</f>
        <v>463.28762881000353</v>
      </c>
      <c r="S289" s="3">
        <f>(IF(G289&gt;0,IF(R289&gt;V$15,IF(0.15*(R289-V$15)&lt;G289,0.15*(R289-V$15),G289),0),0))*LookHere!B$11</f>
        <v>0</v>
      </c>
      <c r="T289" s="3">
        <f>(IF(R289&lt;V$16,W$16*R289,IF(R289&lt;V$17,Z$16+W$17*(R289-V$16),IF(R289&lt;V$18,W$18*(R289-V$18)+Z$17,(R289-V$18)*W$19+Z$18)))+S289 + IF(R289&lt;V$20,R289*W$20,IF(R289&lt;V$21,(R289-V$20)*W$21+Z$20,(R289-V$21)*W$22+Z$21)))*LookHere!B$11</f>
        <v>92.657525762000702</v>
      </c>
      <c r="AG289">
        <f t="shared" si="71"/>
        <v>81</v>
      </c>
      <c r="AH289" s="36">
        <v>0.09</v>
      </c>
      <c r="AI289" s="3">
        <f t="shared" si="81"/>
        <v>0</v>
      </c>
    </row>
    <row r="290" spans="1:35" x14ac:dyDescent="0.2">
      <c r="A290">
        <f t="shared" si="72"/>
        <v>62</v>
      </c>
      <c r="B290">
        <f>IF(A290&lt;LookHere!$B$9,1,2)</f>
        <v>1</v>
      </c>
      <c r="C290">
        <f>IF(B290&lt;2,LookHere!F$10 - T289,0)</f>
        <v>6907.3424742379993</v>
      </c>
      <c r="D290" s="3">
        <f>IF(B290=2,LookHere!$B$12,0)</f>
        <v>0</v>
      </c>
      <c r="E290" s="3">
        <f>IF(A290&lt;LookHere!B$13,0,IF(A290&lt;LookHere!B$14,LookHere!C$13,LookHere!C$14))</f>
        <v>0</v>
      </c>
      <c r="F290" s="3">
        <f>IF('SC1'!A290&lt;LookHere!D$15,0,LookHere!B$15)</f>
        <v>0</v>
      </c>
      <c r="G290" s="3">
        <f>IF('SC1'!A290&lt;LookHere!D$16,0,LookHere!B$16)</f>
        <v>0</v>
      </c>
      <c r="H290" s="3">
        <f t="shared" si="73"/>
        <v>0</v>
      </c>
      <c r="I290" s="35">
        <f t="shared" si="74"/>
        <v>443060.41760911664</v>
      </c>
      <c r="J290" s="3">
        <f>IF(I289&gt;0,IF(B290&lt;2,IF(C290&gt;5500*[1]LookHere!B$11, 5500*[1]LookHere!B$11, C290), IF(H290&gt;(M290+P289),-(H290-M290-P289),0)),0)</f>
        <v>5500</v>
      </c>
      <c r="K290" s="35">
        <f t="shared" si="75"/>
        <v>0</v>
      </c>
      <c r="L290" s="35">
        <f t="shared" si="76"/>
        <v>66015.432402448685</v>
      </c>
      <c r="M290" s="35">
        <f t="shared" si="77"/>
        <v>0</v>
      </c>
      <c r="N290" s="35">
        <f t="shared" si="78"/>
        <v>0</v>
      </c>
      <c r="O290" s="35">
        <f t="shared" si="79"/>
        <v>137836.73492285452</v>
      </c>
      <c r="P290" s="3">
        <f t="shared" si="80"/>
        <v>0</v>
      </c>
      <c r="Q290">
        <f t="shared" si="70"/>
        <v>0</v>
      </c>
      <c r="R290" s="3">
        <f>IF(B290&lt;2,K290*V$5+L290*0.4*V$6 - IF((C290-J290)&gt;0,IF((C290-J290)&gt;V$12,V$12,C290-J290)),P290+L290*($V$6)*0.4+K290*($V$5)+G290+F290+E290)/LookHere!B$11</f>
        <v>593.71731274502531</v>
      </c>
      <c r="S290" s="3">
        <f>(IF(G290&gt;0,IF(R290&gt;V$15,IF(0.15*(R290-V$15)&lt;G290,0.15*(R290-V$15),G290),0),0))*LookHere!B$11</f>
        <v>0</v>
      </c>
      <c r="T290" s="3">
        <f>(IF(R290&lt;V$16,W$16*R290,IF(R290&lt;V$17,Z$16+W$17*(R290-V$16),IF(R290&lt;V$18,W$18*(R290-V$18)+Z$17,(R290-V$18)*W$19+Z$18)))+S290 + IF(R290&lt;V$20,R290*W$20,IF(R290&lt;V$21,(R290-V$20)*W$21+Z$20,(R290-V$21)*W$22+Z$21)))*LookHere!B$11</f>
        <v>118.74346254900506</v>
      </c>
      <c r="AG290">
        <f t="shared" si="71"/>
        <v>82</v>
      </c>
      <c r="AH290" s="36">
        <v>9.2999999999999999E-2</v>
      </c>
      <c r="AI290" s="3">
        <f t="shared" si="81"/>
        <v>0</v>
      </c>
    </row>
    <row r="291" spans="1:35" x14ac:dyDescent="0.2">
      <c r="A291">
        <f t="shared" si="72"/>
        <v>63</v>
      </c>
      <c r="B291">
        <f>IF(A291&lt;LookHere!$B$9,1,2)</f>
        <v>1</v>
      </c>
      <c r="C291">
        <f>IF(B291&lt;2,LookHere!F$10 - T290,0)</f>
        <v>6881.256537450995</v>
      </c>
      <c r="D291" s="3">
        <f>IF(B291=2,LookHere!$B$12,0)</f>
        <v>0</v>
      </c>
      <c r="E291" s="3">
        <f>IF(A291&lt;LookHere!B$13,0,IF(A291&lt;LookHere!B$14,LookHere!C$13,LookHere!C$14))</f>
        <v>0</v>
      </c>
      <c r="F291" s="3">
        <f>IF('SC1'!A291&lt;LookHere!D$15,0,LookHere!B$15)</f>
        <v>0</v>
      </c>
      <c r="G291" s="3">
        <f>IF('SC1'!A291&lt;LookHere!D$16,0,LookHere!B$16)</f>
        <v>0</v>
      </c>
      <c r="H291" s="3">
        <f t="shared" si="73"/>
        <v>0</v>
      </c>
      <c r="I291" s="35">
        <f t="shared" si="74"/>
        <v>473274.32770335313</v>
      </c>
      <c r="J291" s="3">
        <f>IF(I290&gt;0,IF(B291&lt;2,IF(C291&gt;5500*[1]LookHere!B$11, 5500*[1]LookHere!B$11, C291), IF(H291&gt;(M291+P290),-(H291-M291-P290),0)),0)</f>
        <v>5500</v>
      </c>
      <c r="K291" s="35">
        <f t="shared" si="75"/>
        <v>0</v>
      </c>
      <c r="L291" s="35">
        <f t="shared" si="76"/>
        <v>69697.773221857264</v>
      </c>
      <c r="M291" s="35">
        <f t="shared" si="77"/>
        <v>0</v>
      </c>
      <c r="N291" s="35">
        <f t="shared" si="78"/>
        <v>0</v>
      </c>
      <c r="O291" s="35">
        <f t="shared" si="79"/>
        <v>146906.52453430233</v>
      </c>
      <c r="P291" s="3">
        <f t="shared" si="80"/>
        <v>0</v>
      </c>
      <c r="Q291">
        <f t="shared" si="70"/>
        <v>0</v>
      </c>
      <c r="R291" s="3">
        <f>IF(B291&lt;2,K291*V$5+L291*0.4*V$6 - IF((C291-J291)&gt;0,IF((C291-J291)&gt;V$12,V$12,C291-J291)),P291+L291*($V$6)*0.4+K291*($V$5)+G291+F291+E291)/LookHere!B$11</f>
        <v>731.42236444994251</v>
      </c>
      <c r="S291" s="3">
        <f>(IF(G291&gt;0,IF(R291&gt;V$15,IF(0.15*(R291-V$15)&lt;G291,0.15*(R291-V$15),G291),0),0))*LookHere!B$11</f>
        <v>0</v>
      </c>
      <c r="T291" s="3">
        <f>(IF(R291&lt;V$16,W$16*R291,IF(R291&lt;V$17,Z$16+W$17*(R291-V$16),IF(R291&lt;V$18,W$18*(R291-V$18)+Z$17,(R291-V$18)*W$19+Z$18)))+S291 + IF(R291&lt;V$20,R291*W$20,IF(R291&lt;V$21,(R291-V$20)*W$21+Z$20,(R291-V$21)*W$22+Z$21)))*LookHere!B$11</f>
        <v>146.28447288998851</v>
      </c>
      <c r="AG291">
        <f t="shared" si="71"/>
        <v>83</v>
      </c>
      <c r="AH291" s="36">
        <v>9.6000000000000002E-2</v>
      </c>
      <c r="AI291" s="3">
        <f t="shared" si="81"/>
        <v>0</v>
      </c>
    </row>
    <row r="292" spans="1:35" x14ac:dyDescent="0.2">
      <c r="A292">
        <f t="shared" si="72"/>
        <v>64</v>
      </c>
      <c r="B292">
        <f>IF(A292&lt;LookHere!$B$9,1,2)</f>
        <v>1</v>
      </c>
      <c r="C292">
        <f>IF(B292&lt;2,LookHere!F$10 - T291,0)</f>
        <v>6853.7155271100119</v>
      </c>
      <c r="D292" s="3">
        <f>IF(B292=2,LookHere!$B$12,0)</f>
        <v>0</v>
      </c>
      <c r="E292" s="3">
        <f>IF(A292&lt;LookHere!B$13,0,IF(A292&lt;LookHere!B$14,LookHere!C$13,LookHere!C$14))</f>
        <v>0</v>
      </c>
      <c r="F292" s="3">
        <f>IF('SC1'!A292&lt;LookHere!D$15,0,LookHere!B$15)</f>
        <v>0</v>
      </c>
      <c r="G292" s="3">
        <f>IF('SC1'!A292&lt;LookHere!D$16,0,LookHere!B$16)</f>
        <v>0</v>
      </c>
      <c r="H292" s="3">
        <f t="shared" si="73"/>
        <v>0</v>
      </c>
      <c r="I292" s="35">
        <f t="shared" si="74"/>
        <v>505173.56970264617</v>
      </c>
      <c r="J292" s="3">
        <f>IF(I291&gt;0,IF(B292&lt;2,IF(C292&gt;5500*[1]LookHere!B$11, 5500*[1]LookHere!B$11, C292), IF(H292&gt;(M292+P291),-(H292-M292-P291),0)),0)</f>
        <v>5500</v>
      </c>
      <c r="K292" s="35">
        <f t="shared" si="75"/>
        <v>0</v>
      </c>
      <c r="L292" s="35">
        <f t="shared" si="76"/>
        <v>73585.515012172458</v>
      </c>
      <c r="M292" s="35">
        <f t="shared" si="77"/>
        <v>0</v>
      </c>
      <c r="N292" s="35">
        <f t="shared" si="78"/>
        <v>0</v>
      </c>
      <c r="O292" s="35">
        <f t="shared" si="79"/>
        <v>156454.6859999357</v>
      </c>
      <c r="P292" s="3">
        <f t="shared" si="80"/>
        <v>0</v>
      </c>
      <c r="Q292">
        <f t="shared" si="70"/>
        <v>0</v>
      </c>
      <c r="R292" s="3">
        <f>IF(B292&lt;2,K292*V$5+L292*0.4*V$6 - IF((C292-J292)&gt;0,IF((C292-J292)&gt;V$12,V$12,C292-J292)),P292+L292*($V$6)*0.4+K292*($V$5)+G292+F292+E292)/LookHere!B$11</f>
        <v>876.80860393896</v>
      </c>
      <c r="S292" s="3">
        <f>(IF(G292&gt;0,IF(R292&gt;V$15,IF(0.15*(R292-V$15)&lt;G292,0.15*(R292-V$15),G292),0),0))*LookHere!B$11</f>
        <v>0</v>
      </c>
      <c r="T292" s="3">
        <f>(IF(R292&lt;V$16,W$16*R292,IF(R292&lt;V$17,Z$16+W$17*(R292-V$16),IF(R292&lt;V$18,W$18*(R292-V$18)+Z$17,(R292-V$18)*W$19+Z$18)))+S292 + IF(R292&lt;V$20,R292*W$20,IF(R292&lt;V$21,(R292-V$20)*W$21+Z$20,(R292-V$21)*W$22+Z$21)))*LookHere!B$11</f>
        <v>175.361720787792</v>
      </c>
      <c r="AG292">
        <f t="shared" si="71"/>
        <v>84</v>
      </c>
      <c r="AH292" s="36">
        <v>9.9000000000000005E-2</v>
      </c>
      <c r="AI292" s="3">
        <f t="shared" si="81"/>
        <v>0</v>
      </c>
    </row>
    <row r="293" spans="1:35" x14ac:dyDescent="0.2">
      <c r="A293">
        <f t="shared" si="72"/>
        <v>65</v>
      </c>
      <c r="B293">
        <f>IF(A293&lt;LookHere!$B$9,1,2)</f>
        <v>2</v>
      </c>
      <c r="C293">
        <f>IF(B293&lt;2,LookHere!F$10 - T292,0)</f>
        <v>0</v>
      </c>
      <c r="D293" s="3">
        <f>IF(B293=2,LookHere!$B$12,0)</f>
        <v>45000</v>
      </c>
      <c r="E293" s="3">
        <f>IF(A293&lt;LookHere!B$13,0,IF(A293&lt;LookHere!B$14,LookHere!C$13,LookHere!C$14))</f>
        <v>15000</v>
      </c>
      <c r="F293" s="3">
        <f>IF('SC1'!A293&lt;LookHere!D$15,0,LookHere!B$15)</f>
        <v>8000</v>
      </c>
      <c r="G293" s="3">
        <f>IF('SC1'!A293&lt;LookHere!D$16,0,LookHere!B$16)</f>
        <v>0</v>
      </c>
      <c r="H293" s="3">
        <f t="shared" si="73"/>
        <v>22175.361720787791</v>
      </c>
      <c r="I293" s="35">
        <f t="shared" si="74"/>
        <v>528300.41572363325</v>
      </c>
      <c r="J293" s="3">
        <f>IF(I292&gt;0,IF(B293&lt;2,IF(C293&gt;5500*[1]LookHere!B$11, 5500*[1]LookHere!B$11, C293), IF(H293&gt;(M293+P292),-(H293-M293-P292),0)),0)</f>
        <v>0</v>
      </c>
      <c r="K293" s="35">
        <f t="shared" si="75"/>
        <v>10282.030658276934</v>
      </c>
      <c r="L293" s="35">
        <f t="shared" si="76"/>
        <v>45232.722660486703</v>
      </c>
      <c r="M293" s="35">
        <f t="shared" si="77"/>
        <v>22175.361720787791</v>
      </c>
      <c r="N293" s="35">
        <f t="shared" si="78"/>
        <v>14717.103002434493</v>
      </c>
      <c r="O293" s="35">
        <f t="shared" si="79"/>
        <v>163617.18152501274</v>
      </c>
      <c r="P293" s="3">
        <f t="shared" si="80"/>
        <v>6544.6872610005094</v>
      </c>
      <c r="Q293">
        <f t="shared" si="70"/>
        <v>0.04</v>
      </c>
      <c r="R293" s="3">
        <f>IF(B293&lt;2,K293*V$5+L293*0.4*V$6 - IF((C293-J293)&gt;0,IF((C293-J293)&gt;V$12,V$12,C293-J293)),P293+L293*($V$6)*0.4+K293*($V$5)+G293+F293+E293)/LookHere!B$11</f>
        <v>31180.852300655562</v>
      </c>
      <c r="S293" s="3">
        <f>(IF(G293&gt;0,IF(R293&gt;V$15,IF(0.15*(R293-V$15)&lt;G293,0.15*(R293-V$15),G293),0),0))*LookHere!B$11</f>
        <v>0</v>
      </c>
      <c r="T293" s="3">
        <f>(IF(R293&lt;V$16,W$16*R293,IF(R293&lt;V$17,Z$16+W$17*(R293-V$16),IF(R293&lt;V$18,W$18*(R293-V$18)+Z$17,(R293-V$18)*W$19+Z$18)))+S293 + IF(R293&lt;V$20,R293*W$20,IF(R293&lt;V$21,(R293-V$20)*W$21+Z$20,(R293-V$21)*W$22+Z$21)))*LookHere!B$11</f>
        <v>6236.170460131113</v>
      </c>
      <c r="AG293">
        <f t="shared" si="71"/>
        <v>85</v>
      </c>
      <c r="AH293" s="20">
        <v>0.10299999999999999</v>
      </c>
      <c r="AI293" s="3">
        <f t="shared" si="81"/>
        <v>0</v>
      </c>
    </row>
    <row r="294" spans="1:35" x14ac:dyDescent="0.2">
      <c r="A294">
        <f t="shared" si="72"/>
        <v>66</v>
      </c>
      <c r="B294">
        <f>IF(A294&lt;LookHere!$B$9,1,2)</f>
        <v>2</v>
      </c>
      <c r="C294">
        <f>IF(B294&lt;2,LookHere!F$10 - T293,0)</f>
        <v>0</v>
      </c>
      <c r="D294" s="3">
        <f>IF(B294=2,LookHere!$B$12,0)</f>
        <v>45000</v>
      </c>
      <c r="E294" s="3">
        <f>IF(A294&lt;LookHere!B$13,0,IF(A294&lt;LookHere!B$14,LookHere!C$13,LookHere!C$14))</f>
        <v>15000</v>
      </c>
      <c r="F294" s="3">
        <f>IF('SC1'!A294&lt;LookHere!D$15,0,LookHere!B$15)</f>
        <v>8000</v>
      </c>
      <c r="G294" s="3">
        <f>IF('SC1'!A294&lt;LookHere!D$16,0,LookHere!B$16)</f>
        <v>0</v>
      </c>
      <c r="H294" s="3">
        <f t="shared" si="73"/>
        <v>28236.170460131114</v>
      </c>
      <c r="I294" s="35">
        <f t="shared" si="74"/>
        <v>552486.0087554612</v>
      </c>
      <c r="J294" s="3">
        <f>IF(I293&gt;0,IF(B294&lt;2,IF(C294&gt;5500*[1]LookHere!B$11, 5500*[1]LookHere!B$11, C294), IF(H294&gt;(M294+P293),-(H294-M294-P293),0)),0)</f>
        <v>0</v>
      </c>
      <c r="K294" s="35">
        <f t="shared" si="75"/>
        <v>6824.0841611314454</v>
      </c>
      <c r="L294" s="35">
        <f t="shared" si="76"/>
        <v>29581.697365708369</v>
      </c>
      <c r="M294" s="35">
        <f t="shared" si="77"/>
        <v>21691.483199130605</v>
      </c>
      <c r="N294" s="35">
        <f t="shared" si="78"/>
        <v>820.92000547579426</v>
      </c>
      <c r="O294" s="35">
        <f t="shared" si="79"/>
        <v>164562.88883422731</v>
      </c>
      <c r="P294" s="3">
        <f t="shared" si="80"/>
        <v>6911.6413310375474</v>
      </c>
      <c r="Q294">
        <f t="shared" si="70"/>
        <v>4.2000000000000003E-2</v>
      </c>
      <c r="R294" s="3">
        <f>IF(B294&lt;2,K294*V$5+L294*0.4*V$6 - IF((C294-J294)&gt;0,IF((C294-J294)&gt;V$12,V$12,C294-J294)),P294+L294*($V$6)*0.4+K294*($V$5)+G294+F294+E294)/LookHere!B$11</f>
        <v>30984.246631260867</v>
      </c>
      <c r="S294" s="3">
        <f>(IF(G294&gt;0,IF(R294&gt;V$15,IF(0.15*(R294-V$15)&lt;G294,0.15*(R294-V$15),G294),0),0))*LookHere!B$11</f>
        <v>0</v>
      </c>
      <c r="T294" s="3">
        <f>(IF(R294&lt;V$16,W$16*R294,IF(R294&lt;V$17,Z$16+W$17*(R294-V$16),IF(R294&lt;V$18,W$18*(R294-V$18)+Z$17,(R294-V$18)*W$19+Z$18)))+S294 + IF(R294&lt;V$20,R294*W$20,IF(R294&lt;V$21,(R294-V$20)*W$21+Z$20,(R294-V$21)*W$22+Z$21)))*LookHere!B$11</f>
        <v>6196.8493262521733</v>
      </c>
      <c r="AG294">
        <f t="shared" si="71"/>
        <v>86</v>
      </c>
      <c r="AH294" s="20">
        <v>0.108</v>
      </c>
      <c r="AI294" s="3">
        <f t="shared" si="81"/>
        <v>0</v>
      </c>
    </row>
    <row r="295" spans="1:35" x14ac:dyDescent="0.2">
      <c r="A295">
        <f t="shared" si="72"/>
        <v>67</v>
      </c>
      <c r="B295">
        <f>IF(A295&lt;LookHere!$B$9,1,2)</f>
        <v>2</v>
      </c>
      <c r="C295">
        <f>IF(B295&lt;2,LookHere!F$10 - T294,0)</f>
        <v>0</v>
      </c>
      <c r="D295" s="3">
        <f>IF(B295=2,LookHere!$B$12,0)</f>
        <v>45000</v>
      </c>
      <c r="E295" s="3">
        <f>IF(A295&lt;LookHere!B$13,0,IF(A295&lt;LookHere!B$14,LookHere!C$13,LookHere!C$14))</f>
        <v>15000</v>
      </c>
      <c r="F295" s="3">
        <f>IF('SC1'!A295&lt;LookHere!D$15,0,LookHere!B$15)</f>
        <v>8000</v>
      </c>
      <c r="G295" s="3">
        <f>IF('SC1'!A295&lt;LookHere!D$16,0,LookHere!B$16)</f>
        <v>7004.88</v>
      </c>
      <c r="H295" s="3">
        <f t="shared" si="73"/>
        <v>21191.969326252172</v>
      </c>
      <c r="I295" s="35">
        <f t="shared" si="74"/>
        <v>577778.81823628617</v>
      </c>
      <c r="J295" s="3">
        <f>IF(I294&gt;0,IF(B295&lt;2,IF(C295&gt;5500*[1]LookHere!B$11, 5500*[1]LookHere!B$11, C295), IF(H295&gt;(M295+P294),-(H295-M295-P294),0)),0)</f>
        <v>0</v>
      </c>
      <c r="K295" s="35">
        <f t="shared" si="75"/>
        <v>4464.5339127763773</v>
      </c>
      <c r="L295" s="35">
        <f t="shared" si="76"/>
        <v>19350.429904359364</v>
      </c>
      <c r="M295" s="35">
        <f t="shared" si="77"/>
        <v>14280.327995214626</v>
      </c>
      <c r="N295" s="35">
        <f t="shared" si="78"/>
        <v>457.07214423651783</v>
      </c>
      <c r="O295" s="35">
        <f t="shared" si="79"/>
        <v>165184.93655402068</v>
      </c>
      <c r="P295" s="3">
        <f t="shared" si="80"/>
        <v>7268.1372083769093</v>
      </c>
      <c r="Q295">
        <f t="shared" si="70"/>
        <v>4.3999999999999997E-2</v>
      </c>
      <c r="R295" s="3">
        <f>IF(B295&lt;2,K295*V$5+L295*0.4*V$6 - IF((C295-J295)&gt;0,IF((C295-J295)&gt;V$12,V$12,C295-J295)),P295+L295*($V$6)*0.4+K295*($V$5)+G295+F295+E295)/LookHere!B$11</f>
        <v>37974.663123909224</v>
      </c>
      <c r="S295" s="3">
        <f>(IF(G295&gt;0,IF(R295&gt;V$15,IF(0.15*(R295-V$15)&lt;G295,0.15*(R295-V$15),G295),0),0))*LookHere!B$11</f>
        <v>0</v>
      </c>
      <c r="T295" s="3">
        <f>(IF(R295&lt;V$16,W$16*R295,IF(R295&lt;V$17,Z$16+W$17*(R295-V$16),IF(R295&lt;V$18,W$18*(R295-V$18)+Z$17,(R295-V$18)*W$19+Z$18)))+S295 + IF(R295&lt;V$20,R295*W$20,IF(R295&lt;V$21,(R295-V$20)*W$21+Z$20,(R295-V$21)*W$22+Z$21)))*LookHere!B$11</f>
        <v>7594.9326247818453</v>
      </c>
      <c r="W295" s="3"/>
      <c r="X295" s="3"/>
      <c r="Y295" s="3"/>
      <c r="AG295">
        <f t="shared" si="71"/>
        <v>87</v>
      </c>
      <c r="AH295" s="20">
        <v>0.113</v>
      </c>
      <c r="AI295" s="3">
        <f t="shared" si="81"/>
        <v>0</v>
      </c>
    </row>
    <row r="296" spans="1:35" x14ac:dyDescent="0.2">
      <c r="A296">
        <f t="shared" si="72"/>
        <v>68</v>
      </c>
      <c r="B296">
        <f>IF(A296&lt;LookHere!$B$9,1,2)</f>
        <v>2</v>
      </c>
      <c r="C296">
        <f>IF(B296&lt;2,LookHere!F$10 - T295,0)</f>
        <v>0</v>
      </c>
      <c r="D296" s="3">
        <f>IF(B296=2,LookHere!$B$12,0)</f>
        <v>45000</v>
      </c>
      <c r="E296" s="3">
        <f>IF(A296&lt;LookHere!B$13,0,IF(A296&lt;LookHere!B$14,LookHere!C$13,LookHere!C$14))</f>
        <v>15000</v>
      </c>
      <c r="F296" s="3">
        <f>IF('SC1'!A296&lt;LookHere!D$15,0,LookHere!B$15)</f>
        <v>8000</v>
      </c>
      <c r="G296" s="3">
        <f>IF('SC1'!A296&lt;LookHere!D$16,0,LookHere!B$16)</f>
        <v>7004.88</v>
      </c>
      <c r="H296" s="3">
        <f t="shared" si="73"/>
        <v>22590.052624781845</v>
      </c>
      <c r="I296" s="35">
        <f t="shared" si="74"/>
        <v>604229.53253514331</v>
      </c>
      <c r="J296" s="3">
        <f>IF(I295&gt;0,IF(B296&lt;2,IF(C296&gt;5500*[1]LookHere!B$11, 5500*[1]LookHere!B$11, C296), IF(H296&gt;(M296+P295),-(H296-M296-P295),0)),0)</f>
        <v>0</v>
      </c>
      <c r="K296" s="35">
        <f t="shared" si="75"/>
        <v>1724.4146861620079</v>
      </c>
      <c r="L296" s="35">
        <f t="shared" si="76"/>
        <v>7873.8057006498066</v>
      </c>
      <c r="M296" s="35">
        <f t="shared" si="77"/>
        <v>15321.915416404936</v>
      </c>
      <c r="N296" s="35">
        <f t="shared" si="78"/>
        <v>298.45885065077107</v>
      </c>
      <c r="O296" s="35">
        <f t="shared" si="79"/>
        <v>165478.96574108681</v>
      </c>
      <c r="P296" s="3">
        <f t="shared" si="80"/>
        <v>7612.0324240899927</v>
      </c>
      <c r="Q296">
        <f t="shared" si="70"/>
        <v>4.5999999999999999E-2</v>
      </c>
      <c r="R296" s="3">
        <f>IF(B296&lt;2,K296*V$5+L296*0.4*V$6 - IF((C296-J296)&gt;0,IF((C296-J296)&gt;V$12,V$12,C296-J296)),P296+L296*($V$6)*0.4+K296*($V$5)+G296+F296+E296)/LookHere!B$11</f>
        <v>37900.038633097342</v>
      </c>
      <c r="S296" s="3">
        <f>(IF(G296&gt;0,IF(R296&gt;V$15,IF(0.15*(R296-V$15)&lt;G296,0.15*(R296-V$15),G296),0),0))*LookHere!B$11</f>
        <v>0</v>
      </c>
      <c r="T296" s="3">
        <f>(IF(R296&lt;V$16,W$16*R296,IF(R296&lt;V$17,Z$16+W$17*(R296-V$16),IF(R296&lt;V$18,W$18*(R296-V$18)+Z$17,(R296-V$18)*W$19+Z$18)))+S296 + IF(R296&lt;V$20,R296*W$20,IF(R296&lt;V$21,(R296-V$20)*W$21+Z$20,(R296-V$21)*W$22+Z$21)))*LookHere!B$11</f>
        <v>7580.0077266194676</v>
      </c>
      <c r="W296" s="3"/>
      <c r="X296" s="3"/>
      <c r="Y296" s="3"/>
      <c r="AG296">
        <f t="shared" si="71"/>
        <v>88</v>
      </c>
      <c r="AH296" s="20">
        <v>0.11899999999999999</v>
      </c>
      <c r="AI296" s="3">
        <f t="shared" si="81"/>
        <v>0</v>
      </c>
    </row>
    <row r="297" spans="1:35" x14ac:dyDescent="0.2">
      <c r="A297">
        <f t="shared" si="72"/>
        <v>69</v>
      </c>
      <c r="B297">
        <f>IF(A297&lt;LookHere!$B$9,1,2)</f>
        <v>2</v>
      </c>
      <c r="C297">
        <f>IF(B297&lt;2,LookHere!F$10 - T296,0)</f>
        <v>0</v>
      </c>
      <c r="D297" s="3">
        <f>IF(B297=2,LookHere!$B$12,0)</f>
        <v>45000</v>
      </c>
      <c r="E297" s="3">
        <f>IF(A297&lt;LookHere!B$13,0,IF(A297&lt;LookHere!B$14,LookHere!C$13,LookHere!C$14))</f>
        <v>15000</v>
      </c>
      <c r="F297" s="3">
        <f>IF('SC1'!A297&lt;LookHere!D$15,0,LookHere!B$15)</f>
        <v>8000</v>
      </c>
      <c r="G297" s="3">
        <f>IF('SC1'!A297&lt;LookHere!D$16,0,LookHere!B$16)</f>
        <v>7004.88</v>
      </c>
      <c r="H297" s="3">
        <f t="shared" si="73"/>
        <v>22575.127726619467</v>
      </c>
      <c r="I297" s="35">
        <f t="shared" si="74"/>
        <v>626526.28561888449</v>
      </c>
      <c r="J297" s="3">
        <f>IF(I296&gt;0,IF(B297&lt;2,IF(C297&gt;5500*[1]LookHere!B$11, 5500*[1]LookHere!B$11, C297), IF(H297&gt;(M297+P296),-(H297-M297-P296),0)),0)</f>
        <v>-5364.8749157176599</v>
      </c>
      <c r="K297" s="35">
        <f t="shared" si="75"/>
        <v>9.9671168860162993</v>
      </c>
      <c r="L297" s="35">
        <f t="shared" si="76"/>
        <v>439.20088198224499</v>
      </c>
      <c r="M297" s="35">
        <f t="shared" si="77"/>
        <v>9598.220386811814</v>
      </c>
      <c r="N297" s="35">
        <f t="shared" si="78"/>
        <v>195.22939120035511</v>
      </c>
      <c r="O297" s="35">
        <f t="shared" si="79"/>
        <v>165442.56036862376</v>
      </c>
      <c r="P297" s="3">
        <f t="shared" si="80"/>
        <v>7941.2428976939409</v>
      </c>
      <c r="Q297">
        <f t="shared" si="70"/>
        <v>4.8000000000000001E-2</v>
      </c>
      <c r="R297" s="3">
        <f>IF(B297&lt;2,K297*V$5+L297*0.4*V$6 - IF((C297-J297)&gt;0,IF((C297-J297)&gt;V$12,V$12,C297-J297)),P297+L297*($V$6)*0.4+K297*($V$5)+G297+F297+E297)/LookHere!B$11</f>
        <v>37959.692907101911</v>
      </c>
      <c r="S297" s="3">
        <f>(IF(G297&gt;0,IF(R297&gt;V$15,IF(0.15*(R297-V$15)&lt;G297,0.15*(R297-V$15),G297),0),0))*LookHere!B$11</f>
        <v>0</v>
      </c>
      <c r="T297" s="3">
        <f>(IF(R297&lt;V$16,W$16*R297,IF(R297&lt;V$17,Z$16+W$17*(R297-V$16),IF(R297&lt;V$18,W$18*(R297-V$18)+Z$17,(R297-V$18)*W$19+Z$18)))+S297 + IF(R297&lt;V$20,R297*W$20,IF(R297&lt;V$21,(R297-V$20)*W$21+Z$20,(R297-V$21)*W$22+Z$21)))*LookHere!B$11</f>
        <v>7591.9385814203815</v>
      </c>
      <c r="W297" s="3"/>
      <c r="X297" s="3"/>
      <c r="Y297" s="3"/>
      <c r="AG297">
        <f t="shared" si="71"/>
        <v>89</v>
      </c>
      <c r="AH297" s="20">
        <v>0.127</v>
      </c>
      <c r="AI297" s="3">
        <f t="shared" si="81"/>
        <v>0</v>
      </c>
    </row>
    <row r="298" spans="1:35" x14ac:dyDescent="0.2">
      <c r="A298">
        <f t="shared" si="72"/>
        <v>70</v>
      </c>
      <c r="B298">
        <f>IF(A298&lt;LookHere!$B$9,1,2)</f>
        <v>2</v>
      </c>
      <c r="C298">
        <f>IF(B298&lt;2,LookHere!F$10 - T297,0)</f>
        <v>0</v>
      </c>
      <c r="D298" s="3">
        <f>IF(B298=2,LookHere!$B$12,0)</f>
        <v>45000</v>
      </c>
      <c r="E298" s="3">
        <f>IF(A298&lt;LookHere!B$13,0,IF(A298&lt;LookHere!B$14,LookHere!C$13,LookHere!C$14))</f>
        <v>15000</v>
      </c>
      <c r="F298" s="3">
        <f>IF('SC1'!A298&lt;LookHere!D$15,0,LookHere!B$15)</f>
        <v>8000</v>
      </c>
      <c r="G298" s="3">
        <f>IF('SC1'!A298&lt;LookHere!D$16,0,LookHere!B$16)</f>
        <v>7004.88</v>
      </c>
      <c r="H298" s="3">
        <f t="shared" si="73"/>
        <v>22587.058581420381</v>
      </c>
      <c r="I298" s="35">
        <f t="shared" si="74"/>
        <v>641012.01128965884</v>
      </c>
      <c r="J298" s="3">
        <f>IF(I297&gt;0,IF(B298&lt;2,IF(C298&gt;5500*[1]LookHere!B$11, 5500*[1]LookHere!B$11, C298), IF(H298&gt;(M298+P297),-(H298-M298-P297),0)),0)</f>
        <v>-14196.647684858177</v>
      </c>
      <c r="K298" s="35">
        <f t="shared" si="75"/>
        <v>5.7609935601178108E-2</v>
      </c>
      <c r="L298" s="35">
        <f t="shared" si="76"/>
        <v>24.49862519696957</v>
      </c>
      <c r="M298" s="35">
        <f t="shared" si="77"/>
        <v>449.16799886826129</v>
      </c>
      <c r="N298" s="35">
        <f t="shared" si="78"/>
        <v>79.866482887635968</v>
      </c>
      <c r="O298" s="35">
        <f t="shared" si="79"/>
        <v>165075.2778846054</v>
      </c>
      <c r="P298" s="3">
        <f t="shared" si="80"/>
        <v>8253.763894230271</v>
      </c>
      <c r="Q298">
        <f t="shared" si="70"/>
        <v>0.05</v>
      </c>
      <c r="R298" s="3">
        <f>IF(B298&lt;2,K298*V$5+L298*0.4*V$6 - IF((C298-J298)&gt;0,IF((C298-J298)&gt;V$12,V$12,C298-J298)),P298+L298*($V$6)*0.4+K298*($V$5)+G298+F298+E298)/LookHere!B$11</f>
        <v>38259.387981741384</v>
      </c>
      <c r="S298" s="3">
        <f>(IF(G298&gt;0,IF(R298&gt;V$15,IF(0.15*(R298-V$15)&lt;G298,0.15*(R298-V$15),G298),0),0))*LookHere!B$11</f>
        <v>0</v>
      </c>
      <c r="T298" s="3">
        <f>(IF(R298&lt;V$16,W$16*R298,IF(R298&lt;V$17,Z$16+W$17*(R298-V$16),IF(R298&lt;V$18,W$18*(R298-V$18)+Z$17,(R298-V$18)*W$19+Z$18)))+S298 + IF(R298&lt;V$20,R298*W$20,IF(R298&lt;V$21,(R298-V$20)*W$21+Z$20,(R298-V$21)*W$22+Z$21)))*LookHere!B$11</f>
        <v>7651.8775963482767</v>
      </c>
      <c r="W298" s="3"/>
      <c r="X298" s="3"/>
      <c r="Y298" s="3"/>
      <c r="AG298">
        <f t="shared" si="71"/>
        <v>90</v>
      </c>
      <c r="AH298" s="20">
        <v>0.13600000000000001</v>
      </c>
      <c r="AI298" s="3">
        <f t="shared" si="81"/>
        <v>0</v>
      </c>
    </row>
    <row r="299" spans="1:35" x14ac:dyDescent="0.2">
      <c r="A299">
        <f t="shared" si="72"/>
        <v>71</v>
      </c>
      <c r="B299">
        <f>IF(A299&lt;LookHere!$B$9,1,2)</f>
        <v>2</v>
      </c>
      <c r="C299">
        <f>IF(B299&lt;2,LookHere!F$10 - T298,0)</f>
        <v>0</v>
      </c>
      <c r="D299" s="3">
        <f>IF(B299=2,LookHere!$B$12,0)</f>
        <v>45000</v>
      </c>
      <c r="E299" s="3">
        <f>IF(A299&lt;LookHere!B$13,0,IF(A299&lt;LookHere!B$14,LookHere!C$13,LookHere!C$14))</f>
        <v>15000</v>
      </c>
      <c r="F299" s="3">
        <f>IF('SC1'!A299&lt;LookHere!D$15,0,LookHere!B$15)</f>
        <v>8000</v>
      </c>
      <c r="G299" s="3">
        <f>IF('SC1'!A299&lt;LookHere!D$16,0,LookHere!B$16)</f>
        <v>7004.88</v>
      </c>
      <c r="H299" s="3">
        <f t="shared" si="73"/>
        <v>22646.997596348276</v>
      </c>
      <c r="I299" s="35">
        <f t="shared" si="74"/>
        <v>655988.86369951395</v>
      </c>
      <c r="J299" s="3">
        <f>IF(I298&gt;0,IF(B299&lt;2,IF(C299&gt;5500*[1]LookHere!B$11, 5500*[1]LookHere!B$11, C299), IF(H299&gt;(M299+P298),-(H299-M299-P298),0)),0)</f>
        <v>-14368.677466985433</v>
      </c>
      <c r="K299" s="35">
        <f t="shared" si="75"/>
        <v>3.3298542777426832E-4</v>
      </c>
      <c r="L299" s="35">
        <f t="shared" si="76"/>
        <v>1.3665333134869586</v>
      </c>
      <c r="M299" s="35">
        <f t="shared" si="77"/>
        <v>24.556235132570748</v>
      </c>
      <c r="N299" s="35">
        <f t="shared" si="78"/>
        <v>4.8536370909129714</v>
      </c>
      <c r="O299" s="35">
        <f t="shared" si="79"/>
        <v>164378.66021193235</v>
      </c>
      <c r="P299" s="3">
        <f t="shared" si="80"/>
        <v>12164.020855682993</v>
      </c>
      <c r="Q299">
        <f t="shared" si="70"/>
        <v>7.3999999999999996E-2</v>
      </c>
      <c r="R299" s="3">
        <f>IF(B299&lt;2,K299*V$5+L299*0.4*V$6 - IF((C299-J299)&gt;0,IF((C299-J299)&gt;V$12,V$12,C299-J299)),P299+L299*($V$6)*0.4+K299*($V$5)+G299+F299+E299)/LookHere!B$11</f>
        <v>42168.942286625155</v>
      </c>
      <c r="S299" s="3">
        <f>(IF(G299&gt;0,IF(R299&gt;V$15,IF(0.15*(R299-V$15)&lt;G299,0.15*(R299-V$15),G299),0),0))*LookHere!B$11</f>
        <v>0</v>
      </c>
      <c r="T299" s="3">
        <f>(IF(R299&lt;V$16,W$16*R299,IF(R299&lt;V$17,Z$16+W$17*(R299-V$16),IF(R299&lt;V$18,W$18*(R299-V$18)+Z$17,(R299-V$18)*W$19+Z$18)))+S299 + IF(R299&lt;V$20,R299*W$20,IF(R299&lt;V$21,(R299-V$20)*W$21+Z$20,(R299-V$21)*W$22+Z$21)))*LookHere!B$11</f>
        <v>8518.8195622199746</v>
      </c>
      <c r="AG299">
        <f t="shared" si="71"/>
        <v>91</v>
      </c>
      <c r="AH299" s="20">
        <v>0.14699999999999999</v>
      </c>
      <c r="AI299" s="3">
        <f t="shared" si="81"/>
        <v>0</v>
      </c>
    </row>
    <row r="300" spans="1:35" x14ac:dyDescent="0.2">
      <c r="A300">
        <f t="shared" si="72"/>
        <v>72</v>
      </c>
      <c r="B300">
        <f>IF(A300&lt;LookHere!$B$9,1,2)</f>
        <v>2</v>
      </c>
      <c r="C300">
        <f>IF(B300&lt;2,LookHere!F$10 - T299,0)</f>
        <v>0</v>
      </c>
      <c r="D300" s="3">
        <f>IF(B300=2,LookHere!$B$12,0)</f>
        <v>45000</v>
      </c>
      <c r="E300" s="3">
        <f>IF(A300&lt;LookHere!B$13,0,IF(A300&lt;LookHere!B$14,LookHere!C$13,LookHere!C$14))</f>
        <v>15000</v>
      </c>
      <c r="F300" s="3">
        <f>IF('SC1'!A300&lt;LookHere!D$15,0,LookHere!B$15)</f>
        <v>8000</v>
      </c>
      <c r="G300" s="3">
        <f>IF('SC1'!A300&lt;LookHere!D$16,0,LookHere!B$16)</f>
        <v>7004.88</v>
      </c>
      <c r="H300" s="3">
        <f t="shared" si="73"/>
        <v>23513.939562219974</v>
      </c>
      <c r="I300" s="35">
        <f t="shared" si="74"/>
        <v>674671.48203943961</v>
      </c>
      <c r="J300" s="3">
        <f>IF(I299&gt;0,IF(B300&lt;2,IF(C300&gt;5500*[1]LookHere!B$11, 5500*[1]LookHere!B$11, C300), IF(H300&gt;(M300+P299),-(H300-M300-P299),0)),0)</f>
        <v>-11348.551840238066</v>
      </c>
      <c r="K300" s="35">
        <f t="shared" si="75"/>
        <v>1.9246557725338675E-6</v>
      </c>
      <c r="L300" s="35">
        <f t="shared" si="76"/>
        <v>7.622522822630251E-2</v>
      </c>
      <c r="M300" s="35">
        <f t="shared" si="77"/>
        <v>1.3668662989147329</v>
      </c>
      <c r="N300" s="35">
        <f t="shared" si="78"/>
        <v>0.27304027435517231</v>
      </c>
      <c r="O300" s="35">
        <f t="shared" si="79"/>
        <v>159739.8944207516</v>
      </c>
      <c r="P300" s="3">
        <f t="shared" si="80"/>
        <v>11980.492081556369</v>
      </c>
      <c r="Q300">
        <f t="shared" si="70"/>
        <v>7.4999999999999997E-2</v>
      </c>
      <c r="R300" s="3">
        <f>IF(B300&lt;2,K300*V$5+L300*0.4*V$6 - IF((C300-J300)&gt;0,IF((C300-J300)&gt;V$12,V$12,C300-J300)),P300+L300*($V$6)*0.4+K300*($V$5)+G300+F300+E300)/LookHere!B$11</f>
        <v>41985.37439214511</v>
      </c>
      <c r="S300" s="3">
        <f>(IF(G300&gt;0,IF(R300&gt;V$15,IF(0.15*(R300-V$15)&lt;G300,0.15*(R300-V$15),G300),0),0))*LookHere!B$11</f>
        <v>0</v>
      </c>
      <c r="T300" s="3">
        <f>(IF(R300&lt;V$16,W$16*R300,IF(R300&lt;V$17,Z$16+W$17*(R300-V$16),IF(R300&lt;V$18,W$18*(R300-V$18)+Z$17,(R300-V$18)*W$19+Z$18)))+S300 + IF(R300&lt;V$20,R300*W$20,IF(R300&lt;V$21,(R300-V$20)*W$21+Z$20,(R300-V$21)*W$22+Z$21)))*LookHere!B$11</f>
        <v>8474.4879157030446</v>
      </c>
      <c r="AG300">
        <f t="shared" si="71"/>
        <v>92</v>
      </c>
      <c r="AH300" s="20">
        <v>0.161</v>
      </c>
      <c r="AI300" s="3">
        <f t="shared" si="81"/>
        <v>0</v>
      </c>
    </row>
    <row r="301" spans="1:35" x14ac:dyDescent="0.2">
      <c r="A301">
        <f t="shared" si="72"/>
        <v>73</v>
      </c>
      <c r="B301">
        <f>IF(A301&lt;LookHere!$B$9,1,2)</f>
        <v>2</v>
      </c>
      <c r="C301">
        <f>IF(B301&lt;2,LookHere!F$10 - T300,0)</f>
        <v>0</v>
      </c>
      <c r="D301" s="3">
        <f>IF(B301=2,LookHere!$B$12,0)</f>
        <v>45000</v>
      </c>
      <c r="E301" s="3">
        <f>IF(A301&lt;LookHere!B$13,0,IF(A301&lt;LookHere!B$14,LookHere!C$13,LookHere!C$14))</f>
        <v>15000</v>
      </c>
      <c r="F301" s="3">
        <f>IF('SC1'!A301&lt;LookHere!D$15,0,LookHere!B$15)</f>
        <v>8000</v>
      </c>
      <c r="G301" s="3">
        <f>IF('SC1'!A301&lt;LookHere!D$16,0,LookHere!B$16)</f>
        <v>7004.88</v>
      </c>
      <c r="H301" s="3">
        <f t="shared" si="73"/>
        <v>23469.607915703044</v>
      </c>
      <c r="I301" s="35">
        <f t="shared" si="74"/>
        <v>694068.90288021136</v>
      </c>
      <c r="J301" s="3">
        <f>IF(I300&gt;0,IF(B301&lt;2,IF(C301&gt;5500*[1]LookHere!B$11, 5500*[1]LookHere!B$11, C301), IF(H301&gt;(M301+P300),-(H301-M301-P300),0)),0)</f>
        <v>-11489.039606993791</v>
      </c>
      <c r="K301" s="35">
        <f t="shared" si="75"/>
        <v>1.112451036497375E-8</v>
      </c>
      <c r="L301" s="35">
        <f t="shared" si="76"/>
        <v>4.2518432304631468E-3</v>
      </c>
      <c r="M301" s="35">
        <f t="shared" si="77"/>
        <v>7.6227152882075044E-2</v>
      </c>
      <c r="N301" s="35">
        <f t="shared" si="78"/>
        <v>1.5243505920642476E-2</v>
      </c>
      <c r="O301" s="35">
        <f t="shared" si="79"/>
        <v>155072.29470577723</v>
      </c>
      <c r="P301" s="3">
        <f t="shared" si="80"/>
        <v>11785.49439763907</v>
      </c>
      <c r="Q301">
        <f t="shared" si="70"/>
        <v>7.5999999999999998E-2</v>
      </c>
      <c r="R301" s="3">
        <f>IF(B301&lt;2,K301*V$5+L301*0.4*V$6 - IF((C301-J301)&gt;0,IF((C301-J301)&gt;V$12,V$12,C301-J301)),P301+L301*($V$6)*0.4+K301*($V$5)+G301+F301+E301)/LookHere!B$11</f>
        <v>41790.374526521227</v>
      </c>
      <c r="S301" s="3">
        <f>(IF(G301&gt;0,IF(R301&gt;V$15,IF(0.15*(R301-V$15)&lt;G301,0.15*(R301-V$15),G301),0),0))*LookHere!B$11</f>
        <v>0</v>
      </c>
      <c r="T301" s="3">
        <f>(IF(R301&lt;V$16,W$16*R301,IF(R301&lt;V$17,Z$16+W$17*(R301-V$16),IF(R301&lt;V$18,W$18*(R301-V$18)+Z$17,(R301-V$18)*W$19+Z$18)))+S301 + IF(R301&lt;V$20,R301*W$20,IF(R301&lt;V$21,(R301-V$20)*W$21+Z$20,(R301-V$21)*W$22+Z$21)))*LookHere!B$11</f>
        <v>8427.3954481548753</v>
      </c>
      <c r="AG301">
        <f t="shared" si="71"/>
        <v>93</v>
      </c>
      <c r="AH301" s="20">
        <v>0.18</v>
      </c>
      <c r="AI301" s="3">
        <f t="shared" si="81"/>
        <v>0</v>
      </c>
    </row>
    <row r="302" spans="1:35" x14ac:dyDescent="0.2">
      <c r="A302">
        <f t="shared" si="72"/>
        <v>74</v>
      </c>
      <c r="B302">
        <f>IF(A302&lt;LookHere!$B$9,1,2)</f>
        <v>2</v>
      </c>
      <c r="C302">
        <f>IF(B302&lt;2,LookHere!F$10 - T301,0)</f>
        <v>0</v>
      </c>
      <c r="D302" s="3">
        <f>IF(B302=2,LookHere!$B$12,0)</f>
        <v>45000</v>
      </c>
      <c r="E302" s="3">
        <f>IF(A302&lt;LookHere!B$13,0,IF(A302&lt;LookHere!B$14,LookHere!C$13,LookHere!C$14))</f>
        <v>15000</v>
      </c>
      <c r="F302" s="3">
        <f>IF('SC1'!A302&lt;LookHere!D$15,0,LookHere!B$15)</f>
        <v>8000</v>
      </c>
      <c r="G302" s="3">
        <f>IF('SC1'!A302&lt;LookHere!D$16,0,LookHere!B$16)</f>
        <v>7004.88</v>
      </c>
      <c r="H302" s="3">
        <f t="shared" si="73"/>
        <v>23422.515448154874</v>
      </c>
      <c r="I302" s="35">
        <f t="shared" si="74"/>
        <v>714206.3604554059</v>
      </c>
      <c r="J302" s="3">
        <f>IF(I301&gt;0,IF(B302&lt;2,IF(C302&gt;5500*[1]LookHere!B$11, 5500*[1]LookHere!B$11, C302), IF(H302&gt;(M302+P301),-(H302-M302-P301),0)),0)</f>
        <v>-11637.016798661449</v>
      </c>
      <c r="K302" s="35">
        <f t="shared" si="75"/>
        <v>6.429966986371688E-11</v>
      </c>
      <c r="L302" s="35">
        <f t="shared" si="76"/>
        <v>2.3716781539523369E-4</v>
      </c>
      <c r="M302" s="35">
        <f t="shared" si="77"/>
        <v>4.2518543549735117E-3</v>
      </c>
      <c r="N302" s="35">
        <f t="shared" si="78"/>
        <v>8.5035974648433742E-4</v>
      </c>
      <c r="O302" s="35">
        <f t="shared" si="79"/>
        <v>150386.00995976862</v>
      </c>
      <c r="P302" s="3">
        <f t="shared" si="80"/>
        <v>11579.722766902183</v>
      </c>
      <c r="Q302">
        <f t="shared" si="70"/>
        <v>7.6999999999999999E-2</v>
      </c>
      <c r="R302" s="3">
        <f>IF(B302&lt;2,K302*V$5+L302*0.4*V$6 - IF((C302-J302)&gt;0,IF((C302-J302)&gt;V$12,V$12,C302-J302)),P302+L302*($V$6)*0.4+K302*($V$5)+G302+F302+E302)/LookHere!B$11</f>
        <v>41584.60277409121</v>
      </c>
      <c r="S302" s="3">
        <f>(IF(G302&gt;0,IF(R302&gt;V$15,IF(0.15*(R302-V$15)&lt;G302,0.15*(R302-V$15),G302),0),0))*LookHere!B$11</f>
        <v>0</v>
      </c>
      <c r="T302" s="3">
        <f>(IF(R302&lt;V$16,W$16*R302,IF(R302&lt;V$17,Z$16+W$17*(R302-V$16),IF(R302&lt;V$18,W$18*(R302-V$18)+Z$17,(R302-V$18)*W$19+Z$18)))+S302 + IF(R302&lt;V$20,R302*W$20,IF(R302&lt;V$21,(R302-V$20)*W$21+Z$20,(R302-V$21)*W$22+Z$21)))*LookHere!B$11</f>
        <v>8377.7015699430267</v>
      </c>
      <c r="AG302">
        <f t="shared" si="71"/>
        <v>94</v>
      </c>
      <c r="AH302" s="20">
        <v>0.2</v>
      </c>
      <c r="AI302" s="3">
        <f t="shared" si="81"/>
        <v>0</v>
      </c>
    </row>
    <row r="303" spans="1:35" x14ac:dyDescent="0.2">
      <c r="A303">
        <f t="shared" si="72"/>
        <v>75</v>
      </c>
      <c r="B303">
        <f>IF(A303&lt;LookHere!$B$9,1,2)</f>
        <v>2</v>
      </c>
      <c r="C303">
        <f>IF(B303&lt;2,LookHere!F$10 - T302,0)</f>
        <v>0</v>
      </c>
      <c r="D303" s="3">
        <f>IF(B303=2,LookHere!$B$12,0)</f>
        <v>45000</v>
      </c>
      <c r="E303" s="3">
        <f>IF(A303&lt;LookHere!B$13,0,IF(A303&lt;LookHere!B$14,LookHere!C$13,LookHere!C$14))</f>
        <v>15000</v>
      </c>
      <c r="F303" s="3">
        <f>IF('SC1'!A303&lt;LookHere!D$15,0,LookHere!B$15)</f>
        <v>8000</v>
      </c>
      <c r="G303" s="3">
        <f>IF('SC1'!A303&lt;LookHere!D$16,0,LookHere!B$16)</f>
        <v>7004.88</v>
      </c>
      <c r="H303" s="3">
        <f t="shared" si="73"/>
        <v>23372.821569943026</v>
      </c>
      <c r="I303" s="35">
        <f t="shared" si="74"/>
        <v>735109.62907118129</v>
      </c>
      <c r="J303" s="3">
        <f>IF(I302&gt;0,IF(B303&lt;2,IF(C303&gt;5500*[1]LookHere!B$11, 5500*[1]LookHere!B$11, C303), IF(H303&gt;(M303+P302),-(H303-M303-P302),0)),0)</f>
        <v>-11793.098565872964</v>
      </c>
      <c r="K303" s="35">
        <f t="shared" si="75"/>
        <v>3.7165208383689238E-13</v>
      </c>
      <c r="L303" s="35">
        <f t="shared" si="76"/>
        <v>1.3229220742746075E-5</v>
      </c>
      <c r="M303" s="35">
        <f t="shared" si="77"/>
        <v>2.3716787969490355E-4</v>
      </c>
      <c r="N303" s="35">
        <f t="shared" si="78"/>
        <v>4.7433511639310845E-5</v>
      </c>
      <c r="O303" s="35">
        <f t="shared" si="79"/>
        <v>145690.95872882463</v>
      </c>
      <c r="P303" s="3">
        <f t="shared" si="80"/>
        <v>11509.585739577145</v>
      </c>
      <c r="Q303">
        <f t="shared" si="70"/>
        <v>7.9000000000000001E-2</v>
      </c>
      <c r="R303" s="3">
        <f>IF(B303&lt;2,K303*V$5+L303*0.4*V$6 - IF((C303-J303)&gt;0,IF((C303-J303)&gt;V$12,V$12,C303-J303)),P303+L303*($V$6)*0.4+K303*($V$5)+G303+F303+E303)/LookHere!B$11</f>
        <v>41514.46573997815</v>
      </c>
      <c r="S303" s="3">
        <f>(IF(G303&gt;0,IF(R303&gt;V$15,IF(0.15*(R303-V$15)&lt;G303,0.15*(R303-V$15),G303),0),0))*LookHere!B$11</f>
        <v>0</v>
      </c>
      <c r="T303" s="3">
        <f>(IF(R303&lt;V$16,W$16*R303,IF(R303&lt;V$17,Z$16+W$17*(R303-V$16),IF(R303&lt;V$18,W$18*(R303-V$18)+Z$17,(R303-V$18)*W$19+Z$18)))+S303 + IF(R303&lt;V$20,R303*W$20,IF(R303&lt;V$21,(R303-V$20)*W$21+Z$20,(R303-V$21)*W$22+Z$21)))*LookHere!B$11</f>
        <v>8360.7634762047237</v>
      </c>
      <c r="AG303">
        <f t="shared" si="71"/>
        <v>95</v>
      </c>
      <c r="AH303" s="20">
        <v>0.2</v>
      </c>
      <c r="AI303" s="3">
        <f t="shared" si="81"/>
        <v>0</v>
      </c>
    </row>
    <row r="304" spans="1:35" x14ac:dyDescent="0.2">
      <c r="A304">
        <f t="shared" si="72"/>
        <v>76</v>
      </c>
      <c r="B304">
        <f>IF(A304&lt;LookHere!$B$9,1,2)</f>
        <v>2</v>
      </c>
      <c r="C304">
        <f>IF(B304&lt;2,LookHere!F$10 - T303,0)</f>
        <v>0</v>
      </c>
      <c r="D304" s="3">
        <f>IF(B304=2,LookHere!$B$12,0)</f>
        <v>45000</v>
      </c>
      <c r="E304" s="3">
        <f>IF(A304&lt;LookHere!B$13,0,IF(A304&lt;LookHere!B$14,LookHere!C$13,LookHere!C$14))</f>
        <v>15000</v>
      </c>
      <c r="F304" s="3">
        <f>IF('SC1'!A304&lt;LookHere!D$15,0,LookHere!B$15)</f>
        <v>8000</v>
      </c>
      <c r="G304" s="3">
        <f>IF('SC1'!A304&lt;LookHere!D$16,0,LookHere!B$16)</f>
        <v>7004.88</v>
      </c>
      <c r="H304" s="3">
        <f t="shared" si="73"/>
        <v>23355.883476204723</v>
      </c>
      <c r="I304" s="35">
        <f t="shared" si="74"/>
        <v>756916.65016666159</v>
      </c>
      <c r="J304" s="3">
        <f>IF(I303&gt;0,IF(B304&lt;2,IF(C304&gt;5500*[1]LookHere!B$11, 5500*[1]LookHere!B$11, C304), IF(H304&gt;(M304+P303),-(H304-M304-P303),0)),0)</f>
        <v>-11846.297723398355</v>
      </c>
      <c r="K304" s="35">
        <f t="shared" si="75"/>
        <v>2.1481492461033168E-15</v>
      </c>
      <c r="L304" s="35">
        <f t="shared" si="76"/>
        <v>7.3792593303037472E-7</v>
      </c>
      <c r="M304" s="35">
        <f t="shared" si="77"/>
        <v>1.3229221114398158E-5</v>
      </c>
      <c r="N304" s="35">
        <f t="shared" si="78"/>
        <v>2.6458438512275479E-6</v>
      </c>
      <c r="O304" s="35">
        <f t="shared" si="79"/>
        <v>140851.10507985303</v>
      </c>
      <c r="P304" s="3">
        <f t="shared" si="80"/>
        <v>11268.088406388242</v>
      </c>
      <c r="Q304">
        <f t="shared" si="70"/>
        <v>0.08</v>
      </c>
      <c r="R304" s="3">
        <f>IF(B304&lt;2,K304*V$5+L304*0.4*V$6 - IF((C304-J304)&gt;0,IF((C304-J304)&gt;V$12,V$12,C304-J304)),P304+L304*($V$6)*0.4+K304*($V$5)+G304+F304+E304)/LookHere!B$11</f>
        <v>41272.968406410611</v>
      </c>
      <c r="S304" s="3">
        <f>(IF(G304&gt;0,IF(R304&gt;V$15,IF(0.15*(R304-V$15)&lt;G304,0.15*(R304-V$15),G304),0),0))*LookHere!B$11</f>
        <v>0</v>
      </c>
      <c r="T304" s="3">
        <f>(IF(R304&lt;V$16,W$16*R304,IF(R304&lt;V$17,Z$16+W$17*(R304-V$16),IF(R304&lt;V$18,W$18*(R304-V$18)+Z$17,(R304-V$18)*W$19+Z$18)))+S304 + IF(R304&lt;V$20,R304*W$20,IF(R304&lt;V$21,(R304-V$20)*W$21+Z$20,(R304-V$21)*W$22+Z$21)))*LookHere!B$11</f>
        <v>8302.4418701481627</v>
      </c>
      <c r="AG304">
        <f t="shared" si="71"/>
        <v>96</v>
      </c>
      <c r="AH304" s="20">
        <v>0.2</v>
      </c>
      <c r="AI304" s="3">
        <f t="shared" si="81"/>
        <v>0</v>
      </c>
    </row>
    <row r="305" spans="1:35" x14ac:dyDescent="0.2">
      <c r="A305">
        <f t="shared" si="72"/>
        <v>77</v>
      </c>
      <c r="B305">
        <f>IF(A305&lt;LookHere!$B$9,1,2)</f>
        <v>2</v>
      </c>
      <c r="C305">
        <f>IF(B305&lt;2,LookHere!F$10 - T304,0)</f>
        <v>0</v>
      </c>
      <c r="D305" s="3">
        <f>IF(B305=2,LookHere!$B$12,0)</f>
        <v>45000</v>
      </c>
      <c r="E305" s="3">
        <f>IF(A305&lt;LookHere!B$13,0,IF(A305&lt;LookHere!B$14,LookHere!C$13,LookHere!C$14))</f>
        <v>15000</v>
      </c>
      <c r="F305" s="3">
        <f>IF('SC1'!A305&lt;LookHere!D$15,0,LookHere!B$15)</f>
        <v>8000</v>
      </c>
      <c r="G305" s="3">
        <f>IF('SC1'!A305&lt;LookHere!D$16,0,LookHere!B$16)</f>
        <v>7004.88</v>
      </c>
      <c r="H305" s="3">
        <f t="shared" si="73"/>
        <v>23297.561870148162</v>
      </c>
      <c r="I305" s="35">
        <f t="shared" si="74"/>
        <v>779538.82094826933</v>
      </c>
      <c r="J305" s="3">
        <f>IF(I304&gt;0,IF(B305&lt;2,IF(C305&gt;5500*[1]LookHere!B$11, 5500*[1]LookHere!B$11, C305), IF(H305&gt;(M305+P304),-(H305-M305-P304),0)),0)</f>
        <v>-12029.473463021992</v>
      </c>
      <c r="K305" s="35">
        <f t="shared" si="75"/>
        <v>1.2416338336445568E-17</v>
      </c>
      <c r="L305" s="35">
        <f t="shared" si="76"/>
        <v>4.1161508544434262E-8</v>
      </c>
      <c r="M305" s="35">
        <f t="shared" si="77"/>
        <v>7.3792593517852396E-7</v>
      </c>
      <c r="N305" s="35">
        <f t="shared" si="78"/>
        <v>1.4758518488755557E-7</v>
      </c>
      <c r="O305" s="35">
        <f t="shared" si="79"/>
        <v>136031.18026402046</v>
      </c>
      <c r="P305" s="3">
        <f t="shared" si="80"/>
        <v>11154.556781649679</v>
      </c>
      <c r="Q305">
        <f t="shared" si="70"/>
        <v>8.2000000000000003E-2</v>
      </c>
      <c r="R305" s="3">
        <f>IF(B305&lt;2,K305*V$5+L305*0.4*V$6 - IF((C305-J305)&gt;0,IF((C305-J305)&gt;V$12,V$12,C305-J305)),P305+L305*($V$6)*0.4+K305*($V$5)+G305+F305+E305)/LookHere!B$11</f>
        <v>41159.436781650926</v>
      </c>
      <c r="S305" s="3">
        <f>(IF(G305&gt;0,IF(R305&gt;V$15,IF(0.15*(R305-V$15)&lt;G305,0.15*(R305-V$15),G305),0),0))*LookHere!B$11</f>
        <v>0</v>
      </c>
      <c r="T305" s="3">
        <f>(IF(R305&lt;V$16,W$16*R305,IF(R305&lt;V$17,Z$16+W$17*(R305-V$16),IF(R305&lt;V$18,W$18*(R305-V$18)+Z$17,(R305-V$18)*W$19+Z$18)))+S305 + IF(R305&lt;V$20,R305*W$20,IF(R305&lt;V$21,(R305-V$20)*W$21+Z$20,(R305-V$21)*W$22+Z$21)))*LookHere!B$11</f>
        <v>8275.0239827686983</v>
      </c>
      <c r="AG305">
        <f t="shared" si="71"/>
        <v>97</v>
      </c>
      <c r="AH305" s="20">
        <v>0.2</v>
      </c>
      <c r="AI305" s="3">
        <f t="shared" si="81"/>
        <v>0</v>
      </c>
    </row>
    <row r="306" spans="1:35" x14ac:dyDescent="0.2">
      <c r="A306">
        <f t="shared" si="72"/>
        <v>78</v>
      </c>
      <c r="B306">
        <f>IF(A306&lt;LookHere!$B$9,1,2)</f>
        <v>2</v>
      </c>
      <c r="C306">
        <f>IF(B306&lt;2,LookHere!F$10 - T305,0)</f>
        <v>0</v>
      </c>
      <c r="D306" s="3">
        <f>IF(B306=2,LookHere!$B$12,0)</f>
        <v>45000</v>
      </c>
      <c r="E306" s="3">
        <f>IF(A306&lt;LookHere!B$13,0,IF(A306&lt;LookHere!B$14,LookHere!C$13,LookHere!C$14))</f>
        <v>15000</v>
      </c>
      <c r="F306" s="3">
        <f>IF('SC1'!A306&lt;LookHere!D$15,0,LookHere!B$15)</f>
        <v>8000</v>
      </c>
      <c r="G306" s="3">
        <f>IF('SC1'!A306&lt;LookHere!D$16,0,LookHere!B$16)</f>
        <v>7004.88</v>
      </c>
      <c r="H306" s="3">
        <f t="shared" si="73"/>
        <v>23270.143982768699</v>
      </c>
      <c r="I306" s="35">
        <f t="shared" si="74"/>
        <v>803110.52097020322</v>
      </c>
      <c r="J306" s="3">
        <f>IF(I305&gt;0,IF(B306&lt;2,IF(C306&gt;5500*[1]LookHere!B$11, 5500*[1]LookHere!B$11, C306), IF(H306&gt;(M306+P305),-(H306-M306-P305),0)),0)</f>
        <v>-12115.58720107786</v>
      </c>
      <c r="K306" s="35">
        <f t="shared" si="75"/>
        <v>7.1764535583875575E-20</v>
      </c>
      <c r="L306" s="35">
        <f t="shared" si="76"/>
        <v>2.2959889466085348E-9</v>
      </c>
      <c r="M306" s="35">
        <f t="shared" si="77"/>
        <v>4.11615085568506E-8</v>
      </c>
      <c r="N306" s="35">
        <f t="shared" si="78"/>
        <v>8.2323016989537811E-9</v>
      </c>
      <c r="O306" s="35">
        <f t="shared" si="79"/>
        <v>131104.13091485761</v>
      </c>
      <c r="P306" s="3">
        <f t="shared" si="80"/>
        <v>10881.642865933181</v>
      </c>
      <c r="Q306">
        <f t="shared" si="70"/>
        <v>8.3000000000000004E-2</v>
      </c>
      <c r="R306" s="3">
        <f>IF(B306&lt;2,K306*V$5+L306*0.4*V$6 - IF((C306-J306)&gt;0,IF((C306-J306)&gt;V$12,V$12,C306-J306)),P306+L306*($V$6)*0.4+K306*($V$5)+G306+F306+E306)/LookHere!B$11</f>
        <v>40886.52286593325</v>
      </c>
      <c r="S306" s="3">
        <f>(IF(G306&gt;0,IF(R306&gt;V$15,IF(0.15*(R306-V$15)&lt;G306,0.15*(R306-V$15),G306),0),0))*LookHere!B$11</f>
        <v>0</v>
      </c>
      <c r="T306" s="3">
        <f>(IF(R306&lt;V$16,W$16*R306,IF(R306&lt;V$17,Z$16+W$17*(R306-V$16),IF(R306&lt;V$18,W$18*(R306-V$18)+Z$17,(R306-V$18)*W$19+Z$18)))+S306 + IF(R306&lt;V$20,R306*W$20,IF(R306&lt;V$21,(R306-V$20)*W$21+Z$20,(R306-V$21)*W$22+Z$21)))*LookHere!B$11</f>
        <v>8209.1152721228791</v>
      </c>
      <c r="AG306">
        <f t="shared" si="71"/>
        <v>98</v>
      </c>
      <c r="AH306" s="20">
        <v>0.2</v>
      </c>
      <c r="AI306" s="3">
        <f t="shared" si="81"/>
        <v>0</v>
      </c>
    </row>
    <row r="307" spans="1:35" x14ac:dyDescent="0.2">
      <c r="A307">
        <f t="shared" si="72"/>
        <v>79</v>
      </c>
      <c r="B307">
        <f>IF(A307&lt;LookHere!$B$9,1,2)</f>
        <v>2</v>
      </c>
      <c r="C307">
        <f>IF(B307&lt;2,LookHere!F$10 - T306,0)</f>
        <v>0</v>
      </c>
      <c r="D307" s="3">
        <f>IF(B307=2,LookHere!$B$12,0)</f>
        <v>45000</v>
      </c>
      <c r="E307" s="3">
        <f>IF(A307&lt;LookHere!B$13,0,IF(A307&lt;LookHere!B$14,LookHere!C$13,LookHere!C$14))</f>
        <v>15000</v>
      </c>
      <c r="F307" s="3">
        <f>IF('SC1'!A307&lt;LookHere!D$15,0,LookHere!B$15)</f>
        <v>8000</v>
      </c>
      <c r="G307" s="3">
        <f>IF('SC1'!A307&lt;LookHere!D$16,0,LookHere!B$16)</f>
        <v>7004.88</v>
      </c>
      <c r="H307" s="3">
        <f t="shared" si="73"/>
        <v>23204.235272122878</v>
      </c>
      <c r="I307" s="35">
        <f t="shared" si="74"/>
        <v>827554.32821403164</v>
      </c>
      <c r="J307" s="3">
        <f>IF(I306&gt;0,IF(B307&lt;2,IF(C307&gt;5500*[1]LookHere!B$11, 5500*[1]LookHere!B$11, C307), IF(H307&gt;(M307+P306),-(H307-M307-P306),0)),0)</f>
        <v>-12322.592406187401</v>
      </c>
      <c r="K307" s="35">
        <f t="shared" si="75"/>
        <v>4.1483107719534338E-22</v>
      </c>
      <c r="L307" s="35">
        <f t="shared" si="76"/>
        <v>1.280702634418239E-10</v>
      </c>
      <c r="M307" s="35">
        <f t="shared" si="77"/>
        <v>2.2959889466802993E-9</v>
      </c>
      <c r="N307" s="35">
        <f t="shared" si="78"/>
        <v>4.5919778926429538E-10</v>
      </c>
      <c r="O307" s="35">
        <f t="shared" si="79"/>
        <v>126224.43516220659</v>
      </c>
      <c r="P307" s="3">
        <f t="shared" si="80"/>
        <v>10729.076988787561</v>
      </c>
      <c r="Q307">
        <f t="shared" si="70"/>
        <v>8.5000000000000006E-2</v>
      </c>
      <c r="R307" s="3">
        <f>IF(B307&lt;2,K307*V$5+L307*0.4*V$6 - IF((C307-J307)&gt;0,IF((C307-J307)&gt;V$12,V$12,C307-J307)),P307+L307*($V$6)*0.4+K307*($V$5)+G307+F307+E307)/LookHere!B$11</f>
        <v>40733.95698878757</v>
      </c>
      <c r="S307" s="3">
        <f>(IF(G307&gt;0,IF(R307&gt;V$15,IF(0.15*(R307-V$15)&lt;G307,0.15*(R307-V$15),G307),0),0))*LookHere!B$11</f>
        <v>0</v>
      </c>
      <c r="T307" s="3">
        <f>(IF(R307&lt;V$16,W$16*R307,IF(R307&lt;V$17,Z$16+W$17*(R307-V$16),IF(R307&lt;V$18,W$18*(R307-V$18)+Z$17,(R307-V$18)*W$19+Z$18)))+S307 + IF(R307&lt;V$20,R307*W$20,IF(R307&lt;V$21,(R307-V$20)*W$21+Z$20,(R307-V$21)*W$22+Z$21)))*LookHere!B$11</f>
        <v>8172.2706127921983</v>
      </c>
      <c r="AG307">
        <f t="shared" si="71"/>
        <v>99</v>
      </c>
      <c r="AH307" s="20">
        <v>0.2</v>
      </c>
      <c r="AI307" s="3">
        <f t="shared" si="81"/>
        <v>0</v>
      </c>
    </row>
    <row r="308" spans="1:35" x14ac:dyDescent="0.2">
      <c r="A308">
        <f t="shared" si="72"/>
        <v>80</v>
      </c>
      <c r="B308">
        <f>IF(A308&lt;LookHere!$B$9,1,2)</f>
        <v>2</v>
      </c>
      <c r="C308">
        <f>IF(B308&lt;2,LookHere!F$10 - T307,0)</f>
        <v>0</v>
      </c>
      <c r="D308" s="3">
        <f>IF(B308=2,LookHere!$B$12,0)</f>
        <v>45000</v>
      </c>
      <c r="E308" s="3">
        <f>IF(A308&lt;LookHere!B$13,0,IF(A308&lt;LookHere!B$14,LookHere!C$13,LookHere!C$14))</f>
        <v>15000</v>
      </c>
      <c r="F308" s="3">
        <f>IF('SC1'!A308&lt;LookHere!D$15,0,LookHere!B$15)</f>
        <v>8000</v>
      </c>
      <c r="G308" s="3">
        <f>IF('SC1'!A308&lt;LookHere!D$16,0,LookHere!B$16)</f>
        <v>7004.88</v>
      </c>
      <c r="H308" s="3">
        <f t="shared" si="73"/>
        <v>23167.390612792198</v>
      </c>
      <c r="I308" s="35">
        <f t="shared" si="74"/>
        <v>853001.45173566544</v>
      </c>
      <c r="J308" s="3">
        <f>IF(I307&gt;0,IF(B308&lt;2,IF(C308&gt;5500*[1]LookHere!B$11, 5500*[1]LookHere!B$11, C308), IF(H308&gt;(M308+P307),-(H308-M308-P307),0)),0)</f>
        <v>-12438.31362400451</v>
      </c>
      <c r="K308" s="35">
        <f t="shared" si="75"/>
        <v>2.3975313066966662E-24</v>
      </c>
      <c r="L308" s="35">
        <f t="shared" si="76"/>
        <v>7.1437592947849294E-12</v>
      </c>
      <c r="M308" s="35">
        <f t="shared" si="77"/>
        <v>1.2807026344223873E-10</v>
      </c>
      <c r="N308" s="35">
        <f t="shared" si="78"/>
        <v>2.5614052688032916E-11</v>
      </c>
      <c r="O308" s="35">
        <f t="shared" si="79"/>
        <v>121273.91281514484</v>
      </c>
      <c r="P308" s="3">
        <f t="shared" si="80"/>
        <v>10672.104327732744</v>
      </c>
      <c r="Q308">
        <f t="shared" si="70"/>
        <v>8.7999999999999995E-2</v>
      </c>
      <c r="R308" s="3">
        <f>IF(B308&lt;2,K308*V$5+L308*0.4*V$6 - IF((C308-J308)&gt;0,IF((C308-J308)&gt;V$12,V$12,C308-J308)),P308+L308*($V$6)*0.4+K308*($V$5)+G308+F308+E308)/LookHere!B$11</f>
        <v>40676.984327732745</v>
      </c>
      <c r="S308" s="3">
        <f>(IF(G308&gt;0,IF(R308&gt;V$15,IF(0.15*(R308-V$15)&lt;G308,0.15*(R308-V$15),G308),0),0))*LookHere!B$11</f>
        <v>0</v>
      </c>
      <c r="T308" s="3">
        <f>(IF(R308&lt;V$16,W$16*R308,IF(R308&lt;V$17,Z$16+W$17*(R308-V$16),IF(R308&lt;V$18,W$18*(R308-V$18)+Z$17,(R308-V$18)*W$19+Z$18)))+S308 + IF(R308&lt;V$20,R308*W$20,IF(R308&lt;V$21,(R308-V$20)*W$21+Z$20,(R308-V$21)*W$22+Z$21)))*LookHere!B$11</f>
        <v>8158.5117151474587</v>
      </c>
      <c r="AG308">
        <f t="shared" si="71"/>
        <v>100</v>
      </c>
      <c r="AH308" s="20">
        <v>0.2</v>
      </c>
      <c r="AI308" s="3">
        <f t="shared" si="81"/>
        <v>0</v>
      </c>
    </row>
    <row r="309" spans="1:35" x14ac:dyDescent="0.2">
      <c r="A309">
        <f t="shared" si="72"/>
        <v>81</v>
      </c>
      <c r="B309">
        <f>IF(A309&lt;LookHere!$B$9,1,2)</f>
        <v>2</v>
      </c>
      <c r="C309">
        <f>IF(B309&lt;2,LookHere!F$10 - T308,0)</f>
        <v>0</v>
      </c>
      <c r="D309" s="3">
        <f>IF(B309=2,LookHere!$B$12,0)</f>
        <v>45000</v>
      </c>
      <c r="E309" s="3">
        <f>IF(A309&lt;LookHere!B$13,0,IF(A309&lt;LookHere!B$14,LookHere!C$13,LookHere!C$14))</f>
        <v>15000</v>
      </c>
      <c r="F309" s="3">
        <f>IF('SC1'!A309&lt;LookHere!D$15,0,LookHere!B$15)</f>
        <v>8000</v>
      </c>
      <c r="G309" s="3">
        <f>IF('SC1'!A309&lt;LookHere!D$16,0,LookHere!B$16)</f>
        <v>7004.88</v>
      </c>
      <c r="H309" s="3">
        <f t="shared" si="73"/>
        <v>23153.631715147458</v>
      </c>
      <c r="I309" s="35">
        <f t="shared" si="74"/>
        <v>879570.33080870949</v>
      </c>
      <c r="J309" s="3">
        <f>IF(I308&gt;0,IF(B309&lt;2,IF(C309&gt;5500*[1]LookHere!B$11, 5500*[1]LookHere!B$11, C309), IF(H309&gt;(M309+P308),-(H309-M309-P308),0)),0)</f>
        <v>-12481.527387414706</v>
      </c>
      <c r="K309" s="35">
        <f t="shared" si="75"/>
        <v>1.3732490638087374E-26</v>
      </c>
      <c r="L309" s="35">
        <f t="shared" si="76"/>
        <v>3.9847889346310192E-13</v>
      </c>
      <c r="M309" s="35">
        <f t="shared" si="77"/>
        <v>7.1437592947873269E-12</v>
      </c>
      <c r="N309" s="35">
        <f t="shared" si="78"/>
        <v>1.4287518589550678E-12</v>
      </c>
      <c r="O309" s="35">
        <f t="shared" si="79"/>
        <v>116153.72821608942</v>
      </c>
      <c r="P309" s="3">
        <f t="shared" si="80"/>
        <v>10453.835539448048</v>
      </c>
      <c r="Q309">
        <f t="shared" si="70"/>
        <v>0.09</v>
      </c>
      <c r="R309" s="3">
        <f>IF(B309&lt;2,K309*V$5+L309*0.4*V$6 - IF((C309-J309)&gt;0,IF((C309-J309)&gt;V$12,V$12,C309-J309)),P309+L309*($V$6)*0.4+K309*($V$5)+G309+F309+E309)/LookHere!B$11</f>
        <v>40458.715539448051</v>
      </c>
      <c r="S309" s="3">
        <f>(IF(G309&gt;0,IF(R309&gt;V$15,IF(0.15*(R309-V$15)&lt;G309,0.15*(R309-V$15),G309),0),0))*LookHere!B$11</f>
        <v>0</v>
      </c>
      <c r="T309" s="3">
        <f>(IF(R309&lt;V$16,W$16*R309,IF(R309&lt;V$17,Z$16+W$17*(R309-V$16),IF(R309&lt;V$18,W$18*(R309-V$18)+Z$17,(R309-V$18)*W$19+Z$18)))+S309 + IF(R309&lt;V$20,R309*W$20,IF(R309&lt;V$21,(R309-V$20)*W$21+Z$20,(R309-V$21)*W$22+Z$21)))*LookHere!B$11</f>
        <v>8105.7998027767044</v>
      </c>
      <c r="AI309" s="3">
        <f t="shared" si="81"/>
        <v>0</v>
      </c>
    </row>
    <row r="310" spans="1:35" x14ac:dyDescent="0.2">
      <c r="A310">
        <f t="shared" si="72"/>
        <v>82</v>
      </c>
      <c r="B310">
        <f>IF(A310&lt;LookHere!$B$9,1,2)</f>
        <v>2</v>
      </c>
      <c r="C310">
        <f>IF(B310&lt;2,LookHere!F$10 - T309,0)</f>
        <v>0</v>
      </c>
      <c r="D310" s="3">
        <f>IF(B310=2,LookHere!$B$12,0)</f>
        <v>45000</v>
      </c>
      <c r="E310" s="3">
        <f>IF(A310&lt;LookHere!B$13,0,IF(A310&lt;LookHere!B$14,LookHere!C$13,LookHere!C$14))</f>
        <v>15000</v>
      </c>
      <c r="F310" s="3">
        <f>IF('SC1'!A310&lt;LookHere!D$15,0,LookHere!B$15)</f>
        <v>8000</v>
      </c>
      <c r="G310" s="3">
        <f>IF('SC1'!A310&lt;LookHere!D$16,0,LookHere!B$16)</f>
        <v>7004.88</v>
      </c>
      <c r="H310" s="3">
        <f t="shared" si="73"/>
        <v>23100.919802776705</v>
      </c>
      <c r="I310" s="35">
        <f t="shared" si="74"/>
        <v>907189.97628980351</v>
      </c>
      <c r="J310" s="3">
        <f>IF(I309&gt;0,IF(B310&lt;2,IF(C310&gt;5500*[1]LookHere!B$11, 5500*[1]LookHere!B$11, C310), IF(H310&gt;(M310+P309),-(H310-M310-P309),0)),0)</f>
        <v>-12647.084263328657</v>
      </c>
      <c r="K310" s="35">
        <f t="shared" si="75"/>
        <v>0</v>
      </c>
      <c r="L310" s="35">
        <f t="shared" si="76"/>
        <v>2.2227152677371792E-14</v>
      </c>
      <c r="M310" s="35">
        <f t="shared" si="77"/>
        <v>3.9847889346311565E-13</v>
      </c>
      <c r="N310" s="35">
        <f t="shared" si="78"/>
        <v>7.9695778692609393E-14</v>
      </c>
      <c r="O310" s="35">
        <f t="shared" si="79"/>
        <v>111017.41035437395</v>
      </c>
      <c r="P310" s="3">
        <f t="shared" si="80"/>
        <v>10324.619162956777</v>
      </c>
      <c r="Q310">
        <f t="shared" si="70"/>
        <v>9.2999999999999999E-2</v>
      </c>
      <c r="R310" s="3">
        <f>IF(B310&lt;2,K310*V$5+L310*0.4*V$6 - IF((C310-J310)&gt;0,IF((C310-J310)&gt;V$12,V$12,C310-J310)),P310+L310*($V$6)*0.4+K310*($V$5)+G310+F310+E310)/LookHere!B$11</f>
        <v>40329.499162956781</v>
      </c>
      <c r="S310" s="3">
        <f>(IF(G310&gt;0,IF(R310&gt;V$15,IF(0.15*(R310-V$15)&lt;G310,0.15*(R310-V$15),G310),0),0))*LookHere!B$11</f>
        <v>0</v>
      </c>
      <c r="T310" s="3">
        <f>(IF(R310&lt;V$16,W$16*R310,IF(R310&lt;V$17,Z$16+W$17*(R310-V$16),IF(R310&lt;V$18,W$18*(R310-V$18)+Z$17,(R310-V$18)*W$19+Z$18)))+S310 + IF(R310&lt;V$20,R310*W$20,IF(R310&lt;V$21,(R310-V$20)*W$21+Z$20,(R310-V$21)*W$22+Z$21)))*LookHere!B$11</f>
        <v>8074.5940478540624</v>
      </c>
      <c r="AI310" s="3">
        <f t="shared" si="81"/>
        <v>0</v>
      </c>
    </row>
    <row r="311" spans="1:35" x14ac:dyDescent="0.2">
      <c r="A311">
        <f t="shared" si="72"/>
        <v>83</v>
      </c>
      <c r="B311">
        <f>IF(A311&lt;LookHere!$B$9,1,2)</f>
        <v>2</v>
      </c>
      <c r="C311">
        <f>IF(B311&lt;2,LookHere!F$10 - T310,0)</f>
        <v>0</v>
      </c>
      <c r="D311" s="3">
        <f>IF(B311=2,LookHere!$B$12,0)</f>
        <v>45000</v>
      </c>
      <c r="E311" s="3">
        <f>IF(A311&lt;LookHere!B$13,0,IF(A311&lt;LookHere!B$14,LookHere!C$13,LookHere!C$14))</f>
        <v>15000</v>
      </c>
      <c r="F311" s="3">
        <f>IF('SC1'!A311&lt;LookHere!D$15,0,LookHere!B$15)</f>
        <v>8000</v>
      </c>
      <c r="G311" s="3">
        <f>IF('SC1'!A311&lt;LookHere!D$16,0,LookHere!B$16)</f>
        <v>7004.88</v>
      </c>
      <c r="H311" s="3">
        <f t="shared" si="73"/>
        <v>23069.71404785406</v>
      </c>
      <c r="I311" s="35">
        <f t="shared" si="74"/>
        <v>935976.03851945337</v>
      </c>
      <c r="J311" s="3">
        <f>IF(I310&gt;0,IF(B311&lt;2,IF(C311&gt;5500*[1]LookHere!B$11, 5500*[1]LookHere!B$11, C311), IF(H311&gt;(M311+P310),-(H311-M311-P310),0)),0)</f>
        <v>-12745.094884897284</v>
      </c>
      <c r="K311" s="35">
        <f t="shared" si="75"/>
        <v>0</v>
      </c>
      <c r="L311" s="35">
        <f t="shared" si="76"/>
        <v>1.2398305763437971E-15</v>
      </c>
      <c r="M311" s="35">
        <f t="shared" si="77"/>
        <v>2.2227152677371792E-14</v>
      </c>
      <c r="N311" s="35">
        <f t="shared" si="78"/>
        <v>4.4454305354743587E-15</v>
      </c>
      <c r="O311" s="35">
        <f t="shared" si="79"/>
        <v>105775.1682374404</v>
      </c>
      <c r="P311" s="3">
        <f t="shared" si="80"/>
        <v>10154.416150794279</v>
      </c>
      <c r="Q311">
        <f t="shared" si="70"/>
        <v>9.6000000000000002E-2</v>
      </c>
      <c r="R311" s="3">
        <f>IF(B311&lt;2,K311*V$5+L311*0.4*V$6 - IF((C311-J311)&gt;0,IF((C311-J311)&gt;V$12,V$12,C311-J311)),P311+L311*($V$6)*0.4+K311*($V$5)+G311+F311+E311)/LookHere!B$11</f>
        <v>40159.296150794282</v>
      </c>
      <c r="S311" s="3">
        <f>(IF(G311&gt;0,IF(R311&gt;V$15,IF(0.15*(R311-V$15)&lt;G311,0.15*(R311-V$15),G311),0),0))*LookHere!B$11</f>
        <v>0</v>
      </c>
      <c r="T311" s="3">
        <f>(IF(R311&lt;V$16,W$16*R311,IF(R311&lt;V$17,Z$16+W$17*(R311-V$16),IF(R311&lt;V$18,W$18*(R311-V$18)+Z$17,(R311-V$18)*W$19+Z$18)))+S311 + IF(R311&lt;V$20,R311*W$20,IF(R311&lt;V$21,(R311-V$20)*W$21+Z$20,(R311-V$21)*W$22+Z$21)))*LookHere!B$11</f>
        <v>8033.4900204168189</v>
      </c>
      <c r="AI311" s="3">
        <f t="shared" si="81"/>
        <v>0</v>
      </c>
    </row>
    <row r="312" spans="1:35" x14ac:dyDescent="0.2">
      <c r="A312">
        <f t="shared" si="72"/>
        <v>84</v>
      </c>
      <c r="B312">
        <f>IF(A312&lt;LookHere!$B$9,1,2)</f>
        <v>2</v>
      </c>
      <c r="C312">
        <f>IF(B312&lt;2,LookHere!F$10 - T311,0)</f>
        <v>0</v>
      </c>
      <c r="D312" s="3">
        <f>IF(B312=2,LookHere!$B$12,0)</f>
        <v>45000</v>
      </c>
      <c r="E312" s="3">
        <f>IF(A312&lt;LookHere!B$13,0,IF(A312&lt;LookHere!B$14,LookHere!C$13,LookHere!C$14))</f>
        <v>15000</v>
      </c>
      <c r="F312" s="3">
        <f>IF('SC1'!A312&lt;LookHere!D$15,0,LookHere!B$15)</f>
        <v>8000</v>
      </c>
      <c r="G312" s="3">
        <f>IF('SC1'!A312&lt;LookHere!D$16,0,LookHere!B$16)</f>
        <v>7004.88</v>
      </c>
      <c r="H312" s="3">
        <f t="shared" si="73"/>
        <v>23028.610020416818</v>
      </c>
      <c r="I312" s="35">
        <f t="shared" si="74"/>
        <v>965950.82769325131</v>
      </c>
      <c r="J312" s="3">
        <f>IF(I311&gt;0,IF(B312&lt;2,IF(C312&gt;5500*[1]LookHere!B$11, 5500*[1]LookHere!B$11, C312), IF(H312&gt;(M312+P311),-(H312-M312-P311),0)),0)</f>
        <v>-12874.193869622539</v>
      </c>
      <c r="K312" s="35">
        <f t="shared" si="75"/>
        <v>0</v>
      </c>
      <c r="L312" s="35">
        <f t="shared" si="76"/>
        <v>6.9157749548456989E-17</v>
      </c>
      <c r="M312" s="35">
        <f t="shared" si="77"/>
        <v>1.2398305763437971E-15</v>
      </c>
      <c r="N312" s="35">
        <f t="shared" si="78"/>
        <v>2.4796611526875941E-16</v>
      </c>
      <c r="O312" s="35">
        <f t="shared" si="79"/>
        <v>100463.13928855614</v>
      </c>
      <c r="P312" s="3">
        <f t="shared" si="80"/>
        <v>9945.8507895670573</v>
      </c>
      <c r="Q312">
        <f t="shared" si="70"/>
        <v>9.9000000000000005E-2</v>
      </c>
      <c r="R312" s="3">
        <f>IF(B312&lt;2,K312*V$5+L312*0.4*V$6 - IF((C312-J312)&gt;0,IF((C312-J312)&gt;V$12,V$12,C312-J312)),P312+L312*($V$6)*0.4+K312*($V$5)+G312+F312+E312)/LookHere!B$11</f>
        <v>39950.730789567053</v>
      </c>
      <c r="S312" s="3">
        <f>(IF(G312&gt;0,IF(R312&gt;V$15,IF(0.15*(R312-V$15)&lt;G312,0.15*(R312-V$15),G312),0),0))*LookHere!B$11</f>
        <v>0</v>
      </c>
      <c r="T312" s="3">
        <f>(IF(R312&lt;V$16,W$16*R312,IF(R312&lt;V$17,Z$16+W$17*(R312-V$16),IF(R312&lt;V$18,W$18*(R312-V$18)+Z$17,(R312-V$18)*W$19+Z$18)))+S312 + IF(R312&lt;V$20,R312*W$20,IF(R312&lt;V$21,(R312-V$20)*W$21+Z$20,(R312-V$21)*W$22+Z$21)))*LookHere!B$11</f>
        <v>7990.1461579134111</v>
      </c>
      <c r="AI312" s="3">
        <f t="shared" si="81"/>
        <v>0</v>
      </c>
    </row>
    <row r="313" spans="1:35" x14ac:dyDescent="0.2">
      <c r="A313">
        <f t="shared" si="72"/>
        <v>85</v>
      </c>
      <c r="B313">
        <f>IF(A313&lt;LookHere!$B$9,1,2)</f>
        <v>2</v>
      </c>
      <c r="C313">
        <f>IF(B313&lt;2,LookHere!F$10 - T312,0)</f>
        <v>0</v>
      </c>
      <c r="D313" s="3">
        <f>IF(B313=2,LookHere!$B$12,0)</f>
        <v>45000</v>
      </c>
      <c r="E313" s="3">
        <f>IF(A313&lt;LookHere!B$13,0,IF(A313&lt;LookHere!B$14,LookHere!C$13,LookHere!C$14))</f>
        <v>15000</v>
      </c>
      <c r="F313" s="3">
        <f>IF('SC1'!A313&lt;LookHere!D$15,0,LookHere!B$15)</f>
        <v>8000</v>
      </c>
      <c r="G313" s="3">
        <f>IF('SC1'!A313&lt;LookHere!D$16,0,LookHere!B$16)</f>
        <v>7004.88</v>
      </c>
      <c r="H313" s="3">
        <f t="shared" si="73"/>
        <v>22985.266157913411</v>
      </c>
      <c r="I313" s="35">
        <f t="shared" si="74"/>
        <v>997132.64121670194</v>
      </c>
      <c r="J313" s="3">
        <f>IF(I312&gt;0,IF(B313&lt;2,IF(C313&gt;5500*[1]LookHere!B$11, 5500*[1]LookHere!B$11, C313), IF(H313&gt;(M313+P312),-(H313-M313-P312),0)),0)</f>
        <v>-13039.415368346354</v>
      </c>
      <c r="K313" s="35">
        <f t="shared" si="75"/>
        <v>0</v>
      </c>
      <c r="L313" s="35">
        <f t="shared" si="76"/>
        <v>3.8576192698129246E-18</v>
      </c>
      <c r="M313" s="35">
        <f t="shared" si="77"/>
        <v>6.9157749548456989E-17</v>
      </c>
      <c r="N313" s="35">
        <f t="shared" si="78"/>
        <v>1.3831549909691399E-17</v>
      </c>
      <c r="O313" s="35">
        <f t="shared" si="79"/>
        <v>95116.491015619162</v>
      </c>
      <c r="P313" s="3">
        <f t="shared" si="80"/>
        <v>9796.9985746087732</v>
      </c>
      <c r="Q313">
        <f t="shared" si="70"/>
        <v>0.10299999999999999</v>
      </c>
      <c r="R313" s="3">
        <f>IF(B313&lt;2,K313*V$5+L313*0.4*V$6 - IF((C313-J313)&gt;0,IF((C313-J313)&gt;V$12,V$12,C313-J313)),P313+L313*($V$6)*0.4+K313*($V$5)+G313+F313+E313)/LookHere!B$11</f>
        <v>39801.878574608774</v>
      </c>
      <c r="S313" s="3">
        <f>(IF(G313&gt;0,IF(R313&gt;V$15,IF(0.15*(R313-V$15)&lt;G313,0.15*(R313-V$15),G313),0),0))*LookHere!B$11</f>
        <v>0</v>
      </c>
      <c r="T313" s="3">
        <f>(IF(R313&lt;V$16,W$16*R313,IF(R313&lt;V$17,Z$16+W$17*(R313-V$16),IF(R313&lt;V$18,W$18*(R313-V$18)+Z$17,(R313-V$18)*W$19+Z$18)))+S313 + IF(R313&lt;V$20,R313*W$20,IF(R313&lt;V$21,(R313-V$20)*W$21+Z$20,(R313-V$21)*W$22+Z$21)))*LookHere!B$11</f>
        <v>7960.3757149217554</v>
      </c>
      <c r="AI313" s="3">
        <f t="shared" si="81"/>
        <v>0</v>
      </c>
    </row>
    <row r="314" spans="1:35" x14ac:dyDescent="0.2">
      <c r="A314">
        <f t="shared" si="72"/>
        <v>86</v>
      </c>
      <c r="B314">
        <f>IF(A314&lt;LookHere!$B$9,1,2)</f>
        <v>2</v>
      </c>
      <c r="C314">
        <f>IF(B314&lt;2,LookHere!F$10 - T313,0)</f>
        <v>0</v>
      </c>
      <c r="D314" s="3">
        <f>IF(B314=2,LookHere!$B$12,0)</f>
        <v>45000</v>
      </c>
      <c r="E314" s="3">
        <f>IF(A314&lt;LookHere!B$13,0,IF(A314&lt;LookHere!B$14,LookHere!C$13,LookHere!C$14))</f>
        <v>15000</v>
      </c>
      <c r="F314" s="3">
        <f>IF('SC1'!A314&lt;LookHere!D$15,0,LookHere!B$15)</f>
        <v>8000</v>
      </c>
      <c r="G314" s="3">
        <f>IF('SC1'!A314&lt;LookHere!D$16,0,LookHere!B$16)</f>
        <v>7004.88</v>
      </c>
      <c r="H314" s="3">
        <f t="shared" si="73"/>
        <v>22955.495714921755</v>
      </c>
      <c r="I314" s="35">
        <f t="shared" si="74"/>
        <v>1029622.8763912894</v>
      </c>
      <c r="J314" s="3">
        <f>IF(I313&gt;0,IF(B314&lt;2,IF(C314&gt;5500*[1]LookHere!B$11, 5500*[1]LookHere!B$11, C314), IF(H314&gt;(M314+P313),-(H314-M314-P313),0)),0)</f>
        <v>-13158.497140312982</v>
      </c>
      <c r="K314" s="35">
        <f t="shared" si="75"/>
        <v>0</v>
      </c>
      <c r="L314" s="35">
        <f t="shared" si="76"/>
        <v>2.1517800287016484E-19</v>
      </c>
      <c r="M314" s="35">
        <f t="shared" si="77"/>
        <v>3.8576192698129246E-18</v>
      </c>
      <c r="N314" s="35">
        <f t="shared" si="78"/>
        <v>7.7152385396258496E-19</v>
      </c>
      <c r="O314" s="35">
        <f t="shared" si="79"/>
        <v>89673.925399705418</v>
      </c>
      <c r="P314" s="3">
        <f t="shared" si="80"/>
        <v>9684.7839431681859</v>
      </c>
      <c r="Q314">
        <f t="shared" si="70"/>
        <v>0.108</v>
      </c>
      <c r="R314" s="3">
        <f>IF(B314&lt;2,K314*V$5+L314*0.4*V$6 - IF((C314-J314)&gt;0,IF((C314-J314)&gt;V$12,V$12,C314-J314)),P314+L314*($V$6)*0.4+K314*($V$5)+G314+F314+E314)/LookHere!B$11</f>
        <v>39689.663943168183</v>
      </c>
      <c r="S314" s="3">
        <f>(IF(G314&gt;0,IF(R314&gt;V$15,IF(0.15*(R314-V$15)&lt;G314,0.15*(R314-V$15),G314),0),0))*LookHere!B$11</f>
        <v>0</v>
      </c>
      <c r="T314" s="3">
        <f>(IF(R314&lt;V$16,W$16*R314,IF(R314&lt;V$17,Z$16+W$17*(R314-V$16),IF(R314&lt;V$18,W$18*(R314-V$18)+Z$17,(R314-V$18)*W$19+Z$18)))+S314 + IF(R314&lt;V$20,R314*W$20,IF(R314&lt;V$21,(R314-V$20)*W$21+Z$20,(R314-V$21)*W$22+Z$21)))*LookHere!B$11</f>
        <v>7937.9327886336359</v>
      </c>
      <c r="AI314" s="3">
        <f t="shared" si="81"/>
        <v>0</v>
      </c>
    </row>
    <row r="315" spans="1:35" x14ac:dyDescent="0.2">
      <c r="A315">
        <f t="shared" si="72"/>
        <v>87</v>
      </c>
      <c r="B315">
        <f>IF(A315&lt;LookHere!$B$9,1,2)</f>
        <v>2</v>
      </c>
      <c r="C315">
        <f>IF(B315&lt;2,LookHere!F$10 - T314,0)</f>
        <v>0</v>
      </c>
      <c r="D315" s="3">
        <f>IF(B315=2,LookHere!$B$12,0)</f>
        <v>45000</v>
      </c>
      <c r="E315" s="3">
        <f>IF(A315&lt;LookHere!B$13,0,IF(A315&lt;LookHere!B$14,LookHere!C$13,LookHere!C$14))</f>
        <v>15000</v>
      </c>
      <c r="F315" s="3">
        <f>IF('SC1'!A315&lt;LookHere!D$15,0,LookHere!B$15)</f>
        <v>8000</v>
      </c>
      <c r="G315" s="3">
        <f>IF('SC1'!A315&lt;LookHere!D$16,0,LookHere!B$16)</f>
        <v>7004.88</v>
      </c>
      <c r="H315" s="3">
        <f t="shared" si="73"/>
        <v>22933.052788633635</v>
      </c>
      <c r="I315" s="35">
        <f t="shared" si="74"/>
        <v>1063510.7428270171</v>
      </c>
      <c r="J315" s="3">
        <f>IF(I314&gt;0,IF(B315&lt;2,IF(C315&gt;5500*[1]LookHere!B$11, 5500*[1]LookHere!B$11, C315), IF(H315&gt;(M315+P314),-(H315-M315-P314),0)),0)</f>
        <v>-13248.268845465449</v>
      </c>
      <c r="K315" s="35">
        <f t="shared" si="75"/>
        <v>0</v>
      </c>
      <c r="L315" s="35">
        <f t="shared" si="76"/>
        <v>1.2002629000097785E-20</v>
      </c>
      <c r="M315" s="35">
        <f t="shared" si="77"/>
        <v>2.1517800287016484E-19</v>
      </c>
      <c r="N315" s="35">
        <f t="shared" si="78"/>
        <v>4.3035600574032967E-20</v>
      </c>
      <c r="O315" s="35">
        <f t="shared" si="79"/>
        <v>84094.413761335745</v>
      </c>
      <c r="P315" s="3">
        <f t="shared" si="80"/>
        <v>9502.6687550309398</v>
      </c>
      <c r="Q315">
        <f t="shared" si="70"/>
        <v>0.113</v>
      </c>
      <c r="R315" s="3">
        <f>IF(B315&lt;2,K315*V$5+L315*0.4*V$6 - IF((C315-J315)&gt;0,IF((C315-J315)&gt;V$12,V$12,C315-J315)),P315+L315*($V$6)*0.4+K315*($V$5)+G315+F315+E315)/LookHere!B$11</f>
        <v>39507.548755030941</v>
      </c>
      <c r="S315" s="3">
        <f>(IF(G315&gt;0,IF(R315&gt;V$15,IF(0.15*(R315-V$15)&lt;G315,0.15*(R315-V$15),G315),0),0))*LookHere!B$11</f>
        <v>0</v>
      </c>
      <c r="T315" s="3">
        <f>(IF(R315&lt;V$16,W$16*R315,IF(R315&lt;V$17,Z$16+W$17*(R315-V$16),IF(R315&lt;V$18,W$18*(R315-V$18)+Z$17,(R315-V$18)*W$19+Z$18)))+S315 + IF(R315&lt;V$20,R315*W$20,IF(R315&lt;V$21,(R315-V$20)*W$21+Z$20,(R315-V$21)*W$22+Z$21)))*LookHere!B$11</f>
        <v>7901.5097510061887</v>
      </c>
      <c r="AI315" s="3">
        <f t="shared" si="81"/>
        <v>0</v>
      </c>
    </row>
    <row r="316" spans="1:35" x14ac:dyDescent="0.2">
      <c r="A316">
        <f t="shared" si="72"/>
        <v>88</v>
      </c>
      <c r="B316">
        <f>IF(A316&lt;LookHere!$B$9,1,2)</f>
        <v>2</v>
      </c>
      <c r="C316">
        <f>IF(B316&lt;2,LookHere!F$10 - T315,0)</f>
        <v>0</v>
      </c>
      <c r="D316" s="3">
        <f>IF(B316=2,LookHere!$B$12,0)</f>
        <v>45000</v>
      </c>
      <c r="E316" s="3">
        <f>IF(A316&lt;LookHere!B$13,0,IF(A316&lt;LookHere!B$14,LookHere!C$13,LookHere!C$14))</f>
        <v>15000</v>
      </c>
      <c r="F316" s="3">
        <f>IF('SC1'!A316&lt;LookHere!D$15,0,LookHere!B$15)</f>
        <v>8000</v>
      </c>
      <c r="G316" s="3">
        <f>IF('SC1'!A316&lt;LookHere!D$16,0,LookHere!B$16)</f>
        <v>7004.88</v>
      </c>
      <c r="H316" s="3">
        <f t="shared" si="73"/>
        <v>22896.629751006189</v>
      </c>
      <c r="I316" s="35">
        <f t="shared" si="74"/>
        <v>1098804.3036376627</v>
      </c>
      <c r="J316" s="3">
        <f>IF(I315&gt;0,IF(B316&lt;2,IF(C316&gt;5500*[1]LookHere!B$11, 5500*[1]LookHere!B$11, C316), IF(H316&gt;(M316+P315),-(H316-M316-P315),0)),0)</f>
        <v>-13393.960995975249</v>
      </c>
      <c r="K316" s="35">
        <f t="shared" si="75"/>
        <v>0</v>
      </c>
      <c r="L316" s="35">
        <f t="shared" si="76"/>
        <v>6.6950664562545239E-22</v>
      </c>
      <c r="M316" s="35">
        <f t="shared" si="77"/>
        <v>1.2002629000097785E-20</v>
      </c>
      <c r="N316" s="35">
        <f t="shared" si="78"/>
        <v>2.4005258000195574E-21</v>
      </c>
      <c r="O316" s="35">
        <f t="shared" si="79"/>
        <v>78441.587268298739</v>
      </c>
      <c r="P316" s="3">
        <f t="shared" si="80"/>
        <v>9334.5488849275498</v>
      </c>
      <c r="Q316">
        <f t="shared" si="70"/>
        <v>0.11899999999999999</v>
      </c>
      <c r="R316" s="3">
        <f>IF(B316&lt;2,K316*V$5+L316*0.4*V$6 - IF((C316-J316)&gt;0,IF((C316-J316)&gt;V$12,V$12,C316-J316)),P316+L316*($V$6)*0.4+K316*($V$5)+G316+F316+E316)/LookHere!B$11</f>
        <v>39339.428884927547</v>
      </c>
      <c r="S316" s="3">
        <f>(IF(G316&gt;0,IF(R316&gt;V$15,IF(0.15*(R316-V$15)&lt;G316,0.15*(R316-V$15),G316),0),0))*LookHere!B$11</f>
        <v>0</v>
      </c>
      <c r="T316" s="3">
        <f>(IF(R316&lt;V$16,W$16*R316,IF(R316&lt;V$17,Z$16+W$17*(R316-V$16),IF(R316&lt;V$18,W$18*(R316-V$18)+Z$17,(R316-V$18)*W$19+Z$18)))+S316 + IF(R316&lt;V$20,R316*W$20,IF(R316&lt;V$21,(R316-V$20)*W$21+Z$20,(R316-V$21)*W$22+Z$21)))*LookHere!B$11</f>
        <v>7867.8857769855094</v>
      </c>
      <c r="AI316" s="3">
        <f t="shared" si="81"/>
        <v>0</v>
      </c>
    </row>
    <row r="317" spans="1:35" x14ac:dyDescent="0.2">
      <c r="A317">
        <f t="shared" si="72"/>
        <v>89</v>
      </c>
      <c r="B317">
        <f>IF(A317&lt;LookHere!$B$9,1,2)</f>
        <v>2</v>
      </c>
      <c r="C317">
        <f>IF(B317&lt;2,LookHere!F$10 - T316,0)</f>
        <v>0</v>
      </c>
      <c r="D317" s="3">
        <f>IF(B317=2,LookHere!$B$12,0)</f>
        <v>45000</v>
      </c>
      <c r="E317" s="3">
        <f>IF(A317&lt;LookHere!B$13,0,IF(A317&lt;LookHere!B$14,LookHere!C$13,LookHere!C$14))</f>
        <v>15000</v>
      </c>
      <c r="F317" s="3">
        <f>IF('SC1'!A317&lt;LookHere!D$15,0,LookHere!B$15)</f>
        <v>8000</v>
      </c>
      <c r="G317" s="3">
        <f>IF('SC1'!A317&lt;LookHere!D$16,0,LookHere!B$16)</f>
        <v>7004.88</v>
      </c>
      <c r="H317" s="3">
        <f t="shared" si="73"/>
        <v>22863.005776985508</v>
      </c>
      <c r="I317" s="35">
        <f t="shared" si="74"/>
        <v>1135579.1077661368</v>
      </c>
      <c r="J317" s="3">
        <f>IF(I316&gt;0,IF(B317&lt;2,IF(C317&gt;5500*[1]LookHere!B$11, 5500*[1]LookHere!B$11, C317), IF(H317&gt;(M317+P316),-(H317-M317-P316),0)),0)</f>
        <v>-13528.456892057959</v>
      </c>
      <c r="K317" s="35">
        <f t="shared" si="75"/>
        <v>0</v>
      </c>
      <c r="L317" s="35">
        <f t="shared" si="76"/>
        <v>3.7345080692987678E-23</v>
      </c>
      <c r="M317" s="35">
        <f t="shared" si="77"/>
        <v>6.6950664562545239E-22</v>
      </c>
      <c r="N317" s="35">
        <f t="shared" si="78"/>
        <v>1.3390132912509048E-22</v>
      </c>
      <c r="O317" s="35">
        <f t="shared" si="79"/>
        <v>72698.094248513895</v>
      </c>
      <c r="P317" s="3">
        <f t="shared" si="80"/>
        <v>9232.6579695612654</v>
      </c>
      <c r="Q317">
        <f t="shared" si="70"/>
        <v>0.127</v>
      </c>
      <c r="R317" s="3">
        <f>IF(B317&lt;2,K317*V$5+L317*0.4*V$6 - IF((C317-J317)&gt;0,IF((C317-J317)&gt;V$12,V$12,C317-J317)),P317+L317*($V$6)*0.4+K317*($V$5)+G317+F317+E317)/LookHere!B$11</f>
        <v>39237.537969561265</v>
      </c>
      <c r="S317" s="3">
        <f>(IF(G317&gt;0,IF(R317&gt;V$15,IF(0.15*(R317-V$15)&lt;G317,0.15*(R317-V$15),G317),0),0))*LookHere!B$11</f>
        <v>0</v>
      </c>
      <c r="T317" s="3">
        <f>(IF(R317&lt;V$16,W$16*R317,IF(R317&lt;V$17,Z$16+W$17*(R317-V$16),IF(R317&lt;V$18,W$18*(R317-V$18)+Z$17,(R317-V$18)*W$19+Z$18)))+S317 + IF(R317&lt;V$20,R317*W$20,IF(R317&lt;V$21,(R317-V$20)*W$21+Z$20,(R317-V$21)*W$22+Z$21)))*LookHere!B$11</f>
        <v>7847.5075939122535</v>
      </c>
      <c r="AI317" s="3">
        <f t="shared" si="81"/>
        <v>0</v>
      </c>
    </row>
    <row r="318" spans="1:35" x14ac:dyDescent="0.2">
      <c r="A318">
        <f t="shared" si="72"/>
        <v>90</v>
      </c>
      <c r="B318">
        <f>IF(A318&lt;LookHere!$B$9,1,2)</f>
        <v>2</v>
      </c>
      <c r="C318">
        <f>IF(B318&lt;2,LookHere!F$10 - T317,0)</f>
        <v>0</v>
      </c>
      <c r="D318" s="3">
        <f>IF(B318=2,LookHere!$B$12,0)</f>
        <v>45000</v>
      </c>
      <c r="E318" s="3">
        <f>IF(A318&lt;LookHere!B$13,0,IF(A318&lt;LookHere!B$14,LookHere!C$13,LookHere!C$14))</f>
        <v>15000</v>
      </c>
      <c r="F318" s="3">
        <f>IF('SC1'!A318&lt;LookHere!D$15,0,LookHere!B$15)</f>
        <v>8000</v>
      </c>
      <c r="G318" s="3">
        <f>IF('SC1'!A318&lt;LookHere!D$16,0,LookHere!B$16)</f>
        <v>7004.88</v>
      </c>
      <c r="H318" s="3">
        <f t="shared" si="73"/>
        <v>22842.627593912253</v>
      </c>
      <c r="I318" s="35">
        <f t="shared" si="74"/>
        <v>1173955.9496953194</v>
      </c>
      <c r="J318" s="3">
        <f>IF(I317&gt;0,IF(B318&lt;2,IF(C318&gt;5500*[1]LookHere!B$11, 5500*[1]LookHere!B$11, C318), IF(H318&gt;(M318+P317),-(H318-M318-P317),0)),0)</f>
        <v>-13609.969624350988</v>
      </c>
      <c r="K318" s="35">
        <f t="shared" si="75"/>
        <v>0</v>
      </c>
      <c r="L318" s="35">
        <f t="shared" si="76"/>
        <v>2.0831086010548536E-24</v>
      </c>
      <c r="M318" s="35">
        <f t="shared" si="77"/>
        <v>3.7345080692987678E-23</v>
      </c>
      <c r="N318" s="35">
        <f t="shared" si="78"/>
        <v>7.4690161385975354E-24</v>
      </c>
      <c r="O318" s="35">
        <f t="shared" si="79"/>
        <v>66793.555033649594</v>
      </c>
      <c r="P318" s="3">
        <f t="shared" si="80"/>
        <v>9083.9234845763458</v>
      </c>
      <c r="Q318">
        <f t="shared" si="70"/>
        <v>0.13600000000000001</v>
      </c>
      <c r="R318" s="3">
        <f>IF(B318&lt;2,K318*V$5+L318*0.4*V$6 - IF((C318-J318)&gt;0,IF((C318-J318)&gt;V$12,V$12,C318-J318)),P318+L318*($V$6)*0.4+K318*($V$5)+G318+F318+E318)/LookHere!B$11</f>
        <v>39088.803484576347</v>
      </c>
      <c r="S318" s="3">
        <f>(IF(G318&gt;0,IF(R318&gt;V$15,IF(0.15*(R318-V$15)&lt;G318,0.15*(R318-V$15),G318),0),0))*LookHere!B$11</f>
        <v>0</v>
      </c>
      <c r="T318" s="3">
        <f>(IF(R318&lt;V$16,W$16*R318,IF(R318&lt;V$17,Z$16+W$17*(R318-V$16),IF(R318&lt;V$18,W$18*(R318-V$18)+Z$17,(R318-V$18)*W$19+Z$18)))+S318 + IF(R318&lt;V$20,R318*W$20,IF(R318&lt;V$21,(R318-V$20)*W$21+Z$20,(R318-V$21)*W$22+Z$21)))*LookHere!B$11</f>
        <v>7817.7606969152694</v>
      </c>
      <c r="AI318" s="3">
        <f t="shared" si="81"/>
        <v>0</v>
      </c>
    </row>
    <row r="319" spans="1:35" x14ac:dyDescent="0.2">
      <c r="A319">
        <f t="shared" si="72"/>
        <v>91</v>
      </c>
      <c r="B319">
        <f>IF(A319&lt;LookHere!$B$9,1,2)</f>
        <v>2</v>
      </c>
      <c r="C319">
        <f>IF(B319&lt;2,LookHere!F$10 - T318,0)</f>
        <v>0</v>
      </c>
      <c r="D319" s="3">
        <f>IF(B319=2,LookHere!$B$12,0)</f>
        <v>45000</v>
      </c>
      <c r="E319" s="3">
        <f>IF(A319&lt;LookHere!B$13,0,IF(A319&lt;LookHere!B$14,LookHere!C$13,LookHere!C$14))</f>
        <v>15000</v>
      </c>
      <c r="F319" s="3">
        <f>IF('SC1'!A319&lt;LookHere!D$15,0,LookHere!B$15)</f>
        <v>8000</v>
      </c>
      <c r="G319" s="3">
        <f>IF('SC1'!A319&lt;LookHere!D$16,0,LookHere!B$16)</f>
        <v>7004.88</v>
      </c>
      <c r="H319" s="3">
        <f t="shared" si="73"/>
        <v>22812.880696915268</v>
      </c>
      <c r="I319" s="35">
        <f t="shared" si="74"/>
        <v>1213970.6958600322</v>
      </c>
      <c r="J319" s="3">
        <f>IF(I318&gt;0,IF(B319&lt;2,IF(C319&gt;5500*[1]LookHere!B$11, 5500*[1]LookHere!B$11, C319), IF(H319&gt;(M319+P318),-(H319-M319-P318),0)),0)</f>
        <v>-13728.957212338923</v>
      </c>
      <c r="K319" s="35">
        <f t="shared" si="75"/>
        <v>0</v>
      </c>
      <c r="L319" s="35">
        <f t="shared" si="76"/>
        <v>1.1619579776683969E-25</v>
      </c>
      <c r="M319" s="35">
        <f t="shared" si="77"/>
        <v>2.0831086010548536E-24</v>
      </c>
      <c r="N319" s="35">
        <f t="shared" si="78"/>
        <v>4.1662172021097069E-25</v>
      </c>
      <c r="O319" s="35">
        <f t="shared" si="79"/>
        <v>60767.440498513723</v>
      </c>
      <c r="P319" s="3">
        <f t="shared" si="80"/>
        <v>8932.8137532815163</v>
      </c>
      <c r="Q319">
        <f t="shared" si="70"/>
        <v>0.14699999999999999</v>
      </c>
      <c r="R319" s="3">
        <f>IF(B319&lt;2,K319*V$5+L319*0.4*V$6 - IF((C319-J319)&gt;0,IF((C319-J319)&gt;V$12,V$12,C319-J319)),P319+L319*($V$6)*0.4+K319*($V$5)+G319+F319+E319)/LookHere!B$11</f>
        <v>38937.693753281521</v>
      </c>
      <c r="S319" s="3">
        <f>(IF(G319&gt;0,IF(R319&gt;V$15,IF(0.15*(R319-V$15)&lt;G319,0.15*(R319-V$15),G319),0),0))*LookHere!B$11</f>
        <v>0</v>
      </c>
      <c r="T319" s="3">
        <f>(IF(R319&lt;V$16,W$16*R319,IF(R319&lt;V$17,Z$16+W$17*(R319-V$16),IF(R319&lt;V$18,W$18*(R319-V$18)+Z$17,(R319-V$18)*W$19+Z$18)))+S319 + IF(R319&lt;V$20,R319*W$20,IF(R319&lt;V$21,(R319-V$20)*W$21+Z$20,(R319-V$21)*W$22+Z$21)))*LookHere!B$11</f>
        <v>7787.5387506563047</v>
      </c>
      <c r="AI319" s="3">
        <f t="shared" si="81"/>
        <v>0</v>
      </c>
    </row>
    <row r="320" spans="1:35" x14ac:dyDescent="0.2">
      <c r="A320">
        <f t="shared" si="72"/>
        <v>92</v>
      </c>
      <c r="B320">
        <f>IF(A320&lt;LookHere!$B$9,1,2)</f>
        <v>2</v>
      </c>
      <c r="C320">
        <f>IF(B320&lt;2,LookHere!F$10 - T319,0)</f>
        <v>0</v>
      </c>
      <c r="D320" s="3">
        <f>IF(B320=2,LookHere!$B$12,0)</f>
        <v>45000</v>
      </c>
      <c r="E320" s="3">
        <f>IF(A320&lt;LookHere!B$13,0,IF(A320&lt;LookHere!B$14,LookHere!C$13,LookHere!C$14))</f>
        <v>15000</v>
      </c>
      <c r="F320" s="3">
        <f>IF('SC1'!A320&lt;LookHere!D$15,0,LookHere!B$15)</f>
        <v>8000</v>
      </c>
      <c r="G320" s="3">
        <f>IF('SC1'!A320&lt;LookHere!D$16,0,LookHere!B$16)</f>
        <v>7004.88</v>
      </c>
      <c r="H320" s="3">
        <f t="shared" si="73"/>
        <v>22782.658750656305</v>
      </c>
      <c r="I320" s="35">
        <f t="shared" si="74"/>
        <v>1255696.4293191296</v>
      </c>
      <c r="J320" s="3">
        <f>IF(I319&gt;0,IF(B320&lt;2,IF(C320&gt;5500*[1]LookHere!B$11, 5500*[1]LookHere!B$11, C320), IF(H320&gt;(M320+P319),-(H320-M320-P319),0)),0)</f>
        <v>-13849.844997374788</v>
      </c>
      <c r="K320" s="35">
        <f t="shared" si="75"/>
        <v>0</v>
      </c>
      <c r="L320" s="35">
        <f t="shared" si="76"/>
        <v>6.4814015994343036E-27</v>
      </c>
      <c r="M320" s="35">
        <f t="shared" si="77"/>
        <v>1.1619579776683969E-25</v>
      </c>
      <c r="N320" s="35">
        <f t="shared" si="78"/>
        <v>2.323915955336794E-26</v>
      </c>
      <c r="O320" s="35">
        <f t="shared" si="79"/>
        <v>54616.560171254161</v>
      </c>
      <c r="P320" s="3">
        <f t="shared" si="80"/>
        <v>8793.2661875719205</v>
      </c>
      <c r="Q320">
        <f t="shared" si="70"/>
        <v>0.161</v>
      </c>
      <c r="R320" s="3">
        <f>IF(B320&lt;2,K320*V$5+L320*0.4*V$6 - IF((C320-J320)&gt;0,IF((C320-J320)&gt;V$12,V$12,C320-J320)),P320+L320*($V$6)*0.4+K320*($V$5)+G320+F320+E320)/LookHere!B$11</f>
        <v>38798.146187571925</v>
      </c>
      <c r="S320" s="3">
        <f>(IF(G320&gt;0,IF(R320&gt;V$15,IF(0.15*(R320-V$15)&lt;G320,0.15*(R320-V$15),G320),0),0))*LookHere!B$11</f>
        <v>0</v>
      </c>
      <c r="T320" s="3">
        <f>(IF(R320&lt;V$16,W$16*R320,IF(R320&lt;V$17,Z$16+W$17*(R320-V$16),IF(R320&lt;V$18,W$18*(R320-V$18)+Z$17,(R320-V$18)*W$19+Z$18)))+S320 + IF(R320&lt;V$20,R320*W$20,IF(R320&lt;V$21,(R320-V$20)*W$21+Z$20,(R320-V$21)*W$22+Z$21)))*LookHere!B$11</f>
        <v>7759.6292375143848</v>
      </c>
      <c r="AI320" s="3">
        <f t="shared" si="81"/>
        <v>0</v>
      </c>
    </row>
    <row r="321" spans="1:35" x14ac:dyDescent="0.2">
      <c r="A321">
        <f t="shared" si="72"/>
        <v>93</v>
      </c>
      <c r="B321">
        <f>IF(A321&lt;LookHere!$B$9,1,2)</f>
        <v>2</v>
      </c>
      <c r="C321">
        <f>IF(B321&lt;2,LookHere!F$10 - T320,0)</f>
        <v>0</v>
      </c>
      <c r="D321" s="3">
        <f>IF(B321=2,LookHere!$B$12,0)</f>
        <v>45000</v>
      </c>
      <c r="E321" s="3">
        <f>IF(A321&lt;LookHere!B$13,0,IF(A321&lt;LookHere!B$14,LookHere!C$13,LookHere!C$14))</f>
        <v>15000</v>
      </c>
      <c r="F321" s="3">
        <f>IF('SC1'!A321&lt;LookHere!D$15,0,LookHere!B$15)</f>
        <v>8000</v>
      </c>
      <c r="G321" s="3">
        <f>IF('SC1'!A321&lt;LookHere!D$16,0,LookHere!B$16)</f>
        <v>7004.88</v>
      </c>
      <c r="H321" s="3">
        <f t="shared" si="73"/>
        <v>22754.749237514385</v>
      </c>
      <c r="I321" s="35">
        <f t="shared" si="74"/>
        <v>1299220.7288034167</v>
      </c>
      <c r="J321" s="3">
        <f>IF(I320&gt;0,IF(B321&lt;2,IF(C321&gt;5500*[1]LookHere!B$11, 5500*[1]LookHere!B$11, C321), IF(H321&gt;(M321+P320),-(H321-M321-P320),0)),0)</f>
        <v>-13961.483049942464</v>
      </c>
      <c r="K321" s="35">
        <f t="shared" si="75"/>
        <v>0</v>
      </c>
      <c r="L321" s="35">
        <f t="shared" si="76"/>
        <v>3.61532581216444E-28</v>
      </c>
      <c r="M321" s="35">
        <f t="shared" si="77"/>
        <v>6.4814015994343036E-27</v>
      </c>
      <c r="N321" s="35">
        <f t="shared" si="78"/>
        <v>1.2962803198868608E-27</v>
      </c>
      <c r="O321" s="35">
        <f t="shared" si="79"/>
        <v>48323.640108322252</v>
      </c>
      <c r="P321" s="3">
        <f t="shared" si="80"/>
        <v>8698.2552194980053</v>
      </c>
      <c r="Q321">
        <f t="shared" si="70"/>
        <v>0.18</v>
      </c>
      <c r="R321" s="3">
        <f>IF(B321&lt;2,K321*V$5+L321*0.4*V$6 - IF((C321-J321)&gt;0,IF((C321-J321)&gt;V$12,V$12,C321-J321)),P321+L321*($V$6)*0.4+K321*($V$5)+G321+F321+E321)/LookHere!B$11</f>
        <v>38703.135219498006</v>
      </c>
      <c r="S321" s="3">
        <f>(IF(G321&gt;0,IF(R321&gt;V$15,IF(0.15*(R321-V$15)&lt;G321,0.15*(R321-V$15),G321),0),0))*LookHere!B$11</f>
        <v>0</v>
      </c>
      <c r="T321" s="3">
        <f>(IF(R321&lt;V$16,W$16*R321,IF(R321&lt;V$17,Z$16+W$17*(R321-V$16),IF(R321&lt;V$18,W$18*(R321-V$18)+Z$17,(R321-V$18)*W$19+Z$18)))+S321 + IF(R321&lt;V$20,R321*W$20,IF(R321&lt;V$21,(R321-V$20)*W$21+Z$20,(R321-V$21)*W$22+Z$21)))*LookHere!B$11</f>
        <v>7740.6270438996016</v>
      </c>
      <c r="AI321" s="3">
        <f t="shared" si="81"/>
        <v>0</v>
      </c>
    </row>
    <row r="322" spans="1:35" x14ac:dyDescent="0.2">
      <c r="A322">
        <f t="shared" si="72"/>
        <v>94</v>
      </c>
      <c r="B322">
        <f>IF(A322&lt;LookHere!$B$9,1,2)</f>
        <v>2</v>
      </c>
      <c r="C322">
        <f>IF(B322&lt;2,LookHere!F$10 - T321,0)</f>
        <v>0</v>
      </c>
      <c r="D322" s="3">
        <f>IF(B322=2,LookHere!$B$12,0)</f>
        <v>45000</v>
      </c>
      <c r="E322" s="3">
        <f>IF(A322&lt;LookHere!B$13,0,IF(A322&lt;LookHere!B$14,LookHere!C$13,LookHere!C$14))</f>
        <v>15000</v>
      </c>
      <c r="F322" s="3">
        <f>IF('SC1'!A322&lt;LookHere!D$15,0,LookHere!B$15)</f>
        <v>8000</v>
      </c>
      <c r="G322" s="3">
        <f>IF('SC1'!A322&lt;LookHere!D$16,0,LookHere!B$16)</f>
        <v>7004.88</v>
      </c>
      <c r="H322" s="3">
        <f t="shared" si="73"/>
        <v>22735.747043899602</v>
      </c>
      <c r="I322" s="35">
        <f t="shared" si="74"/>
        <v>1344661.5619436356</v>
      </c>
      <c r="J322" s="3">
        <f>IF(I321&gt;0,IF(B322&lt;2,IF(C322&gt;5500*[1]LookHere!B$11, 5500*[1]LookHere!B$11, C322), IF(H322&gt;(M322+P321),-(H322-M322-P321),0)),0)</f>
        <v>-14037.491824401597</v>
      </c>
      <c r="K322" s="35">
        <f t="shared" si="75"/>
        <v>0</v>
      </c>
      <c r="L322" s="35">
        <f t="shared" si="76"/>
        <v>2.0166287380253222E-29</v>
      </c>
      <c r="M322" s="35">
        <f t="shared" si="77"/>
        <v>3.61532581216444E-28</v>
      </c>
      <c r="N322" s="35">
        <f t="shared" si="78"/>
        <v>7.2306516243288801E-29</v>
      </c>
      <c r="O322" s="35">
        <f t="shared" si="79"/>
        <v>41837.641132983234</v>
      </c>
      <c r="P322" s="3">
        <f t="shared" si="80"/>
        <v>8367.5282265966471</v>
      </c>
      <c r="Q322">
        <f t="shared" si="70"/>
        <v>0.2</v>
      </c>
      <c r="R322" s="3">
        <f>IF(B322&lt;2,K322*V$5+L322*0.4*V$6 - IF((C322-J322)&gt;0,IF((C322-J322)&gt;V$12,V$12,C322-J322)),P322+L322*($V$6)*0.4+K322*($V$5)+G322+F322+E322)/LookHere!B$11</f>
        <v>38372.408226596643</v>
      </c>
      <c r="S322" s="3">
        <f>(IF(G322&gt;0,IF(R322&gt;V$15,IF(0.15*(R322-V$15)&lt;G322,0.15*(R322-V$15),G322),0),0))*LookHere!B$11</f>
        <v>0</v>
      </c>
      <c r="T322" s="3">
        <f>(IF(R322&lt;V$16,W$16*R322,IF(R322&lt;V$17,Z$16+W$17*(R322-V$16),IF(R322&lt;V$18,W$18*(R322-V$18)+Z$17,(R322-V$18)*W$19+Z$18)))+S322 + IF(R322&lt;V$20,R322*W$20,IF(R322&lt;V$21,(R322-V$20)*W$21+Z$20,(R322-V$21)*W$22+Z$21)))*LookHere!B$11</f>
        <v>7674.4816453193289</v>
      </c>
      <c r="AI322" s="3">
        <f t="shared" si="81"/>
        <v>0</v>
      </c>
    </row>
    <row r="323" spans="1:35" x14ac:dyDescent="0.2">
      <c r="A323">
        <f t="shared" si="72"/>
        <v>95</v>
      </c>
      <c r="B323">
        <f>IF(A323&lt;LookHere!$B$9,1,2)</f>
        <v>2</v>
      </c>
      <c r="C323">
        <f>IF(B323&lt;2,LookHere!F$10 - T322,0)</f>
        <v>0</v>
      </c>
      <c r="D323" s="3">
        <f>IF(B323=2,LookHere!$B$12,0)</f>
        <v>45000</v>
      </c>
      <c r="E323" s="3">
        <f>IF(A323&lt;LookHere!B$13,0,IF(A323&lt;LookHere!B$14,LookHere!C$13,LookHere!C$14))</f>
        <v>15000</v>
      </c>
      <c r="F323" s="3">
        <f>IF('SC1'!A323&lt;LookHere!D$15,0,LookHere!B$15)</f>
        <v>8000</v>
      </c>
      <c r="G323" s="3">
        <f>IF('SC1'!A323&lt;LookHere!D$16,0,LookHere!B$16)</f>
        <v>7004.88</v>
      </c>
      <c r="H323" s="3">
        <f t="shared" si="73"/>
        <v>22669.60164531933</v>
      </c>
      <c r="I323" s="35">
        <f t="shared" si="74"/>
        <v>1391918.0948306925</v>
      </c>
      <c r="J323" s="3">
        <f>IF(I322&gt;0,IF(B323&lt;2,IF(C323&gt;5500*[1]LookHere!B$11, 5500*[1]LookHere!B$11, C323), IF(H323&gt;(M323+P322),-(H323-M323-P322),0)),0)</f>
        <v>-14302.073418722683</v>
      </c>
      <c r="K323" s="35">
        <f t="shared" si="75"/>
        <v>0</v>
      </c>
      <c r="L323" s="35">
        <f t="shared" si="76"/>
        <v>1.1248755100705232E-30</v>
      </c>
      <c r="M323" s="35">
        <f t="shared" si="77"/>
        <v>2.0166287380253222E-29</v>
      </c>
      <c r="N323" s="35">
        <f t="shared" si="78"/>
        <v>4.0332574760506448E-30</v>
      </c>
      <c r="O323" s="35">
        <f t="shared" si="79"/>
        <v>35385.440117454556</v>
      </c>
      <c r="P323" s="3">
        <f t="shared" si="80"/>
        <v>7077.0880234909118</v>
      </c>
      <c r="Q323">
        <f t="shared" si="70"/>
        <v>0.2</v>
      </c>
      <c r="R323" s="3">
        <f>IF(B323&lt;2,K323*V$5+L323*0.4*V$6 - IF((C323-J323)&gt;0,IF((C323-J323)&gt;V$12,V$12,C323-J323)),P323+L323*($V$6)*0.4+K323*($V$5)+G323+F323+E323)/LookHere!B$11</f>
        <v>37081.96802349091</v>
      </c>
      <c r="S323" s="3">
        <f>(IF(G323&gt;0,IF(R323&gt;V$15,IF(0.15*(R323-V$15)&lt;G323,0.15*(R323-V$15),G323),0),0))*LookHere!B$11</f>
        <v>0</v>
      </c>
      <c r="T323" s="3">
        <f>(IF(R323&lt;V$16,W$16*R323,IF(R323&lt;V$17,Z$16+W$17*(R323-V$16),IF(R323&lt;V$18,W$18*(R323-V$18)+Z$17,(R323-V$18)*W$19+Z$18)))+S323 + IF(R323&lt;V$20,R323*W$20,IF(R323&lt;V$21,(R323-V$20)*W$21+Z$20,(R323-V$21)*W$22+Z$21)))*LookHere!B$11</f>
        <v>7416.3936046981826</v>
      </c>
      <c r="AI323" s="3">
        <f t="shared" si="81"/>
        <v>0</v>
      </c>
    </row>
    <row r="324" spans="1:35" x14ac:dyDescent="0.2">
      <c r="A324">
        <f t="shared" si="72"/>
        <v>96</v>
      </c>
      <c r="B324">
        <f>IF(A324&lt;LookHere!$B$9,1,2)</f>
        <v>2</v>
      </c>
      <c r="C324">
        <f>IF(B324&lt;2,LookHere!F$10 - T323,0)</f>
        <v>0</v>
      </c>
      <c r="D324" s="3">
        <f>IF(B324=2,LookHere!$B$12,0)</f>
        <v>45000</v>
      </c>
      <c r="E324" s="3">
        <f>IF(A324&lt;LookHere!B$13,0,IF(A324&lt;LookHere!B$14,LookHere!C$13,LookHere!C$14))</f>
        <v>15000</v>
      </c>
      <c r="F324" s="3">
        <f>IF('SC1'!A324&lt;LookHere!D$15,0,LookHere!B$15)</f>
        <v>8000</v>
      </c>
      <c r="G324" s="3">
        <f>IF('SC1'!A324&lt;LookHere!D$16,0,LookHere!B$16)</f>
        <v>7004.88</v>
      </c>
      <c r="H324" s="3">
        <f t="shared" si="73"/>
        <v>22411.513604698182</v>
      </c>
      <c r="I324" s="35">
        <f t="shared" si="74"/>
        <v>1440305.6796308341</v>
      </c>
      <c r="J324" s="3">
        <f>IF(I323&gt;0,IF(B324&lt;2,IF(C324&gt;5500*[1]LookHere!B$11, 5500*[1]LookHere!B$11, C324), IF(H324&gt;(M324+P323),-(H324-M324-P323),0)),0)</f>
        <v>-15334.42558120727</v>
      </c>
      <c r="K324" s="35">
        <f t="shared" si="75"/>
        <v>0</v>
      </c>
      <c r="L324" s="35">
        <f t="shared" si="76"/>
        <v>6.2745555951733739E-32</v>
      </c>
      <c r="M324" s="35">
        <f t="shared" si="77"/>
        <v>1.1248755100705232E-30</v>
      </c>
      <c r="N324" s="35">
        <f t="shared" si="78"/>
        <v>2.2497510201410465E-31</v>
      </c>
      <c r="O324" s="35">
        <f t="shared" si="79"/>
        <v>29928.297542540713</v>
      </c>
      <c r="P324" s="3">
        <f t="shared" si="80"/>
        <v>5985.6595085081426</v>
      </c>
      <c r="Q324">
        <f t="shared" si="70"/>
        <v>0.2</v>
      </c>
      <c r="R324" s="3">
        <f>IF(B324&lt;2,K324*V$5+L324*0.4*V$6 - IF((C324-J324)&gt;0,IF((C324-J324)&gt;V$12,V$12,C324-J324)),P324+L324*($V$6)*0.4+K324*($V$5)+G324+F324+E324)/LookHere!B$11</f>
        <v>35990.53950850814</v>
      </c>
      <c r="S324" s="3">
        <f>(IF(G324&gt;0,IF(R324&gt;V$15,IF(0.15*(R324-V$15)&lt;G324,0.15*(R324-V$15),G324),0),0))*LookHere!B$11</f>
        <v>0</v>
      </c>
      <c r="T324" s="3">
        <f>(IF(R324&lt;V$16,W$16*R324,IF(R324&lt;V$17,Z$16+W$17*(R324-V$16),IF(R324&lt;V$18,W$18*(R324-V$18)+Z$17,(R324-V$18)*W$19+Z$18)))+S324 + IF(R324&lt;V$20,R324*W$20,IF(R324&lt;V$21,(R324-V$20)*W$21+Z$20,(R324-V$21)*W$22+Z$21)))*LookHere!B$11</f>
        <v>7198.1079017016273</v>
      </c>
      <c r="AI324" s="3">
        <f t="shared" si="81"/>
        <v>0</v>
      </c>
    </row>
    <row r="325" spans="1:35" x14ac:dyDescent="0.2">
      <c r="A325">
        <f t="shared" si="72"/>
        <v>97</v>
      </c>
      <c r="B325">
        <f>IF(A325&lt;LookHere!$B$9,1,2)</f>
        <v>2</v>
      </c>
      <c r="C325">
        <f>IF(B325&lt;2,LookHere!F$10 - T324,0)</f>
        <v>0</v>
      </c>
      <c r="D325" s="3">
        <f>IF(B325=2,LookHere!$B$12,0)</f>
        <v>45000</v>
      </c>
      <c r="E325" s="3">
        <f>IF(A325&lt;LookHere!B$13,0,IF(A325&lt;LookHere!B$14,LookHere!C$13,LookHere!C$14))</f>
        <v>15000</v>
      </c>
      <c r="F325" s="3">
        <f>IF('SC1'!A325&lt;LookHere!D$15,0,LookHere!B$15)</f>
        <v>8000</v>
      </c>
      <c r="G325" s="3">
        <f>IF('SC1'!A325&lt;LookHere!D$16,0,LookHere!B$16)</f>
        <v>7004.88</v>
      </c>
      <c r="H325" s="3">
        <f t="shared" si="73"/>
        <v>22193.227901701626</v>
      </c>
      <c r="I325" s="35">
        <f t="shared" si="74"/>
        <v>1490035.3052511401</v>
      </c>
      <c r="J325" s="3">
        <f>IF(I324&gt;0,IF(B325&lt;2,IF(C325&gt;5500*[1]LookHere!B$11, 5500*[1]LookHere!B$11, C325), IF(H325&gt;(M325+P324),-(H325-M325-P324),0)),0)</f>
        <v>-16207.568393193484</v>
      </c>
      <c r="K325" s="35">
        <f t="shared" si="75"/>
        <v>0</v>
      </c>
      <c r="L325" s="35">
        <f t="shared" si="76"/>
        <v>3.4999471109877062E-33</v>
      </c>
      <c r="M325" s="35">
        <f t="shared" si="77"/>
        <v>6.2745555951733739E-32</v>
      </c>
      <c r="N325" s="35">
        <f t="shared" si="78"/>
        <v>1.2549111190346748E-32</v>
      </c>
      <c r="O325" s="35">
        <f t="shared" si="79"/>
        <v>25312.755495530084</v>
      </c>
      <c r="P325" s="3">
        <f t="shared" si="80"/>
        <v>5062.5510991060173</v>
      </c>
      <c r="Q325">
        <f t="shared" si="70"/>
        <v>0.2</v>
      </c>
      <c r="R325" s="3">
        <f>IF(B325&lt;2,K325*V$5+L325*0.4*V$6 - IF((C325-J325)&gt;0,IF((C325-J325)&gt;V$12,V$12,C325-J325)),P325+L325*($V$6)*0.4+K325*($V$5)+G325+F325+E325)/LookHere!B$11</f>
        <v>35067.431099106019</v>
      </c>
      <c r="S325" s="3">
        <f>(IF(G325&gt;0,IF(R325&gt;V$15,IF(0.15*(R325-V$15)&lt;G325,0.15*(R325-V$15),G325),0),0))*LookHere!B$11</f>
        <v>0</v>
      </c>
      <c r="T325" s="3">
        <f>(IF(R325&lt;V$16,W$16*R325,IF(R325&lt;V$17,Z$16+W$17*(R325-V$16),IF(R325&lt;V$18,W$18*(R325-V$18)+Z$17,(R325-V$18)*W$19+Z$18)))+S325 + IF(R325&lt;V$20,R325*W$20,IF(R325&lt;V$21,(R325-V$20)*W$21+Z$20,(R325-V$21)*W$22+Z$21)))*LookHere!B$11</f>
        <v>7013.4862198212031</v>
      </c>
      <c r="AI325" s="3">
        <f t="shared" si="81"/>
        <v>0</v>
      </c>
    </row>
    <row r="326" spans="1:35" x14ac:dyDescent="0.2">
      <c r="A326">
        <f t="shared" si="72"/>
        <v>98</v>
      </c>
      <c r="B326">
        <f>IF(A326&lt;LookHere!$B$9,1,2)</f>
        <v>2</v>
      </c>
      <c r="C326">
        <f>IF(B326&lt;2,LookHere!F$10 - T325,0)</f>
        <v>0</v>
      </c>
      <c r="D326" s="3">
        <f>IF(B326=2,LookHere!$B$12,0)</f>
        <v>45000</v>
      </c>
      <c r="E326" s="3">
        <f>IF(A326&lt;LookHere!B$13,0,IF(A326&lt;LookHere!B$14,LookHere!C$13,LookHere!C$14))</f>
        <v>15000</v>
      </c>
      <c r="F326" s="3">
        <f>IF('SC1'!A326&lt;LookHere!D$15,0,LookHere!B$15)</f>
        <v>8000</v>
      </c>
      <c r="G326" s="3">
        <f>IF('SC1'!A326&lt;LookHere!D$16,0,LookHere!B$16)</f>
        <v>7004.88</v>
      </c>
      <c r="H326" s="3">
        <f t="shared" si="73"/>
        <v>22008.606219821202</v>
      </c>
      <c r="I326" s="35">
        <f t="shared" si="74"/>
        <v>1541303.066404822</v>
      </c>
      <c r="J326" s="3">
        <f>IF(I325&gt;0,IF(B326&lt;2,IF(C326&gt;5500*[1]LookHere!B$11, 5500*[1]LookHere!B$11, C326), IF(H326&gt;(M326+P325),-(H326-M326-P325),0)),0)</f>
        <v>-16946.055120715184</v>
      </c>
      <c r="K326" s="35">
        <f t="shared" si="75"/>
        <v>0</v>
      </c>
      <c r="L326" s="35">
        <f t="shared" si="76"/>
        <v>1.9522704985089356E-34</v>
      </c>
      <c r="M326" s="35">
        <f t="shared" si="77"/>
        <v>3.4999471109877062E-33</v>
      </c>
      <c r="N326" s="35">
        <f t="shared" si="78"/>
        <v>6.9998942219754127E-34</v>
      </c>
      <c r="O326" s="35">
        <f t="shared" si="79"/>
        <v>21409.02234300943</v>
      </c>
      <c r="P326" s="3">
        <f t="shared" si="80"/>
        <v>4281.8044686018866</v>
      </c>
      <c r="Q326">
        <f t="shared" si="70"/>
        <v>0.2</v>
      </c>
      <c r="R326" s="3">
        <f>IF(B326&lt;2,K326*V$5+L326*0.4*V$6 - IF((C326-J326)&gt;0,IF((C326-J326)&gt;V$12,V$12,C326-J326)),P326+L326*($V$6)*0.4+K326*($V$5)+G326+F326+E326)/LookHere!B$11</f>
        <v>34286.684468601889</v>
      </c>
      <c r="S326" s="3">
        <f>(IF(G326&gt;0,IF(R326&gt;V$15,IF(0.15*(R326-V$15)&lt;G326,0.15*(R326-V$15),G326),0),0))*LookHere!B$11</f>
        <v>0</v>
      </c>
      <c r="T326" s="3">
        <f>(IF(R326&lt;V$16,W$16*R326,IF(R326&lt;V$17,Z$16+W$17*(R326-V$16),IF(R326&lt;V$18,W$18*(R326-V$18)+Z$17,(R326-V$18)*W$19+Z$18)))+S326 + IF(R326&lt;V$20,R326*W$20,IF(R326&lt;V$21,(R326-V$20)*W$21+Z$20,(R326-V$21)*W$22+Z$21)))*LookHere!B$11</f>
        <v>6857.3368937203777</v>
      </c>
      <c r="AI326" s="3">
        <f t="shared" si="81"/>
        <v>0</v>
      </c>
    </row>
    <row r="327" spans="1:35" x14ac:dyDescent="0.2">
      <c r="A327">
        <f t="shared" si="72"/>
        <v>99</v>
      </c>
      <c r="B327">
        <f>IF(A327&lt;LookHere!$B$9,1,2)</f>
        <v>2</v>
      </c>
      <c r="C327">
        <f>IF(B327&lt;2,LookHere!F$10 - T326,0)</f>
        <v>0</v>
      </c>
      <c r="D327" s="3">
        <f>IF(B327=2,LookHere!$B$12,0)</f>
        <v>45000</v>
      </c>
      <c r="E327" s="3">
        <f>IF(A327&lt;LookHere!B$13,0,IF(A327&lt;LookHere!B$14,LookHere!C$13,LookHere!C$14))</f>
        <v>15000</v>
      </c>
      <c r="F327" s="3">
        <f>IF('SC1'!A327&lt;LookHere!D$15,0,LookHere!B$15)</f>
        <v>8000</v>
      </c>
      <c r="G327" s="3">
        <f>IF('SC1'!A327&lt;LookHere!D$16,0,LookHere!B$16)</f>
        <v>7004.88</v>
      </c>
      <c r="H327" s="3">
        <f t="shared" si="73"/>
        <v>21852.456893720377</v>
      </c>
      <c r="I327" s="35">
        <f t="shared" si="74"/>
        <v>1594293.2683597163</v>
      </c>
      <c r="J327" s="3">
        <f>IF(I326&gt;0,IF(B327&lt;2,IF(C327&gt;5500*[1]LookHere!B$11, 5500*[1]LookHere!B$11, C327), IF(H327&gt;(M327+P326),-(H327-M327-P326),0)),0)</f>
        <v>-17570.652425118489</v>
      </c>
      <c r="K327" s="35">
        <f t="shared" si="75"/>
        <v>0</v>
      </c>
      <c r="L327" s="35">
        <f t="shared" si="76"/>
        <v>1.0889764840682802E-35</v>
      </c>
      <c r="M327" s="35">
        <f t="shared" si="77"/>
        <v>1.9522704985089356E-34</v>
      </c>
      <c r="N327" s="35">
        <f t="shared" si="78"/>
        <v>3.9045409970178716E-35</v>
      </c>
      <c r="O327" s="35">
        <f t="shared" si="79"/>
        <v>18107.322917270514</v>
      </c>
      <c r="P327" s="3">
        <f t="shared" si="80"/>
        <v>3621.4645834541029</v>
      </c>
      <c r="Q327">
        <f t="shared" si="70"/>
        <v>0.2</v>
      </c>
      <c r="R327" s="3">
        <f>IF(B327&lt;2,K327*V$5+L327*0.4*V$6 - IF((C327-J327)&gt;0,IF((C327-J327)&gt;V$12,V$12,C327-J327)),P327+L327*($V$6)*0.4+K327*($V$5)+G327+F327+E327)/LookHere!B$11</f>
        <v>33626.344583454105</v>
      </c>
      <c r="S327" s="3">
        <f>(IF(G327&gt;0,IF(R327&gt;V$15,IF(0.15*(R327-V$15)&lt;G327,0.15*(R327-V$15),G327),0),0))*LookHere!B$11</f>
        <v>0</v>
      </c>
      <c r="T327" s="3">
        <f>(IF(R327&lt;V$16,W$16*R327,IF(R327&lt;V$17,Z$16+W$17*(R327-V$16),IF(R327&lt;V$18,W$18*(R327-V$18)+Z$17,(R327-V$18)*W$19+Z$18)))+S327 + IF(R327&lt;V$20,R327*W$20,IF(R327&lt;V$21,(R327-V$20)*W$21+Z$20,(R327-V$21)*W$22+Z$21)))*LookHere!B$11</f>
        <v>6725.2689166908203</v>
      </c>
      <c r="AI327" s="3">
        <f t="shared" si="81"/>
        <v>0</v>
      </c>
    </row>
    <row r="328" spans="1:35" x14ac:dyDescent="0.2">
      <c r="A328">
        <f t="shared" si="72"/>
        <v>100</v>
      </c>
      <c r="B328">
        <f>IF(A328&lt;LookHere!$B$9,1,2)</f>
        <v>2</v>
      </c>
      <c r="C328">
        <f>IF(B328&lt;2,LookHere!F$10 - T327,0)</f>
        <v>0</v>
      </c>
      <c r="D328" s="3">
        <f>IF(B328=2,LookHere!$B$12,0)</f>
        <v>45000</v>
      </c>
      <c r="E328" s="3">
        <f>IF(A328&lt;LookHere!B$13,0,IF(A328&lt;LookHere!B$14,LookHere!C$13,LookHere!C$14))</f>
        <v>15000</v>
      </c>
      <c r="F328" s="3">
        <f>IF('SC1'!A328&lt;LookHere!D$15,0,LookHere!B$15)</f>
        <v>8000</v>
      </c>
      <c r="G328" s="3">
        <f>IF('SC1'!A328&lt;LookHere!D$16,0,LookHere!B$16)</f>
        <v>7004.88</v>
      </c>
      <c r="H328" s="3">
        <f t="shared" si="73"/>
        <v>21720.388916690819</v>
      </c>
      <c r="I328" s="35">
        <f t="shared" si="74"/>
        <v>1649181.0898519873</v>
      </c>
      <c r="J328" s="3">
        <f>IF(I327&gt;0,IF(B328&lt;2,IF(C328&gt;5500*[1]LookHere!B$11, 5500*[1]LookHere!B$11, C328), IF(H328&gt;(M328+P327),-(H328-M328-P327),0)),0)</f>
        <v>-18098.924333236715</v>
      </c>
      <c r="K328" s="35">
        <f t="shared" si="75"/>
        <v>0</v>
      </c>
      <c r="L328" s="35">
        <f t="shared" si="76"/>
        <v>6.0743108281328467E-37</v>
      </c>
      <c r="M328" s="35">
        <f t="shared" si="77"/>
        <v>1.0889764840682802E-35</v>
      </c>
      <c r="N328" s="35">
        <f t="shared" si="78"/>
        <v>2.1779529681365606E-36</v>
      </c>
      <c r="O328" s="35">
        <f t="shared" si="79"/>
        <v>15314.811576969054</v>
      </c>
      <c r="P328" s="3">
        <f t="shared" si="80"/>
        <v>3062.962315393811</v>
      </c>
      <c r="Q328">
        <f t="shared" si="70"/>
        <v>0.2</v>
      </c>
      <c r="R328" s="3">
        <f>IF(B328&lt;2,K328*V$5+L328*0.4*V$6 - IF((C328-J328)&gt;0,IF((C328-J328)&gt;V$12,V$12,C328-J328)),P328+L328*($V$6)*0.4+K328*($V$5)+G328+F328+E328)/LookHere!B$11</f>
        <v>33067.842315393813</v>
      </c>
      <c r="S328" s="3">
        <f>(IF(G328&gt;0,IF(R328&gt;V$15,IF(0.15*(R328-V$15)&lt;G328,0.15*(R328-V$15),G328),0),0))*LookHere!B$11</f>
        <v>0</v>
      </c>
      <c r="T328" s="3">
        <f>(IF(R328&lt;V$16,W$16*R328,IF(R328&lt;V$17,Z$16+W$17*(R328-V$16),IF(R328&lt;V$18,W$18*(R328-V$18)+Z$17,(R328-V$18)*W$19+Z$18)))+S328 + IF(R328&lt;V$20,R328*W$20,IF(R328&lt;V$21,(R328-V$20)*W$21+Z$20,(R328-V$21)*W$22+Z$21)))*LookHere!B$11</f>
        <v>6613.5684630787619</v>
      </c>
      <c r="AI328" s="3">
        <f t="shared" si="81"/>
        <v>0</v>
      </c>
    </row>
    <row r="329" spans="1:35" x14ac:dyDescent="0.2">
      <c r="A329">
        <f t="shared" si="72"/>
        <v>101</v>
      </c>
      <c r="B329">
        <f>IF(A329&lt;LookHere!$B$9,1,2)</f>
        <v>2</v>
      </c>
      <c r="C329">
        <f>IF(B329&lt;2,LookHere!F$10 - T328,0)</f>
        <v>0</v>
      </c>
      <c r="D329" s="3">
        <f>IF(B329=2,LookHere!$B$12,0)</f>
        <v>45000</v>
      </c>
      <c r="E329" s="3">
        <f>IF(A329&lt;LookHere!B$13,0,IF(A329&lt;LookHere!B$14,LookHere!C$13,LookHere!C$14))</f>
        <v>15000</v>
      </c>
      <c r="F329" s="3">
        <f>IF('SC1'!A329&lt;LookHere!D$15,0,LookHere!B$15)</f>
        <v>8000</v>
      </c>
      <c r="G329" s="3">
        <f>IF('SC1'!A329&lt;LookHere!D$16,0,LookHere!B$16)</f>
        <v>7004.88</v>
      </c>
      <c r="H329" s="3">
        <f t="shared" si="73"/>
        <v>21608.688463078761</v>
      </c>
      <c r="I329" s="35">
        <f t="shared" si="74"/>
        <v>1706134.8739977262</v>
      </c>
      <c r="J329" s="3">
        <f>IF(I328&gt;0,IF(B329&lt;2,IF(C329&gt;5500*[1]LookHere!B$11, 5500*[1]LookHere!B$11, C329), IF(H329&gt;(M329+P328),-(H329-M329-P328),0)),0)</f>
        <v>-18545.726147684949</v>
      </c>
      <c r="K329" s="35">
        <f t="shared" si="75"/>
        <v>0</v>
      </c>
      <c r="L329" s="35">
        <f t="shared" si="76"/>
        <v>3.3882505799324944E-38</v>
      </c>
      <c r="M329" s="35">
        <f t="shared" si="77"/>
        <v>6.0743108281328467E-37</v>
      </c>
      <c r="N329" s="35">
        <f t="shared" si="78"/>
        <v>1.2148621656265694E-37</v>
      </c>
      <c r="O329" s="35">
        <f t="shared" si="79"/>
        <v>12952.961335568885</v>
      </c>
      <c r="P329" s="3">
        <f t="shared" si="80"/>
        <v>2590.5922671137773</v>
      </c>
      <c r="Q329">
        <f t="shared" si="70"/>
        <v>0.2</v>
      </c>
      <c r="R329" s="3">
        <f>IF(B329&lt;2,K329*V$5+L329*0.4*V$6 - IF((C329-J329)&gt;0,IF((C329-J329)&gt;V$12,V$12,C329-J329)),P329+L329*($V$6)*0.4+K329*($V$5)+G329+F329+E329)/LookHere!B$11</f>
        <v>32595.472267113779</v>
      </c>
      <c r="S329" s="3">
        <f>(IF(G329&gt;0,IF(R329&gt;V$15,IF(0.15*(R329-V$15)&lt;G329,0.15*(R329-V$15),G329),0),0))*LookHere!B$11</f>
        <v>0</v>
      </c>
      <c r="T329" s="3">
        <f>(IF(R329&lt;V$16,W$16*R329,IF(R329&lt;V$17,Z$16+W$17*(R329-V$16),IF(R329&lt;V$18,W$18*(R329-V$18)+Z$17,(R329-V$18)*W$19+Z$18)))+S329 + IF(R329&lt;V$20,R329*W$20,IF(R329&lt;V$21,(R329-V$20)*W$21+Z$20,(R329-V$21)*W$22+Z$21)))*LookHere!B$11</f>
        <v>6519.0944534227556</v>
      </c>
      <c r="AI329" s="3">
        <f t="shared" si="81"/>
        <v>0</v>
      </c>
    </row>
    <row r="330" spans="1:35" x14ac:dyDescent="0.2">
      <c r="A330">
        <f t="shared" si="72"/>
        <v>102</v>
      </c>
      <c r="B330">
        <f>IF(A330&lt;LookHere!$B$9,1,2)</f>
        <v>2</v>
      </c>
      <c r="C330">
        <f>IF(B330&lt;2,LookHere!F$10 - T329,0)</f>
        <v>0</v>
      </c>
      <c r="D330" s="3">
        <f>IF(B330=2,LookHere!$B$12,0)</f>
        <v>45000</v>
      </c>
      <c r="E330" s="3">
        <f>IF(A330&lt;LookHere!B$13,0,IF(A330&lt;LookHere!B$14,LookHere!C$13,LookHere!C$14))</f>
        <v>15000</v>
      </c>
      <c r="F330" s="3">
        <f>IF('SC1'!A330&lt;LookHere!D$15,0,LookHere!B$15)</f>
        <v>8000</v>
      </c>
      <c r="G330" s="3">
        <f>IF('SC1'!A330&lt;LookHere!D$16,0,LookHere!B$16)</f>
        <v>7004.88</v>
      </c>
      <c r="H330" s="3">
        <f t="shared" si="73"/>
        <v>21514.214453422755</v>
      </c>
      <c r="I330" s="35">
        <f t="shared" si="74"/>
        <v>1765318.106343033</v>
      </c>
      <c r="J330" s="3">
        <f>IF(I329&gt;0,IF(B330&lt;2,IF(C330&gt;5500*[1]LookHere!B$11, 5500*[1]LookHere!B$11, C330), IF(H330&gt;(M330+P329),-(H330-M330-P329),0)),0)</f>
        <v>-18923.622186308978</v>
      </c>
      <c r="K330" s="35">
        <f t="shared" si="75"/>
        <v>0</v>
      </c>
      <c r="L330" s="35">
        <f t="shared" si="76"/>
        <v>1.8899661734863433E-39</v>
      </c>
      <c r="M330" s="35">
        <f t="shared" si="77"/>
        <v>3.3882505799324944E-38</v>
      </c>
      <c r="N330" s="35">
        <f t="shared" si="78"/>
        <v>6.7765011598649893E-39</v>
      </c>
      <c r="O330" s="35">
        <f t="shared" si="79"/>
        <v>10955.35563839745</v>
      </c>
      <c r="P330" s="3">
        <f t="shared" si="80"/>
        <v>2191.07112767949</v>
      </c>
      <c r="Q330">
        <f t="shared" si="70"/>
        <v>0.2</v>
      </c>
      <c r="R330" s="3">
        <f>IF(B330&lt;2,K330*V$5+L330*0.4*V$6 - IF((C330-J330)&gt;0,IF((C330-J330)&gt;V$12,V$12,C330-J330)),P330+L330*($V$6)*0.4+K330*($V$5)+G330+F330+E330)/LookHere!B$11</f>
        <v>32195.951127679491</v>
      </c>
      <c r="S330" s="3">
        <f>(IF(G330&gt;0,IF(R330&gt;V$15,IF(0.15*(R330-V$15)&lt;G330,0.15*(R330-V$15),G330),0),0))*LookHere!B$11</f>
        <v>0</v>
      </c>
      <c r="T330" s="3">
        <f>(IF(R330&lt;V$16,W$16*R330,IF(R330&lt;V$17,Z$16+W$17*(R330-V$16),IF(R330&lt;V$18,W$18*(R330-V$18)+Z$17,(R330-V$18)*W$19+Z$18)))+S330 + IF(R330&lt;V$20,R330*W$20,IF(R330&lt;V$21,(R330-V$20)*W$21+Z$20,(R330-V$21)*W$22+Z$21)))*LookHere!B$11</f>
        <v>6439.1902255358982</v>
      </c>
      <c r="AI330" s="3">
        <f t="shared" si="81"/>
        <v>0</v>
      </c>
    </row>
    <row r="331" spans="1:35" x14ac:dyDescent="0.2">
      <c r="A331">
        <f t="shared" si="72"/>
        <v>103</v>
      </c>
      <c r="B331">
        <f>IF(A331&lt;LookHere!$B$9,1,2)</f>
        <v>2</v>
      </c>
      <c r="C331">
        <f>IF(B331&lt;2,LookHere!F$10 - T330,0)</f>
        <v>0</v>
      </c>
      <c r="D331" s="3">
        <f>IF(B331=2,LookHere!$B$12,0)</f>
        <v>45000</v>
      </c>
      <c r="E331" s="3">
        <f>IF(A331&lt;LookHere!B$13,0,IF(A331&lt;LookHere!B$14,LookHere!C$13,LookHere!C$14))</f>
        <v>15000</v>
      </c>
      <c r="F331" s="3">
        <f>IF('SC1'!A331&lt;LookHere!D$15,0,LookHere!B$15)</f>
        <v>8000</v>
      </c>
      <c r="G331" s="3">
        <f>IF('SC1'!A331&lt;LookHere!D$16,0,LookHere!B$16)</f>
        <v>7004.88</v>
      </c>
      <c r="H331" s="3">
        <f t="shared" si="73"/>
        <v>21434.310225535897</v>
      </c>
      <c r="I331" s="35">
        <f t="shared" si="74"/>
        <v>1826891.1301535605</v>
      </c>
      <c r="J331" s="3">
        <f>IF(I330&gt;0,IF(B331&lt;2,IF(C331&gt;5500*[1]LookHere!B$11, 5500*[1]LookHere!B$11, C331), IF(H331&gt;(M331+P330),-(H331-M331-P330),0)),0)</f>
        <v>-19243.239097856407</v>
      </c>
      <c r="K331" s="35">
        <f t="shared" si="75"/>
        <v>0</v>
      </c>
      <c r="L331" s="35">
        <f t="shared" si="76"/>
        <v>1.054223131570679E-40</v>
      </c>
      <c r="M331" s="35">
        <f t="shared" si="77"/>
        <v>1.8899661734863433E-39</v>
      </c>
      <c r="N331" s="35">
        <f t="shared" si="78"/>
        <v>3.7799323469726867E-40</v>
      </c>
      <c r="O331" s="35">
        <f t="shared" si="79"/>
        <v>9265.8206918437954</v>
      </c>
      <c r="P331" s="3">
        <f t="shared" si="80"/>
        <v>1853.1641383687593</v>
      </c>
      <c r="Q331">
        <f t="shared" si="70"/>
        <v>0.2</v>
      </c>
      <c r="R331" s="3">
        <f>IF(B331&lt;2,K331*V$5+L331*0.4*V$6 - IF((C331-J331)&gt;0,IF((C331-J331)&gt;V$12,V$12,C331-J331)),P331+L331*($V$6)*0.4+K331*($V$5)+G331+F331+E331)/LookHere!B$11</f>
        <v>31858.044138368758</v>
      </c>
      <c r="S331" s="3">
        <f>(IF(G331&gt;0,IF(R331&gt;V$15,IF(0.15*(R331-V$15)&lt;G331,0.15*(R331-V$15),G331),0),0))*LookHere!B$11</f>
        <v>0</v>
      </c>
      <c r="T331" s="3">
        <f>(IF(R331&lt;V$16,W$16*R331,IF(R331&lt;V$17,Z$16+W$17*(R331-V$16),IF(R331&lt;V$18,W$18*(R331-V$18)+Z$17,(R331-V$18)*W$19+Z$18)))+S331 + IF(R331&lt;V$20,R331*W$20,IF(R331&lt;V$21,(R331-V$20)*W$21+Z$20,(R331-V$21)*W$22+Z$21)))*LookHere!B$11</f>
        <v>6371.6088276737519</v>
      </c>
      <c r="AI331" s="3">
        <f t="shared" si="81"/>
        <v>0</v>
      </c>
    </row>
    <row r="332" spans="1:35" x14ac:dyDescent="0.2">
      <c r="A332">
        <f t="shared" si="72"/>
        <v>104</v>
      </c>
      <c r="B332">
        <f>IF(A332&lt;LookHere!$B$9,1,2)</f>
        <v>2</v>
      </c>
      <c r="C332">
        <f>IF(B332&lt;2,LookHere!F$10 - T331,0)</f>
        <v>0</v>
      </c>
      <c r="D332" s="3">
        <f>IF(B332=2,LookHere!$B$12,0)</f>
        <v>45000</v>
      </c>
      <c r="E332" s="3">
        <f>IF(A332&lt;LookHere!B$13,0,IF(A332&lt;LookHere!B$14,LookHere!C$13,LookHere!C$14))</f>
        <v>15000</v>
      </c>
      <c r="F332" s="3">
        <f>IF('SC1'!A332&lt;LookHere!D$15,0,LookHere!B$15)</f>
        <v>8000</v>
      </c>
      <c r="G332" s="3">
        <f>IF('SC1'!A332&lt;LookHere!D$16,0,LookHere!B$16)</f>
        <v>7004.88</v>
      </c>
      <c r="H332" s="3">
        <f t="shared" si="73"/>
        <v>21366.728827673753</v>
      </c>
      <c r="I332" s="35">
        <f t="shared" si="74"/>
        <v>1891012.6414026855</v>
      </c>
      <c r="J332" s="3">
        <f>IF(I331&gt;0,IF(B332&lt;2,IF(C332&gt;5500*[1]LookHere!B$11, 5500*[1]LookHere!B$11, C332), IF(H332&gt;(M332+P331),-(H332-M332-P331),0)),0)</f>
        <v>-19513.564689304992</v>
      </c>
      <c r="K332" s="35">
        <f t="shared" si="75"/>
        <v>0</v>
      </c>
      <c r="L332" s="35">
        <f t="shared" si="76"/>
        <v>5.8804566279012288E-42</v>
      </c>
      <c r="M332" s="35">
        <f t="shared" si="77"/>
        <v>1.054223131570679E-40</v>
      </c>
      <c r="N332" s="35">
        <f t="shared" si="78"/>
        <v>2.1084462631413581E-41</v>
      </c>
      <c r="O332" s="35">
        <f t="shared" si="79"/>
        <v>7836.8458247476437</v>
      </c>
      <c r="P332" s="3">
        <f t="shared" si="80"/>
        <v>1567.3691649495288</v>
      </c>
      <c r="Q332">
        <f t="shared" si="70"/>
        <v>0.2</v>
      </c>
      <c r="R332" s="3">
        <f>IF(B332&lt;2,K332*V$5+L332*0.4*V$6 - IF((C332-J332)&gt;0,IF((C332-J332)&gt;V$12,V$12,C332-J332)),P332+L332*($V$6)*0.4+K332*($V$5)+G332+F332+E332)/LookHere!B$11</f>
        <v>31572.249164949528</v>
      </c>
      <c r="S332" s="3">
        <f>(IF(G332&gt;0,IF(R332&gt;V$15,IF(0.15*(R332-V$15)&lt;G332,0.15*(R332-V$15),G332),0),0))*LookHere!B$11</f>
        <v>0</v>
      </c>
      <c r="T332" s="3">
        <f>(IF(R332&lt;V$16,W$16*R332,IF(R332&lt;V$17,Z$16+W$17*(R332-V$16),IF(R332&lt;V$18,W$18*(R332-V$18)+Z$17,(R332-V$18)*W$19+Z$18)))+S332 + IF(R332&lt;V$20,R332*W$20,IF(R332&lt;V$21,(R332-V$20)*W$21+Z$20,(R332-V$21)*W$22+Z$21)))*LookHere!B$11</f>
        <v>6314.4498329899061</v>
      </c>
      <c r="AI332" s="3">
        <f t="shared" si="81"/>
        <v>0</v>
      </c>
    </row>
    <row r="333" spans="1:35" x14ac:dyDescent="0.2">
      <c r="A333">
        <f t="shared" si="72"/>
        <v>105</v>
      </c>
      <c r="B333">
        <f>IF(A333&lt;LookHere!$B$9,1,2)</f>
        <v>2</v>
      </c>
      <c r="C333">
        <f>IF(B333&lt;2,LookHere!F$10 - T332,0)</f>
        <v>0</v>
      </c>
      <c r="D333" s="3">
        <f>IF(B333=2,LookHere!$B$12,0)</f>
        <v>45000</v>
      </c>
      <c r="E333" s="3">
        <f>IF(A333&lt;LookHere!B$13,0,IF(A333&lt;LookHere!B$14,LookHere!C$13,LookHere!C$14))</f>
        <v>15000</v>
      </c>
      <c r="F333" s="3">
        <f>IF('SC1'!A333&lt;LookHere!D$15,0,LookHere!B$15)</f>
        <v>8000</v>
      </c>
      <c r="G333" s="3">
        <f>IF('SC1'!A333&lt;LookHere!D$16,0,LookHere!B$16)</f>
        <v>7004.88</v>
      </c>
      <c r="H333" s="3">
        <f t="shared" si="73"/>
        <v>21309.569832989906</v>
      </c>
      <c r="I333" s="35">
        <f t="shared" si="74"/>
        <v>1957840.9994580599</v>
      </c>
      <c r="J333" s="3">
        <f>IF(I332&gt;0,IF(B333&lt;2,IF(C333&gt;5500*[1]LookHere!B$11, 5500*[1]LookHere!B$11, C333), IF(H333&gt;(M333+P332),-(H333-M333-P332),0)),0)</f>
        <v>-19742.200668040376</v>
      </c>
      <c r="K333" s="35">
        <f t="shared" si="75"/>
        <v>0</v>
      </c>
      <c r="L333" s="35">
        <f t="shared" si="76"/>
        <v>3.2801187070432994E-43</v>
      </c>
      <c r="M333" s="35">
        <f t="shared" si="77"/>
        <v>5.8804566279012288E-42</v>
      </c>
      <c r="N333" s="35">
        <f t="shared" si="78"/>
        <v>1.1760913255802459E-42</v>
      </c>
      <c r="O333" s="35">
        <f t="shared" si="79"/>
        <v>6628.2474616550626</v>
      </c>
      <c r="P333" s="3">
        <f t="shared" si="80"/>
        <v>1325.6494923310127</v>
      </c>
      <c r="Q333">
        <f t="shared" ref="Q333:Q348" si="82">IF(B333&lt;2,0,VLOOKUP(A333,AG$5:AH$90,2))</f>
        <v>0.2</v>
      </c>
      <c r="R333" s="3">
        <f>IF(B333&lt;2,K333*V$5+L333*0.4*V$6 - IF((C333-J333)&gt;0,IF((C333-J333)&gt;V$12,V$12,C333-J333)),P333+L333*($V$6)*0.4+K333*($V$5)+G333+F333+E333)/LookHere!B$11</f>
        <v>31330.529492331014</v>
      </c>
      <c r="S333" s="3">
        <f>(IF(G333&gt;0,IF(R333&gt;V$15,IF(0.15*(R333-V$15)&lt;G333,0.15*(R333-V$15),G333),0),0))*LookHere!B$11</f>
        <v>0</v>
      </c>
      <c r="T333" s="3">
        <f>(IF(R333&lt;V$16,W$16*R333,IF(R333&lt;V$17,Z$16+W$17*(R333-V$16),IF(R333&lt;V$18,W$18*(R333-V$18)+Z$17,(R333-V$18)*W$19+Z$18)))+S333 + IF(R333&lt;V$20,R333*W$20,IF(R333&lt;V$21,(R333-V$20)*W$21+Z$20,(R333-V$21)*W$22+Z$21)))*LookHere!B$11</f>
        <v>6266.1058984662031</v>
      </c>
      <c r="AI333" s="3">
        <f t="shared" si="81"/>
        <v>0</v>
      </c>
    </row>
    <row r="334" spans="1:35" x14ac:dyDescent="0.2">
      <c r="A334">
        <f t="shared" ref="A334:A348" si="83">A333+1</f>
        <v>106</v>
      </c>
      <c r="B334">
        <f>IF(A334&lt;LookHere!$B$9,1,2)</f>
        <v>2</v>
      </c>
      <c r="C334">
        <f>IF(B334&lt;2,LookHere!F$10 - T333,0)</f>
        <v>0</v>
      </c>
      <c r="D334" s="3">
        <f>IF(B334=2,LookHere!$B$12,0)</f>
        <v>45000</v>
      </c>
      <c r="E334" s="3">
        <f>IF(A334&lt;LookHere!B$13,0,IF(A334&lt;LookHere!B$14,LookHere!C$13,LookHere!C$14))</f>
        <v>15000</v>
      </c>
      <c r="F334" s="3">
        <f>IF('SC1'!A334&lt;LookHere!D$15,0,LookHere!B$15)</f>
        <v>8000</v>
      </c>
      <c r="G334" s="3">
        <f>IF('SC1'!A334&lt;LookHere!D$16,0,LookHere!B$16)</f>
        <v>7004.88</v>
      </c>
      <c r="H334" s="3">
        <f t="shared" ref="H334:H348" si="84">IF(B334&lt;2,0,D334-E334-F334-G334+T333)</f>
        <v>21261.225898466204</v>
      </c>
      <c r="I334" s="35">
        <f t="shared" ref="I334:I348" si="85">IF(I333&gt;0,IF(B334&lt;2,I333*(1+V$274),I333*(1+V$275)) + J334,0)</f>
        <v>2027535.3840071145</v>
      </c>
      <c r="J334" s="3">
        <f>IF(I333&gt;0,IF(B334&lt;2,IF(C334&gt;5500*[1]LookHere!B$11, 5500*[1]LookHere!B$11, C334), IF(H334&gt;(M334+P333),-(H334-M334-P333),0)),0)</f>
        <v>-19935.576406135191</v>
      </c>
      <c r="K334" s="35">
        <f t="shared" ref="K334:K348" si="86">IF(B334&lt;2,K333*(1+$V$5-$V$4)+IF(C334&gt;($J334+$V$12),$V$271*($C334-$J334-$V$12),0), K333*(1+$V$5-$V$4)-$M334*$V$272)+N334</f>
        <v>0</v>
      </c>
      <c r="L334" s="35">
        <f t="shared" ref="L334:L348" si="87">IF(B334&lt;2,L333*(1+$V$6-$V$4)+IF(C334&gt;($J334+$V$12),(1-$V$271)*($C333-$J334-$V$12),0), L333*(1+$V$6-$V$4)-$M334*(1-$V$272))-N334</f>
        <v>1.8296502147887459E-44</v>
      </c>
      <c r="M334" s="35">
        <f t="shared" ref="M334:M348" si="88">MIN(H334-P333,(K333+L333))</f>
        <v>3.2801187070432994E-43</v>
      </c>
      <c r="N334" s="35">
        <f t="shared" ref="N334:N348" si="89">IF(B334&lt;2, IF(K333/(K333+L333)&lt;V$271, (V$271 - K333/(K333+L333))*(K333+L333),0),  IF(K333/(K333+L333)&lt;V$272, (V$272 - K333/(K333+L333))*(K333+L333),0))</f>
        <v>6.5602374140865995E-44</v>
      </c>
      <c r="O334" s="35">
        <f t="shared" ref="O334:O348" si="90">IF(B334&lt;2,O333*(1+V$274) + IF((C334-J334)&gt;0,IF((C334-J334)&gt;V$12,V$12,C334-J334),0), O333*(1+V$275)-P333 )</f>
        <v>5606.0391381186182</v>
      </c>
      <c r="P334" s="3">
        <f t="shared" ref="P334:P348" si="91">IF(B334&lt;2, 0, IF(H334&gt;(I334+K334+L334),H334-I334-K334-L334,  O334*Q334))</f>
        <v>1121.2078276237237</v>
      </c>
      <c r="Q334">
        <f t="shared" si="82"/>
        <v>0.2</v>
      </c>
      <c r="R334" s="3">
        <f>IF(B334&lt;2,K334*V$5+L334*0.4*V$6 - IF((C334-J334)&gt;0,IF((C334-J334)&gt;V$12,V$12,C334-J334)),P334+L334*($V$6)*0.4+K334*($V$5)+G334+F334+E334)/LookHere!B$11</f>
        <v>31126.087827623724</v>
      </c>
      <c r="S334" s="3">
        <f>(IF(G334&gt;0,IF(R334&gt;V$15,IF(0.15*(R334-V$15)&lt;G334,0.15*(R334-V$15),G334),0),0))*LookHere!B$11</f>
        <v>0</v>
      </c>
      <c r="T334" s="3">
        <f>(IF(R334&lt;V$16,W$16*R334,IF(R334&lt;V$17,Z$16+W$17*(R334-V$16),IF(R334&lt;V$18,W$18*(R334-V$18)+Z$17,(R334-V$18)*W$19+Z$18)))+S334 + IF(R334&lt;V$20,R334*W$20,IF(R334&lt;V$21,(R334-V$20)*W$21+Z$20,(R334-V$21)*W$22+Z$21)))*LookHere!B$11</f>
        <v>6225.2175655247447</v>
      </c>
      <c r="AI334" s="3">
        <f t="shared" si="81"/>
        <v>0</v>
      </c>
    </row>
    <row r="335" spans="1:35" x14ac:dyDescent="0.2">
      <c r="A335">
        <f t="shared" si="83"/>
        <v>107</v>
      </c>
      <c r="B335">
        <f>IF(A335&lt;LookHere!$B$9,1,2)</f>
        <v>2</v>
      </c>
      <c r="C335">
        <f>IF(B335&lt;2,LookHere!F$10 - T334,0)</f>
        <v>0</v>
      </c>
      <c r="D335" s="3">
        <f>IF(B335=2,LookHere!$B$12,0)</f>
        <v>45000</v>
      </c>
      <c r="E335" s="3">
        <f>IF(A335&lt;LookHere!B$13,0,IF(A335&lt;LookHere!B$14,LookHere!C$13,LookHere!C$14))</f>
        <v>15000</v>
      </c>
      <c r="F335" s="3">
        <f>IF('SC1'!A335&lt;LookHere!D$15,0,LookHere!B$15)</f>
        <v>8000</v>
      </c>
      <c r="G335" s="3">
        <f>IF('SC1'!A335&lt;LookHere!D$16,0,LookHere!B$16)</f>
        <v>7004.88</v>
      </c>
      <c r="H335" s="3">
        <f t="shared" si="84"/>
        <v>21220.337565524744</v>
      </c>
      <c r="I335" s="35">
        <f t="shared" si="85"/>
        <v>2100256.8241490591</v>
      </c>
      <c r="J335" s="3">
        <f>IF(I334&gt;0,IF(B335&lt;2,IF(C335&gt;5500*[1]LookHere!B$11, 5500*[1]LookHere!B$11, C335), IF(H335&gt;(M335+P334),-(H335-M335-P334),0)),0)</f>
        <v>-20099.129737901021</v>
      </c>
      <c r="K335" s="35">
        <f t="shared" si="86"/>
        <v>0</v>
      </c>
      <c r="L335" s="35">
        <f t="shared" si="87"/>
        <v>1.0205788898091593E-45</v>
      </c>
      <c r="M335" s="35">
        <f t="shared" si="88"/>
        <v>1.8296502147887459E-44</v>
      </c>
      <c r="N335" s="35">
        <f t="shared" si="89"/>
        <v>3.659300429577492E-45</v>
      </c>
      <c r="O335" s="35">
        <f t="shared" si="90"/>
        <v>4741.4757822379643</v>
      </c>
      <c r="P335" s="3">
        <f t="shared" si="91"/>
        <v>948.29515644759294</v>
      </c>
      <c r="Q335">
        <f t="shared" si="82"/>
        <v>0.2</v>
      </c>
      <c r="R335" s="3">
        <f>IF(B335&lt;2,K335*V$5+L335*0.4*V$6 - IF((C335-J335)&gt;0,IF((C335-J335)&gt;V$12,V$12,C335-J335)),P335+L335*($V$6)*0.4+K335*($V$5)+G335+F335+E335)/LookHere!B$11</f>
        <v>30953.175156447593</v>
      </c>
      <c r="S335" s="3">
        <f>(IF(G335&gt;0,IF(R335&gt;V$15,IF(0.15*(R335-V$15)&lt;G335,0.15*(R335-V$15),G335),0),0))*LookHere!B$11</f>
        <v>0</v>
      </c>
      <c r="T335" s="3">
        <f>(IF(R335&lt;V$16,W$16*R335,IF(R335&lt;V$17,Z$16+W$17*(R335-V$16),IF(R335&lt;V$18,W$18*(R335-V$18)+Z$17,(R335-V$18)*W$19+Z$18)))+S335 + IF(R335&lt;V$20,R335*W$20,IF(R335&lt;V$21,(R335-V$20)*W$21+Z$20,(R335-V$21)*W$22+Z$21)))*LookHere!B$11</f>
        <v>6190.6350312895183</v>
      </c>
      <c r="AI335" s="3">
        <f t="shared" si="81"/>
        <v>0</v>
      </c>
    </row>
    <row r="336" spans="1:35" x14ac:dyDescent="0.2">
      <c r="A336">
        <f t="shared" si="83"/>
        <v>108</v>
      </c>
      <c r="B336">
        <f>IF(A336&lt;LookHere!$B$9,1,2)</f>
        <v>2</v>
      </c>
      <c r="C336">
        <f>IF(B336&lt;2,LookHere!F$10 - T335,0)</f>
        <v>0</v>
      </c>
      <c r="D336" s="3">
        <f>IF(B336=2,LookHere!$B$12,0)</f>
        <v>45000</v>
      </c>
      <c r="E336" s="3">
        <f>IF(A336&lt;LookHere!B$13,0,IF(A336&lt;LookHere!B$14,LookHere!C$13,LookHere!C$14))</f>
        <v>15000</v>
      </c>
      <c r="F336" s="3">
        <f>IF('SC1'!A336&lt;LookHere!D$15,0,LookHere!B$15)</f>
        <v>8000</v>
      </c>
      <c r="G336" s="3">
        <f>IF('SC1'!A336&lt;LookHere!D$16,0,LookHere!B$16)</f>
        <v>7004.88</v>
      </c>
      <c r="H336" s="3">
        <f t="shared" si="84"/>
        <v>21185.755031289518</v>
      </c>
      <c r="I336" s="35">
        <f t="shared" si="85"/>
        <v>2176169.121683761</v>
      </c>
      <c r="J336" s="3">
        <f>IF(I335&gt;0,IF(B336&lt;2,IF(C336&gt;5500*[1]LookHere!B$11, 5500*[1]LookHere!B$11, C336), IF(H336&gt;(M336+P335),-(H336-M336-P335),0)),0)</f>
        <v>-20237.459874841927</v>
      </c>
      <c r="K336" s="35">
        <f t="shared" si="86"/>
        <v>0</v>
      </c>
      <c r="L336" s="35">
        <f t="shared" si="87"/>
        <v>5.6927890473554743E-47</v>
      </c>
      <c r="M336" s="35">
        <f t="shared" si="88"/>
        <v>1.0205788898091593E-45</v>
      </c>
      <c r="N336" s="35">
        <f t="shared" si="89"/>
        <v>2.0411577796183188E-46</v>
      </c>
      <c r="O336" s="35">
        <f t="shared" si="90"/>
        <v>4010.2453871012253</v>
      </c>
      <c r="P336" s="3">
        <f t="shared" si="91"/>
        <v>802.04907742024511</v>
      </c>
      <c r="Q336">
        <f t="shared" si="82"/>
        <v>0.2</v>
      </c>
      <c r="R336" s="3">
        <f>IF(B336&lt;2,K336*V$5+L336*0.4*V$6 - IF((C336-J336)&gt;0,IF((C336-J336)&gt;V$12,V$12,C336-J336)),P336+L336*($V$6)*0.4+K336*($V$5)+G336+F336+E336)/LookHere!B$11</f>
        <v>30806.929077420245</v>
      </c>
      <c r="S336" s="3">
        <f>(IF(G336&gt;0,IF(R336&gt;V$15,IF(0.15*(R336-V$15)&lt;G336,0.15*(R336-V$15),G336),0),0))*LookHere!B$11</f>
        <v>0</v>
      </c>
      <c r="T336" s="3">
        <f>(IF(R336&lt;V$16,W$16*R336,IF(R336&lt;V$17,Z$16+W$17*(R336-V$16),IF(R336&lt;V$18,W$18*(R336-V$18)+Z$17,(R336-V$18)*W$19+Z$18)))+S336 + IF(R336&lt;V$20,R336*W$20,IF(R336&lt;V$21,(R336-V$20)*W$21+Z$20,(R336-V$21)*W$22+Z$21)))*LookHere!B$11</f>
        <v>6161.3858154840491</v>
      </c>
      <c r="AI336" s="3">
        <f t="shared" si="81"/>
        <v>0</v>
      </c>
    </row>
    <row r="337" spans="1:36" x14ac:dyDescent="0.2">
      <c r="A337">
        <f t="shared" si="83"/>
        <v>109</v>
      </c>
      <c r="B337">
        <f>IF(A337&lt;LookHere!$B$9,1,2)</f>
        <v>2</v>
      </c>
      <c r="C337">
        <f>IF(B337&lt;2,LookHere!F$10 - T336,0)</f>
        <v>0</v>
      </c>
      <c r="D337" s="3">
        <f>IF(B337=2,LookHere!$B$12,0)</f>
        <v>45000</v>
      </c>
      <c r="E337" s="3">
        <f>IF(A337&lt;LookHere!B$13,0,IF(A337&lt;LookHere!B$14,LookHere!C$13,LookHere!C$14))</f>
        <v>15000</v>
      </c>
      <c r="F337" s="3">
        <f>IF('SC1'!A337&lt;LookHere!D$15,0,LookHere!B$15)</f>
        <v>8000</v>
      </c>
      <c r="G337" s="3">
        <f>IF('SC1'!A337&lt;LookHere!D$16,0,LookHere!B$16)</f>
        <v>7004.88</v>
      </c>
      <c r="H337" s="3">
        <f t="shared" si="84"/>
        <v>21156.505815484048</v>
      </c>
      <c r="I337" s="35">
        <f t="shared" si="85"/>
        <v>2255439.6873363797</v>
      </c>
      <c r="J337" s="3">
        <f>IF(I336&gt;0,IF(B337&lt;2,IF(C337&gt;5500*[1]LookHere!B$11, 5500*[1]LookHere!B$11, C337), IF(H337&gt;(M337+P336),-(H337-M337-P336),0)),0)</f>
        <v>-20354.456738063804</v>
      </c>
      <c r="K337" s="35">
        <f t="shared" si="86"/>
        <v>0</v>
      </c>
      <c r="L337" s="35">
        <f t="shared" si="87"/>
        <v>3.1754377306148817E-48</v>
      </c>
      <c r="M337" s="35">
        <f t="shared" si="88"/>
        <v>5.6927890473554743E-47</v>
      </c>
      <c r="N337" s="35">
        <f t="shared" si="89"/>
        <v>1.1385578094710949E-47</v>
      </c>
      <c r="O337" s="35">
        <f t="shared" si="90"/>
        <v>3391.7853435024736</v>
      </c>
      <c r="P337" s="3">
        <f t="shared" si="91"/>
        <v>678.35706870049478</v>
      </c>
      <c r="Q337">
        <f t="shared" si="82"/>
        <v>0.2</v>
      </c>
      <c r="R337" s="3">
        <f>IF(B337&lt;2,K337*V$5+L337*0.4*V$6 - IF((C337-J337)&gt;0,IF((C337-J337)&gt;V$12,V$12,C337-J337)),P337+L337*($V$6)*0.4+K337*($V$5)+G337+F337+E337)/LookHere!B$11</f>
        <v>30683.237068700495</v>
      </c>
      <c r="S337" s="3">
        <f>(IF(G337&gt;0,IF(R337&gt;V$15,IF(0.15*(R337-V$15)&lt;G337,0.15*(R337-V$15),G337),0),0))*LookHere!B$11</f>
        <v>0</v>
      </c>
      <c r="T337" s="3">
        <f>(IF(R337&lt;V$16,W$16*R337,IF(R337&lt;V$17,Z$16+W$17*(R337-V$16),IF(R337&lt;V$18,W$18*(R337-V$18)+Z$17,(R337-V$18)*W$19+Z$18)))+S337 + IF(R337&lt;V$20,R337*W$20,IF(R337&lt;V$21,(R337-V$20)*W$21+Z$20,(R337-V$21)*W$22+Z$21)))*LookHere!B$11</f>
        <v>6136.6474137400983</v>
      </c>
      <c r="AI337" s="3">
        <f t="shared" si="81"/>
        <v>0</v>
      </c>
    </row>
    <row r="338" spans="1:36" x14ac:dyDescent="0.2">
      <c r="A338">
        <f t="shared" si="83"/>
        <v>110</v>
      </c>
      <c r="B338">
        <f>IF(A338&lt;LookHere!$B$9,1,2)</f>
        <v>2</v>
      </c>
      <c r="C338">
        <f>IF(B338&lt;2,LookHere!F$10 - T337,0)</f>
        <v>0</v>
      </c>
      <c r="D338" s="3">
        <f>IF(B338=2,LookHere!$B$12,0)</f>
        <v>45000</v>
      </c>
      <c r="E338" s="3">
        <f>IF(A338&lt;LookHere!B$13,0,IF(A338&lt;LookHere!B$14,LookHere!C$13,LookHere!C$14))</f>
        <v>15000</v>
      </c>
      <c r="F338" s="3">
        <f>IF('SC1'!A338&lt;LookHere!D$15,0,LookHere!B$15)</f>
        <v>8000</v>
      </c>
      <c r="G338" s="3">
        <f>IF('SC1'!A338&lt;LookHere!D$16,0,LookHere!B$16)</f>
        <v>7004.88</v>
      </c>
      <c r="H338" s="3">
        <f t="shared" si="84"/>
        <v>21131.767413740097</v>
      </c>
      <c r="I338" s="35">
        <f t="shared" si="85"/>
        <v>2338240.3058775994</v>
      </c>
      <c r="J338" s="3">
        <f>IF(I337&gt;0,IF(B338&lt;2,IF(C338&gt;5500*[1]LookHere!B$11, 5500*[1]LookHere!B$11, C338), IF(H338&gt;(M338+P337),-(H338-M338-P337),0)),0)</f>
        <v>-20453.410345039603</v>
      </c>
      <c r="K338" s="35">
        <f t="shared" si="86"/>
        <v>0</v>
      </c>
      <c r="L338" s="35">
        <f t="shared" si="87"/>
        <v>1.7712591661369786E-49</v>
      </c>
      <c r="M338" s="35">
        <f t="shared" si="88"/>
        <v>3.1754377306148817E-48</v>
      </c>
      <c r="N338" s="35">
        <f t="shared" si="89"/>
        <v>6.3508754612297637E-49</v>
      </c>
      <c r="O338" s="35">
        <f t="shared" si="90"/>
        <v>2868.7042078275217</v>
      </c>
      <c r="P338" s="3">
        <f t="shared" si="91"/>
        <v>573.74084156550441</v>
      </c>
      <c r="Q338">
        <f t="shared" si="82"/>
        <v>0.2</v>
      </c>
      <c r="R338" s="3">
        <f>IF(B338&lt;2,K338*V$5+L338*0.4*V$6 - IF((C338-J338)&gt;0,IF((C338-J338)&gt;V$12,V$12,C338-J338)),P338+L338*($V$6)*0.4+K338*($V$5)+G338+F338+E338)/LookHere!B$11</f>
        <v>30578.620841565506</v>
      </c>
      <c r="S338" s="3">
        <f>(IF(G338&gt;0,IF(R338&gt;V$15,IF(0.15*(R338-V$15)&lt;G338,0.15*(R338-V$15),G338),0),0))*LookHere!B$11</f>
        <v>0</v>
      </c>
      <c r="T338" s="3">
        <f>(IF(R338&lt;V$16,W$16*R338,IF(R338&lt;V$17,Z$16+W$17*(R338-V$16),IF(R338&lt;V$18,W$18*(R338-V$18)+Z$17,(R338-V$18)*W$19+Z$18)))+S338 + IF(R338&lt;V$20,R338*W$20,IF(R338&lt;V$21,(R338-V$20)*W$21+Z$20,(R338-V$21)*W$22+Z$21)))*LookHere!B$11</f>
        <v>6115.7241683131015</v>
      </c>
      <c r="AI338" s="3">
        <f t="shared" si="81"/>
        <v>0</v>
      </c>
    </row>
    <row r="339" spans="1:36" x14ac:dyDescent="0.2">
      <c r="A339">
        <f t="shared" si="83"/>
        <v>111</v>
      </c>
      <c r="B339">
        <f>IF(A339&lt;LookHere!$B$9,1,2)</f>
        <v>2</v>
      </c>
      <c r="C339">
        <f>IF(B339&lt;2,LookHere!F$10 - T338,0)</f>
        <v>0</v>
      </c>
      <c r="D339" s="3">
        <f>IF(B339=2,LookHere!$B$12,0)</f>
        <v>45000</v>
      </c>
      <c r="E339" s="3">
        <f>IF(A339&lt;LookHere!B$13,0,IF(A339&lt;LookHere!B$14,LookHere!C$13,LookHere!C$14))</f>
        <v>15000</v>
      </c>
      <c r="F339" s="3">
        <f>IF('SC1'!A339&lt;LookHere!D$15,0,LookHere!B$15)</f>
        <v>8000</v>
      </c>
      <c r="G339" s="3">
        <f>IF('SC1'!A339&lt;LookHere!D$16,0,LookHere!B$16)</f>
        <v>7004.88</v>
      </c>
      <c r="H339" s="3">
        <f t="shared" si="84"/>
        <v>21110.844168313102</v>
      </c>
      <c r="I339" s="35">
        <f t="shared" si="85"/>
        <v>2424747.8437539279</v>
      </c>
      <c r="J339" s="3">
        <f>IF(I338&gt;0,IF(B339&lt;2,IF(C339&gt;5500*[1]LookHere!B$11, 5500*[1]LookHere!B$11, C339), IF(H339&gt;(M339+P338),-(H339-M339-P338),0)),0)</f>
        <v>-20537.103326747598</v>
      </c>
      <c r="K339" s="35">
        <f t="shared" si="86"/>
        <v>0</v>
      </c>
      <c r="L339" s="35">
        <f t="shared" si="87"/>
        <v>9.8800836287120284E-51</v>
      </c>
      <c r="M339" s="35">
        <f t="shared" si="88"/>
        <v>1.7712591661369786E-49</v>
      </c>
      <c r="N339" s="35">
        <f t="shared" si="89"/>
        <v>3.5425183322739576E-50</v>
      </c>
      <c r="O339" s="35">
        <f t="shared" si="90"/>
        <v>2426.2926448963608</v>
      </c>
      <c r="P339" s="3">
        <f t="shared" si="91"/>
        <v>485.25852897927217</v>
      </c>
      <c r="Q339">
        <f t="shared" si="82"/>
        <v>0.2</v>
      </c>
      <c r="R339" s="3">
        <f>IF(B339&lt;2,K339*V$5+L339*0.4*V$6 - IF((C339-J339)&gt;0,IF((C339-J339)&gt;V$12,V$12,C339-J339)),P339+L339*($V$6)*0.4+K339*($V$5)+G339+F339+E339)/LookHere!B$11</f>
        <v>30490.138528979274</v>
      </c>
      <c r="S339" s="3">
        <f>(IF(G339&gt;0,IF(R339&gt;V$15,IF(0.15*(R339-V$15)&lt;G339,0.15*(R339-V$15),G339),0),0))*LookHere!B$11</f>
        <v>0</v>
      </c>
      <c r="T339" s="3">
        <f>(IF(R339&lt;V$16,W$16*R339,IF(R339&lt;V$17,Z$16+W$17*(R339-V$16),IF(R339&lt;V$18,W$18*(R339-V$18)+Z$17,(R339-V$18)*W$19+Z$18)))+S339 + IF(R339&lt;V$20,R339*W$20,IF(R339&lt;V$21,(R339-V$20)*W$21+Z$20,(R339-V$21)*W$22+Z$21)))*LookHere!B$11</f>
        <v>6098.0277057958547</v>
      </c>
      <c r="AI339" s="3">
        <f t="shared" si="81"/>
        <v>0</v>
      </c>
    </row>
    <row r="340" spans="1:36" x14ac:dyDescent="0.2">
      <c r="A340">
        <f t="shared" si="83"/>
        <v>112</v>
      </c>
      <c r="B340">
        <f>IF(A340&lt;LookHere!$B$9,1,2)</f>
        <v>2</v>
      </c>
      <c r="C340">
        <f>IF(B340&lt;2,LookHere!F$10 - T339,0)</f>
        <v>0</v>
      </c>
      <c r="D340" s="3">
        <f>IF(B340=2,LookHere!$B$12,0)</f>
        <v>45000</v>
      </c>
      <c r="E340" s="3">
        <f>IF(A340&lt;LookHere!B$13,0,IF(A340&lt;LookHere!B$14,LookHere!C$13,LookHere!C$14))</f>
        <v>15000</v>
      </c>
      <c r="F340" s="3">
        <f>IF('SC1'!A340&lt;LookHere!D$15,0,LookHere!B$15)</f>
        <v>8000</v>
      </c>
      <c r="G340" s="3">
        <f>IF('SC1'!A340&lt;LookHere!D$16,0,LookHere!B$16)</f>
        <v>7004.88</v>
      </c>
      <c r="H340" s="3">
        <f t="shared" si="84"/>
        <v>21093.147705795855</v>
      </c>
      <c r="I340" s="35">
        <f t="shared" si="85"/>
        <v>2515144.910864166</v>
      </c>
      <c r="J340" s="3">
        <f>IF(I339&gt;0,IF(B340&lt;2,IF(C340&gt;5500*[1]LookHere!B$11, 5500*[1]LookHere!B$11, C340), IF(H340&gt;(M340+P339),-(H340-M340-P339),0)),0)</f>
        <v>-20607.889176816581</v>
      </c>
      <c r="K340" s="35">
        <f t="shared" si="86"/>
        <v>0</v>
      </c>
      <c r="L340" s="35">
        <f t="shared" si="87"/>
        <v>5.511110648095552E-52</v>
      </c>
      <c r="M340" s="35">
        <f t="shared" si="88"/>
        <v>9.8800836287120284E-51</v>
      </c>
      <c r="N340" s="35">
        <f t="shared" si="89"/>
        <v>1.9760167257424059E-51</v>
      </c>
      <c r="O340" s="35">
        <f t="shared" si="90"/>
        <v>2052.1097932004436</v>
      </c>
      <c r="P340" s="3">
        <f t="shared" si="91"/>
        <v>410.42195864008875</v>
      </c>
      <c r="Q340">
        <f t="shared" si="82"/>
        <v>0.2</v>
      </c>
      <c r="R340" s="3">
        <f>IF(B340&lt;2,K340*V$5+L340*0.4*V$6 - IF((C340-J340)&gt;0,IF((C340-J340)&gt;V$12,V$12,C340-J340)),P340+L340*($V$6)*0.4+K340*($V$5)+G340+F340+E340)/LookHere!B$11</f>
        <v>30415.301958640088</v>
      </c>
      <c r="S340" s="3">
        <f>(IF(G340&gt;0,IF(R340&gt;V$15,IF(0.15*(R340-V$15)&lt;G340,0.15*(R340-V$15),G340),0),0))*LookHere!B$11</f>
        <v>0</v>
      </c>
      <c r="T340" s="3">
        <f>(IF(R340&lt;V$16,W$16*R340,IF(R340&lt;V$17,Z$16+W$17*(R340-V$16),IF(R340&lt;V$18,W$18*(R340-V$18)+Z$17,(R340-V$18)*W$19+Z$18)))+S340 + IF(R340&lt;V$20,R340*W$20,IF(R340&lt;V$21,(R340-V$20)*W$21+Z$20,(R340-V$21)*W$22+Z$21)))*LookHere!B$11</f>
        <v>6083.0603917280168</v>
      </c>
      <c r="AI340" s="3">
        <f t="shared" ref="AI340:AI349" si="92">IF(((K340+L340+O340+I340)-H340)&lt;H340,1,0)</f>
        <v>0</v>
      </c>
    </row>
    <row r="341" spans="1:36" x14ac:dyDescent="0.2">
      <c r="A341">
        <f t="shared" si="83"/>
        <v>113</v>
      </c>
      <c r="B341">
        <f>IF(A341&lt;LookHere!$B$9,1,2)</f>
        <v>2</v>
      </c>
      <c r="C341">
        <f>IF(B341&lt;2,LookHere!F$10 - T340,0)</f>
        <v>0</v>
      </c>
      <c r="D341" s="3">
        <f>IF(B341=2,LookHere!$B$12,0)</f>
        <v>45000</v>
      </c>
      <c r="E341" s="3">
        <f>IF(A341&lt;LookHere!B$13,0,IF(A341&lt;LookHere!B$14,LookHere!C$13,LookHere!C$14))</f>
        <v>15000</v>
      </c>
      <c r="F341" s="3">
        <f>IF('SC1'!A341&lt;LookHere!D$15,0,LookHere!B$15)</f>
        <v>8000</v>
      </c>
      <c r="G341" s="3">
        <f>IF('SC1'!A341&lt;LookHere!D$16,0,LookHere!B$16)</f>
        <v>7004.88</v>
      </c>
      <c r="H341" s="3">
        <f t="shared" si="84"/>
        <v>21078.180391728016</v>
      </c>
      <c r="I341" s="35">
        <f t="shared" si="85"/>
        <v>2609620.4864504398</v>
      </c>
      <c r="J341" s="3">
        <f>IF(I340&gt;0,IF(B341&lt;2,IF(C341&gt;5500*[1]LookHere!B$11, 5500*[1]LookHere!B$11, C341), IF(H341&gt;(M341+P340),-(H341-M341-P340),0)),0)</f>
        <v>-20667.758433087925</v>
      </c>
      <c r="K341" s="35">
        <f t="shared" si="86"/>
        <v>0</v>
      </c>
      <c r="L341" s="35">
        <f t="shared" si="87"/>
        <v>3.0740975195076902E-53</v>
      </c>
      <c r="M341" s="35">
        <f t="shared" si="88"/>
        <v>5.511110648095552E-52</v>
      </c>
      <c r="N341" s="35">
        <f t="shared" si="89"/>
        <v>1.1022221296191106E-52</v>
      </c>
      <c r="O341" s="35">
        <f t="shared" si="90"/>
        <v>1735.6334208930712</v>
      </c>
      <c r="P341" s="3">
        <f t="shared" si="91"/>
        <v>347.12668417861425</v>
      </c>
      <c r="Q341">
        <f t="shared" si="82"/>
        <v>0.2</v>
      </c>
      <c r="R341" s="3">
        <f>IF(B341&lt;2,K341*V$5+L341*0.4*V$6 - IF((C341-J341)&gt;0,IF((C341-J341)&gt;V$12,V$12,C341-J341)),P341+L341*($V$6)*0.4+K341*($V$5)+G341+F341+E341)/LookHere!B$11</f>
        <v>30352.006684178614</v>
      </c>
      <c r="S341" s="3">
        <f>(IF(G341&gt;0,IF(R341&gt;V$15,IF(0.15*(R341-V$15)&lt;G341,0.15*(R341-V$15),G341),0),0))*LookHere!B$11</f>
        <v>0</v>
      </c>
      <c r="T341" s="3">
        <f>(IF(R341&lt;V$16,W$16*R341,IF(R341&lt;V$17,Z$16+W$17*(R341-V$16),IF(R341&lt;V$18,W$18*(R341-V$18)+Z$17,(R341-V$18)*W$19+Z$18)))+S341 + IF(R341&lt;V$20,R341*W$20,IF(R341&lt;V$21,(R341-V$20)*W$21+Z$20,(R341-V$21)*W$22+Z$21)))*LookHere!B$11</f>
        <v>6070.4013368357228</v>
      </c>
      <c r="AI341" s="3">
        <f t="shared" si="92"/>
        <v>0</v>
      </c>
    </row>
    <row r="342" spans="1:36" x14ac:dyDescent="0.2">
      <c r="A342">
        <f t="shared" si="83"/>
        <v>114</v>
      </c>
      <c r="B342">
        <f>IF(A342&lt;LookHere!$B$9,1,2)</f>
        <v>2</v>
      </c>
      <c r="C342">
        <f>IF(B342&lt;2,LookHere!F$10 - T341,0)</f>
        <v>0</v>
      </c>
      <c r="D342" s="3">
        <f>IF(B342=2,LookHere!$B$12,0)</f>
        <v>45000</v>
      </c>
      <c r="E342" s="3">
        <f>IF(A342&lt;LookHere!B$13,0,IF(A342&lt;LookHere!B$14,LookHere!C$13,LookHere!C$14))</f>
        <v>15000</v>
      </c>
      <c r="F342" s="3">
        <f>IF('SC1'!A342&lt;LookHere!D$15,0,LookHere!B$15)</f>
        <v>8000</v>
      </c>
      <c r="G342" s="3">
        <f>IF('SC1'!A342&lt;LookHere!D$16,0,LookHere!B$16)</f>
        <v>7004.88</v>
      </c>
      <c r="H342" s="3">
        <f t="shared" si="84"/>
        <v>21065.521336835722</v>
      </c>
      <c r="I342" s="35">
        <f t="shared" si="85"/>
        <v>2708370.5176674835</v>
      </c>
      <c r="J342" s="3">
        <f>IF(I341&gt;0,IF(B342&lt;2,IF(C342&gt;5500*[1]LookHere!B$11, 5500*[1]LookHere!B$11, C342), IF(H342&gt;(M342+P341),-(H342-M342-P341),0)),0)</f>
        <v>-20718.394652657109</v>
      </c>
      <c r="K342" s="35">
        <f t="shared" si="86"/>
        <v>0</v>
      </c>
      <c r="L342" s="35">
        <f t="shared" si="87"/>
        <v>1.7147315963813839E-54</v>
      </c>
      <c r="M342" s="35">
        <f t="shared" si="88"/>
        <v>3.0740975195076902E-53</v>
      </c>
      <c r="N342" s="35">
        <f t="shared" si="89"/>
        <v>6.1481950390153808E-54</v>
      </c>
      <c r="O342" s="35">
        <f t="shared" si="90"/>
        <v>1467.9640347229415</v>
      </c>
      <c r="P342" s="3">
        <f t="shared" si="91"/>
        <v>293.59280694458829</v>
      </c>
      <c r="Q342">
        <f t="shared" si="82"/>
        <v>0.2</v>
      </c>
      <c r="R342" s="3">
        <f>IF(B342&lt;2,K342*V$5+L342*0.4*V$6 - IF((C342-J342)&gt;0,IF((C342-J342)&gt;V$12,V$12,C342-J342)),P342+L342*($V$6)*0.4+K342*($V$5)+G342+F342+E342)/LookHere!B$11</f>
        <v>30298.472806944588</v>
      </c>
      <c r="S342" s="3">
        <f>(IF(G342&gt;0,IF(R342&gt;V$15,IF(0.15*(R342-V$15)&lt;G342,0.15*(R342-V$15),G342),0),0))*LookHere!B$11</f>
        <v>0</v>
      </c>
      <c r="T342" s="3">
        <f>(IF(R342&lt;V$16,W$16*R342,IF(R342&lt;V$17,Z$16+W$17*(R342-V$16),IF(R342&lt;V$18,W$18*(R342-V$18)+Z$17,(R342-V$18)*W$19+Z$18)))+S342 + IF(R342&lt;V$20,R342*W$20,IF(R342&lt;V$21,(R342-V$20)*W$21+Z$20,(R342-V$21)*W$22+Z$21)))*LookHere!B$11</f>
        <v>6059.6945613889175</v>
      </c>
      <c r="AI342" s="3">
        <f t="shared" si="92"/>
        <v>0</v>
      </c>
    </row>
    <row r="343" spans="1:36" x14ac:dyDescent="0.2">
      <c r="A343">
        <f t="shared" si="83"/>
        <v>115</v>
      </c>
      <c r="B343">
        <f>IF(A343&lt;LookHere!$B$9,1,2)</f>
        <v>2</v>
      </c>
      <c r="C343">
        <f>IF(B343&lt;2,LookHere!F$10 - T342,0)</f>
        <v>0</v>
      </c>
      <c r="D343" s="3">
        <f>IF(B343=2,LookHere!$B$12,0)</f>
        <v>45000</v>
      </c>
      <c r="E343" s="3">
        <f>IF(A343&lt;LookHere!B$13,0,IF(A343&lt;LookHere!B$14,LookHere!C$13,LookHere!C$14))</f>
        <v>15000</v>
      </c>
      <c r="F343" s="3">
        <f>IF('SC1'!A343&lt;LookHere!D$15,0,LookHere!B$15)</f>
        <v>8000</v>
      </c>
      <c r="G343" s="3">
        <f>IF('SC1'!A343&lt;LookHere!D$16,0,LookHere!B$16)</f>
        <v>7004.88</v>
      </c>
      <c r="H343" s="3">
        <f t="shared" si="84"/>
        <v>21054.814561388917</v>
      </c>
      <c r="I343" s="35">
        <f t="shared" si="85"/>
        <v>2811598.4982118565</v>
      </c>
      <c r="J343" s="3">
        <f>IF(I342&gt;0,IF(B343&lt;2,IF(C343&gt;5500*[1]LookHere!B$11, 5500*[1]LookHere!B$11, C343), IF(H343&gt;(M343+P342),-(H343-M343-P342),0)),0)</f>
        <v>-20761.22175444433</v>
      </c>
      <c r="K343" s="35">
        <f t="shared" si="86"/>
        <v>0</v>
      </c>
      <c r="L343" s="35">
        <f t="shared" si="87"/>
        <v>9.56477284461536E-56</v>
      </c>
      <c r="M343" s="35">
        <f t="shared" si="88"/>
        <v>1.7147315963813839E-54</v>
      </c>
      <c r="N343" s="35">
        <f t="shared" si="89"/>
        <v>3.4294631927627677E-55</v>
      </c>
      <c r="O343" s="35">
        <f t="shared" si="90"/>
        <v>1241.5746212879694</v>
      </c>
      <c r="P343" s="3">
        <f t="shared" si="91"/>
        <v>248.3149242575939</v>
      </c>
      <c r="Q343">
        <f t="shared" si="82"/>
        <v>0.2</v>
      </c>
      <c r="R343" s="3">
        <f>IF(B343&lt;2,K343*V$5+L343*0.4*V$6 - IF((C343-J343)&gt;0,IF((C343-J343)&gt;V$12,V$12,C343-J343)),P343+L343*($V$6)*0.4+K343*($V$5)+G343+F343+E343)/LookHere!B$11</f>
        <v>30253.194924257594</v>
      </c>
      <c r="S343" s="3">
        <f>(IF(G343&gt;0,IF(R343&gt;V$15,IF(0.15*(R343-V$15)&lt;G343,0.15*(R343-V$15),G343),0),0))*LookHere!B$11</f>
        <v>0</v>
      </c>
      <c r="T343" s="3">
        <f>(IF(R343&lt;V$16,W$16*R343,IF(R343&lt;V$17,Z$16+W$17*(R343-V$16),IF(R343&lt;V$18,W$18*(R343-V$18)+Z$17,(R343-V$18)*W$19+Z$18)))+S343 + IF(R343&lt;V$20,R343*W$20,IF(R343&lt;V$21,(R343-V$20)*W$21+Z$20,(R343-V$21)*W$22+Z$21)))*LookHere!B$11</f>
        <v>6050.6389848515191</v>
      </c>
      <c r="AI343" s="3">
        <f t="shared" si="92"/>
        <v>0</v>
      </c>
    </row>
    <row r="344" spans="1:36" x14ac:dyDescent="0.2">
      <c r="A344">
        <f t="shared" si="83"/>
        <v>116</v>
      </c>
      <c r="B344">
        <f>IF(A344&lt;LookHere!$B$9,1,2)</f>
        <v>2</v>
      </c>
      <c r="C344">
        <f>IF(B344&lt;2,LookHere!F$10 - T343,0)</f>
        <v>0</v>
      </c>
      <c r="D344" s="3">
        <f>IF(B344=2,LookHere!$B$12,0)</f>
        <v>45000</v>
      </c>
      <c r="E344" s="3">
        <f>IF(A344&lt;LookHere!B$13,0,IF(A344&lt;LookHere!B$14,LookHere!C$13,LookHere!C$14))</f>
        <v>15000</v>
      </c>
      <c r="F344" s="3">
        <f>IF('SC1'!A344&lt;LookHere!D$15,0,LookHere!B$15)</f>
        <v>8000</v>
      </c>
      <c r="G344" s="3">
        <f>IF('SC1'!A344&lt;LookHere!D$16,0,LookHere!B$16)</f>
        <v>7004.88</v>
      </c>
      <c r="H344" s="3">
        <f t="shared" si="84"/>
        <v>21045.75898485152</v>
      </c>
      <c r="I344" s="35">
        <f t="shared" si="85"/>
        <v>2919516.0333994012</v>
      </c>
      <c r="J344" s="3">
        <f>IF(I343&gt;0,IF(B344&lt;2,IF(C344&gt;5500*[1]LookHere!B$11, 5500*[1]LookHere!B$11, C344), IF(H344&gt;(M344+P343),-(H344-M344-P343),0)),0)</f>
        <v>-20797.444060593927</v>
      </c>
      <c r="K344" s="35">
        <f t="shared" si="86"/>
        <v>0</v>
      </c>
      <c r="L344" s="35">
        <f t="shared" si="87"/>
        <v>5.3352302927264407E-57</v>
      </c>
      <c r="M344" s="35">
        <f t="shared" si="88"/>
        <v>9.56477284461536E-56</v>
      </c>
      <c r="N344" s="35">
        <f t="shared" si="89"/>
        <v>1.9129545689230722E-56</v>
      </c>
      <c r="O344" s="35">
        <f t="shared" si="90"/>
        <v>1050.0989831929387</v>
      </c>
      <c r="P344" s="3">
        <f t="shared" si="91"/>
        <v>210.01979663858776</v>
      </c>
      <c r="Q344">
        <f t="shared" si="82"/>
        <v>0.2</v>
      </c>
      <c r="R344" s="3">
        <f>IF(B344&lt;2,K344*V$5+L344*0.4*V$6 - IF((C344-J344)&gt;0,IF((C344-J344)&gt;V$12,V$12,C344-J344)),P344+L344*($V$6)*0.4+K344*($V$5)+G344+F344+E344)/LookHere!B$11</f>
        <v>30214.899796638587</v>
      </c>
      <c r="S344" s="3">
        <f>(IF(G344&gt;0,IF(R344&gt;V$15,IF(0.15*(R344-V$15)&lt;G344,0.15*(R344-V$15),G344),0),0))*LookHere!B$11</f>
        <v>0</v>
      </c>
      <c r="T344" s="3">
        <f>(IF(R344&lt;V$16,W$16*R344,IF(R344&lt;V$17,Z$16+W$17*(R344-V$16),IF(R344&lt;V$18,W$18*(R344-V$18)+Z$17,(R344-V$18)*W$19+Z$18)))+S344 + IF(R344&lt;V$20,R344*W$20,IF(R344&lt;V$21,(R344-V$20)*W$21+Z$20,(R344-V$21)*W$22+Z$21)))*LookHere!B$11</f>
        <v>6042.9799593277166</v>
      </c>
      <c r="AI344" s="3">
        <f t="shared" si="92"/>
        <v>0</v>
      </c>
    </row>
    <row r="345" spans="1:36" x14ac:dyDescent="0.2">
      <c r="A345">
        <f t="shared" si="83"/>
        <v>117</v>
      </c>
      <c r="B345">
        <f>IF(A345&lt;LookHere!$B$9,1,2)</f>
        <v>2</v>
      </c>
      <c r="C345">
        <f>IF(B345&lt;2,LookHere!F$10 - T344,0)</f>
        <v>0</v>
      </c>
      <c r="D345" s="3">
        <f>IF(B345=2,LookHere!$B$12,0)</f>
        <v>45000</v>
      </c>
      <c r="E345" s="3">
        <f>IF(A345&lt;LookHere!B$13,0,IF(A345&lt;LookHere!B$14,LookHere!C$13,LookHere!C$14))</f>
        <v>15000</v>
      </c>
      <c r="F345" s="3">
        <f>IF('SC1'!A345&lt;LookHere!D$15,0,LookHere!B$15)</f>
        <v>8000</v>
      </c>
      <c r="G345" s="3">
        <f>IF('SC1'!A345&lt;LookHere!D$16,0,LookHere!B$16)</f>
        <v>7004.88</v>
      </c>
      <c r="H345" s="3">
        <f t="shared" si="84"/>
        <v>21038.099959327716</v>
      </c>
      <c r="I345" s="35">
        <f t="shared" si="85"/>
        <v>3032343.3972457363</v>
      </c>
      <c r="J345" s="3">
        <f>IF(I344&gt;0,IF(B345&lt;2,IF(C345&gt;5500*[1]LookHere!B$11, 5500*[1]LookHere!B$11, C345), IF(H345&gt;(M345+P344),-(H345-M345-P344),0)),0)</f>
        <v>-20828.080162689126</v>
      </c>
      <c r="K345" s="35">
        <f t="shared" si="86"/>
        <v>0</v>
      </c>
      <c r="L345" s="35">
        <f t="shared" si="87"/>
        <v>2.9759914572828075E-58</v>
      </c>
      <c r="M345" s="35">
        <f t="shared" si="88"/>
        <v>5.3352302927264407E-57</v>
      </c>
      <c r="N345" s="35">
        <f t="shared" si="89"/>
        <v>1.0670460585452882E-57</v>
      </c>
      <c r="O345" s="35">
        <f t="shared" si="90"/>
        <v>888.15271800492371</v>
      </c>
      <c r="P345" s="3">
        <f t="shared" si="91"/>
        <v>177.63054360098477</v>
      </c>
      <c r="Q345">
        <f t="shared" si="82"/>
        <v>0.2</v>
      </c>
      <c r="R345" s="3">
        <f>IF(B345&lt;2,K345*V$5+L345*0.4*V$6 - IF((C345-J345)&gt;0,IF((C345-J345)&gt;V$12,V$12,C345-J345)),P345+L345*($V$6)*0.4+K345*($V$5)+G345+F345+E345)/LookHere!B$11</f>
        <v>30182.510543600984</v>
      </c>
      <c r="S345" s="3">
        <f>(IF(G345&gt;0,IF(R345&gt;V$15,IF(0.15*(R345-V$15)&lt;G345,0.15*(R345-V$15),G345),0),0))*LookHere!B$11</f>
        <v>0</v>
      </c>
      <c r="T345" s="3">
        <f>(IF(R345&lt;V$16,W$16*R345,IF(R345&lt;V$17,Z$16+W$17*(R345-V$16),IF(R345&lt;V$18,W$18*(R345-V$18)+Z$17,(R345-V$18)*W$19+Z$18)))+S345 + IF(R345&lt;V$20,R345*W$20,IF(R345&lt;V$21,(R345-V$20)*W$21+Z$20,(R345-V$21)*W$22+Z$21)))*LookHere!B$11</f>
        <v>6036.5021087201967</v>
      </c>
      <c r="AI345" s="3">
        <f t="shared" si="92"/>
        <v>0</v>
      </c>
    </row>
    <row r="346" spans="1:36" x14ac:dyDescent="0.2">
      <c r="A346">
        <f t="shared" si="83"/>
        <v>118</v>
      </c>
      <c r="B346">
        <f>IF(A346&lt;LookHere!$B$9,1,2)</f>
        <v>2</v>
      </c>
      <c r="C346">
        <f>IF(B346&lt;2,LookHere!F$10 - T345,0)</f>
        <v>0</v>
      </c>
      <c r="D346" s="3">
        <f>IF(B346=2,LookHere!$B$12,0)</f>
        <v>45000</v>
      </c>
      <c r="E346" s="3">
        <f>IF(A346&lt;LookHere!B$13,0,IF(A346&lt;LookHere!B$14,LookHere!C$13,LookHere!C$14))</f>
        <v>15000</v>
      </c>
      <c r="F346" s="3">
        <f>IF('SC1'!A346&lt;LookHere!D$15,0,LookHere!B$15)</f>
        <v>8000</v>
      </c>
      <c r="G346" s="3">
        <f>IF('SC1'!A346&lt;LookHere!D$16,0,LookHere!B$16)</f>
        <v>7004.88</v>
      </c>
      <c r="H346" s="3">
        <f t="shared" si="84"/>
        <v>21031.622108720196</v>
      </c>
      <c r="I346" s="35">
        <f t="shared" si="85"/>
        <v>3150310.0864065271</v>
      </c>
      <c r="J346" s="3">
        <f>IF(I345&gt;0,IF(B346&lt;2,IF(C346&gt;5500*[1]LookHere!B$11, 5500*[1]LookHere!B$11, C346), IF(H346&gt;(M346+P345),-(H346-M346-P345),0)),0)</f>
        <v>-20853.99156511921</v>
      </c>
      <c r="K346" s="35">
        <f t="shared" si="86"/>
        <v>0</v>
      </c>
      <c r="L346" s="35">
        <f t="shared" si="87"/>
        <v>1.660008034872349E-59</v>
      </c>
      <c r="M346" s="35">
        <f t="shared" si="88"/>
        <v>2.9759914572828075E-58</v>
      </c>
      <c r="N346" s="35">
        <f t="shared" si="89"/>
        <v>5.951982914565615E-59</v>
      </c>
      <c r="O346" s="35">
        <f t="shared" si="90"/>
        <v>751.18180583420428</v>
      </c>
      <c r="P346" s="3">
        <f t="shared" si="91"/>
        <v>150.23636116684085</v>
      </c>
      <c r="Q346">
        <f t="shared" si="82"/>
        <v>0.2</v>
      </c>
      <c r="R346" s="3">
        <f>IF(B346&lt;2,K346*V$5+L346*0.4*V$6 - IF((C346-J346)&gt;0,IF((C346-J346)&gt;V$12,V$12,C346-J346)),P346+L346*($V$6)*0.4+K346*($V$5)+G346+F346+E346)/LookHere!B$11</f>
        <v>30155.116361166842</v>
      </c>
      <c r="S346" s="3">
        <f>(IF(G346&gt;0,IF(R346&gt;V$15,IF(0.15*(R346-V$15)&lt;G346,0.15*(R346-V$15),G346),0),0))*LookHere!B$11</f>
        <v>0</v>
      </c>
      <c r="T346" s="3">
        <f>(IF(R346&lt;V$16,W$16*R346,IF(R346&lt;V$17,Z$16+W$17*(R346-V$16),IF(R346&lt;V$18,W$18*(R346-V$18)+Z$17,(R346-V$18)*W$19+Z$18)))+S346 + IF(R346&lt;V$20,R346*W$20,IF(R346&lt;V$21,(R346-V$20)*W$21+Z$20,(R346-V$21)*W$22+Z$21)))*LookHere!B$11</f>
        <v>6031.0232722333676</v>
      </c>
      <c r="AI346" s="3">
        <f t="shared" si="92"/>
        <v>0</v>
      </c>
    </row>
    <row r="347" spans="1:36" x14ac:dyDescent="0.2">
      <c r="A347">
        <f t="shared" si="83"/>
        <v>119</v>
      </c>
      <c r="B347">
        <f>IF(A347&lt;LookHere!$B$9,1,2)</f>
        <v>2</v>
      </c>
      <c r="C347">
        <f>IF(B347&lt;2,LookHere!F$10 - T346,0)</f>
        <v>0</v>
      </c>
      <c r="D347" s="3">
        <f>IF(B347=2,LookHere!$B$12,0)</f>
        <v>45000</v>
      </c>
      <c r="E347" s="3">
        <f>IF(A347&lt;LookHere!B$13,0,IF(A347&lt;LookHere!B$14,LookHere!C$13,LookHere!C$14))</f>
        <v>15000</v>
      </c>
      <c r="F347" s="3">
        <f>IF('SC1'!A347&lt;LookHere!D$15,0,LookHere!B$15)</f>
        <v>8000</v>
      </c>
      <c r="G347" s="3">
        <f>IF('SC1'!A347&lt;LookHere!D$16,0,LookHere!B$16)</f>
        <v>7004.88</v>
      </c>
      <c r="H347" s="3">
        <f t="shared" si="84"/>
        <v>21026.143272233367</v>
      </c>
      <c r="I347" s="35">
        <f t="shared" si="85"/>
        <v>3273655.3752511512</v>
      </c>
      <c r="J347" s="3">
        <f>IF(I346&gt;0,IF(B347&lt;2,IF(C347&gt;5500*[1]LookHere!B$11, 5500*[1]LookHere!B$11, C347), IF(H347&gt;(M347+P346),-(H347-M347-P346),0)),0)</f>
        <v>-20875.906911066526</v>
      </c>
      <c r="K347" s="35">
        <f t="shared" si="86"/>
        <v>0</v>
      </c>
      <c r="L347" s="35">
        <f t="shared" si="87"/>
        <v>9.2595248185179352E-61</v>
      </c>
      <c r="M347" s="35">
        <f t="shared" si="88"/>
        <v>1.660008034872349E-59</v>
      </c>
      <c r="N347" s="35">
        <f t="shared" si="89"/>
        <v>3.3200160697446985E-60</v>
      </c>
      <c r="O347" s="35">
        <f t="shared" si="90"/>
        <v>635.33454773845324</v>
      </c>
      <c r="P347" s="3">
        <f t="shared" si="91"/>
        <v>127.06690954769066</v>
      </c>
      <c r="Q347">
        <f t="shared" si="82"/>
        <v>0.2</v>
      </c>
      <c r="R347" s="3">
        <f>IF(B347&lt;2,K347*V$5+L347*0.4*V$6 - IF((C347-J347)&gt;0,IF((C347-J347)&gt;V$12,V$12,C347-J347)),P347+L347*($V$6)*0.4+K347*($V$5)+G347+F347+E347)/LookHere!B$11</f>
        <v>30131.946909547689</v>
      </c>
      <c r="S347" s="3">
        <f>(IF(G347&gt;0,IF(R347&gt;V$15,IF(0.15*(R347-V$15)&lt;G347,0.15*(R347-V$15),G347),0),0))*LookHere!B$11</f>
        <v>0</v>
      </c>
      <c r="T347" s="3">
        <f>(IF(R347&lt;V$16,W$16*R347,IF(R347&lt;V$17,Z$16+W$17*(R347-V$16),IF(R347&lt;V$18,W$18*(R347-V$18)+Z$17,(R347-V$18)*W$19+Z$18)))+S347 + IF(R347&lt;V$20,R347*W$20,IF(R347&lt;V$21,(R347-V$20)*W$21+Z$20,(R347-V$21)*W$22+Z$21)))*LookHere!B$11</f>
        <v>6026.3893819095383</v>
      </c>
      <c r="AI347" s="3">
        <f t="shared" si="92"/>
        <v>0</v>
      </c>
    </row>
    <row r="348" spans="1:36" x14ac:dyDescent="0.2">
      <c r="A348">
        <f t="shared" si="83"/>
        <v>120</v>
      </c>
      <c r="B348">
        <f>IF(A348&lt;LookHere!$B$9,1,2)</f>
        <v>2</v>
      </c>
      <c r="C348">
        <f>IF(B348&lt;2,LookHere!F$10 - T347,0)</f>
        <v>0</v>
      </c>
      <c r="D348" s="3">
        <f>IF(B348=2,LookHere!$B$12,0)</f>
        <v>45000</v>
      </c>
      <c r="E348" s="3">
        <f>IF(A348&lt;LookHere!B$13,0,IF(A348&lt;LookHere!B$14,LookHere!C$13,LookHere!C$14))</f>
        <v>15000</v>
      </c>
      <c r="F348" s="3">
        <f>IF('SC1'!A348&lt;LookHere!D$15,0,LookHere!B$15)</f>
        <v>8000</v>
      </c>
      <c r="G348" s="3">
        <f>IF('SC1'!A348&lt;LookHere!D$16,0,LookHere!B$16)</f>
        <v>7004.88</v>
      </c>
      <c r="H348" s="3">
        <f t="shared" si="84"/>
        <v>21021.509381909538</v>
      </c>
      <c r="I348" s="35">
        <f t="shared" si="85"/>
        <v>3402628.8758577867</v>
      </c>
      <c r="J348" s="3">
        <f>IF(I347&gt;0,IF(B348&lt;2,IF(C348&gt;5500*[1]LookHere!B$11, 5500*[1]LookHere!B$11, C348), IF(H348&gt;(M348+P347),-(H348-M348-P347),0)),0)</f>
        <v>-20894.442472361847</v>
      </c>
      <c r="K348" s="35">
        <f t="shared" si="86"/>
        <v>0</v>
      </c>
      <c r="L348" s="35">
        <f t="shared" si="87"/>
        <v>5.1649629437693023E-62</v>
      </c>
      <c r="M348" s="35">
        <f t="shared" si="88"/>
        <v>9.2595248185179352E-61</v>
      </c>
      <c r="N348" s="35">
        <f t="shared" si="89"/>
        <v>1.851904963703587E-61</v>
      </c>
      <c r="O348" s="35">
        <f t="shared" si="90"/>
        <v>537.35325378622895</v>
      </c>
      <c r="P348" s="3">
        <f t="shared" si="91"/>
        <v>107.47065075724579</v>
      </c>
      <c r="Q348">
        <f t="shared" si="82"/>
        <v>0.2</v>
      </c>
      <c r="R348" s="3">
        <f>IF(B348&lt;2,K348*V$5+L348*0.4*V$6 - IF((C348-J348)&gt;0,IF((C348-J348)&gt;V$12,V$12,C348-J348)),P348+L348*($V$6)*0.4+K348*($V$5)+G348+F348+E348)/LookHere!B$11</f>
        <v>30112.350650757246</v>
      </c>
      <c r="S348" s="3">
        <f>(IF(G348&gt;0,IF(R348&gt;V$15,IF(0.15*(R348-V$15)&lt;G348,0.15*(R348-V$15),G348),0),0))*LookHere!B$11</f>
        <v>0</v>
      </c>
      <c r="T348" s="3">
        <f>(IF(R348&lt;V$16,W$16*R348,IF(R348&lt;V$17,Z$16+W$17*(R348-V$16),IF(R348&lt;V$18,W$18*(R348-V$18)+Z$17,(R348-V$18)*W$19+Z$18)))+S348 + IF(R348&lt;V$20,R348*W$20,IF(R348&lt;V$21,(R348-V$20)*W$21+Z$20,(R348-V$21)*W$22+Z$21)))*LookHere!B$11</f>
        <v>6022.4701301514497</v>
      </c>
      <c r="AI348" s="3">
        <f t="shared" si="92"/>
        <v>0</v>
      </c>
      <c r="AJ348" t="e">
        <f>MATCH(1,AI268:AI348,0)+3</f>
        <v>#N/A</v>
      </c>
    </row>
    <row r="349" spans="1:36" x14ac:dyDescent="0.2">
      <c r="AI349" s="3">
        <f t="shared" si="92"/>
        <v>0</v>
      </c>
      <c r="AJ349" t="e">
        <f>"A"&amp;AJ348</f>
        <v>#N/A</v>
      </c>
    </row>
    <row r="350" spans="1:36" x14ac:dyDescent="0.2">
      <c r="AJ350" t="str">
        <f ca="1">IF(AI348&gt;0,INDIRECT(AJ349),"past "&amp;A348)</f>
        <v>past 120</v>
      </c>
    </row>
  </sheetData>
  <mergeCells count="4">
    <mergeCell ref="A1:C2"/>
    <mergeCell ref="A89:C90"/>
    <mergeCell ref="A177:C178"/>
    <mergeCell ref="A265:C266"/>
  </mergeCells>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0"/>
  <sheetViews>
    <sheetView topLeftCell="A184" workbookViewId="0">
      <selection activeCell="J209" sqref="J209"/>
    </sheetView>
  </sheetViews>
  <sheetFormatPr defaultRowHeight="12.75" x14ac:dyDescent="0.2"/>
  <cols>
    <col min="1" max="10" width="9.28515625" bestFit="1" customWidth="1"/>
    <col min="11" max="11" width="10.42578125" customWidth="1"/>
    <col min="12" max="12" width="10.140625" bestFit="1" customWidth="1"/>
    <col min="13" max="13" width="9.28515625" bestFit="1" customWidth="1"/>
    <col min="14" max="14" width="9.28515625" customWidth="1"/>
    <col min="15" max="20" width="9.28515625" bestFit="1" customWidth="1"/>
    <col min="22" max="22" width="12.42578125" bestFit="1" customWidth="1"/>
    <col min="23" max="23" width="9.28515625" bestFit="1" customWidth="1"/>
    <col min="24" max="24" width="12.5703125" customWidth="1"/>
    <col min="26" max="26" width="11.42578125" bestFit="1" customWidth="1"/>
    <col min="33" max="36" width="9.28515625" bestFit="1" customWidth="1"/>
  </cols>
  <sheetData>
    <row r="1" spans="1:35" x14ac:dyDescent="0.2">
      <c r="A1" s="52" t="s">
        <v>84</v>
      </c>
      <c r="B1" s="52"/>
      <c r="C1" s="52"/>
      <c r="D1" t="s">
        <v>0</v>
      </c>
    </row>
    <row r="2" spans="1:35" x14ac:dyDescent="0.2">
      <c r="A2" s="52"/>
      <c r="B2" s="52"/>
      <c r="C2" s="52"/>
      <c r="D2" s="1" t="s">
        <v>1</v>
      </c>
      <c r="E2" s="2" t="s">
        <v>2</v>
      </c>
      <c r="K2" t="s">
        <v>3</v>
      </c>
      <c r="L2" t="s">
        <v>3</v>
      </c>
      <c r="T2" t="s">
        <v>4</v>
      </c>
    </row>
    <row r="3" spans="1:35" x14ac:dyDescent="0.2">
      <c r="A3" s="2" t="s">
        <v>5</v>
      </c>
      <c r="B3" s="2" t="s">
        <v>59</v>
      </c>
      <c r="C3" s="2" t="s">
        <v>77</v>
      </c>
      <c r="D3" s="2" t="s">
        <v>6</v>
      </c>
      <c r="E3" t="s">
        <v>7</v>
      </c>
      <c r="F3" t="s">
        <v>8</v>
      </c>
      <c r="G3" t="s">
        <v>9</v>
      </c>
      <c r="H3" t="s">
        <v>10</v>
      </c>
      <c r="I3" t="s">
        <v>15</v>
      </c>
      <c r="J3" t="s">
        <v>76</v>
      </c>
      <c r="K3" t="s">
        <v>11</v>
      </c>
      <c r="L3" t="s">
        <v>12</v>
      </c>
      <c r="M3" t="s">
        <v>79</v>
      </c>
      <c r="N3" t="s">
        <v>81</v>
      </c>
      <c r="O3" t="s">
        <v>13</v>
      </c>
      <c r="P3" t="s">
        <v>14</v>
      </c>
      <c r="R3" t="s">
        <v>16</v>
      </c>
      <c r="S3" t="s">
        <v>60</v>
      </c>
      <c r="T3" t="s">
        <v>17</v>
      </c>
      <c r="W3" s="2" t="s">
        <v>18</v>
      </c>
      <c r="AG3" t="s">
        <v>19</v>
      </c>
      <c r="AI3" t="s">
        <v>25</v>
      </c>
    </row>
    <row r="4" spans="1:35" x14ac:dyDescent="0.2">
      <c r="A4">
        <f>LookHere!B$8</f>
        <v>40</v>
      </c>
      <c r="B4">
        <f>IF(A4&lt;LookHere!$B$9,1,2)</f>
        <v>1</v>
      </c>
      <c r="C4">
        <f>IF(B4&lt;2,LookHere!F$10,0)</f>
        <v>7000</v>
      </c>
      <c r="D4" s="3">
        <f>IF(B4=2,LookHere!$B$12,0)</f>
        <v>0</v>
      </c>
      <c r="E4" s="3">
        <f>IF(A4&lt;LookHere!B$13,0,IF(A4&lt;LookHere!B$14,LookHere!C$13,LookHere!C$14))</f>
        <v>0</v>
      </c>
      <c r="F4" s="3">
        <f>IF('SC2'!A4&lt;LookHere!D$15,0,LookHere!B$15)</f>
        <v>0</v>
      </c>
      <c r="G4" s="3">
        <f>IF('SC2'!A4&lt;LookHere!D$16,0,LookHere!B$16)</f>
        <v>0</v>
      </c>
      <c r="H4" s="3">
        <v>0</v>
      </c>
      <c r="I4" s="3">
        <f>LookHere!B27+J4</f>
        <v>65500</v>
      </c>
      <c r="J4" s="3">
        <f>IF(B4&lt;2,IF(C4&gt;5500*LookHere!B$11, 5500*LookHere!B$11, C4), IF(H4&gt;M4,-(H4-M4),0))</f>
        <v>5500</v>
      </c>
      <c r="K4" s="3">
        <f>LookHere!B$24*V7+IF($C4&gt;($J4+$V$12),$V$7*($C4-$J4-$V$12),0)</f>
        <v>20000</v>
      </c>
      <c r="L4" s="3">
        <f>LookHere!B$24*(1-V7)+IF($C4&gt;($J4+$V$12),(1-$V$7)*($C4-$J4-$V$12),0)</f>
        <v>0</v>
      </c>
      <c r="M4" s="3"/>
      <c r="N4" s="3"/>
      <c r="O4" s="3">
        <f>LookHere!B$26+IF((C4-J4)&gt;0,IF((C4-J4)&gt;V$12,V$12,C4-J4),0)</f>
        <v>21500</v>
      </c>
      <c r="P4">
        <v>0</v>
      </c>
      <c r="Q4">
        <f>IF(B4&lt;2,0,VLOOKUP(A4,AG$5:AH$90,2))</f>
        <v>0</v>
      </c>
      <c r="R4" s="3">
        <f>IF(B4&lt;2,K4*V$5+L4*0.4*V$6 - IF((C4-J4)&gt;0,IF((C4-J4)&gt;V$12,V$12,C4-J4)),P4+L4*($V$6)*0.4+K4*($V$5)+G4+F4+E4)/LookHere!B$11</f>
        <v>-984.40000000000009</v>
      </c>
      <c r="S4" s="3">
        <f>(IF(G4&gt;0,IF(R4&gt;V$15,IF(0.15*(R4-V$15)&lt;G4,0.15*(R4-V$15),G4),0),0))*LookHere!B$11</f>
        <v>0</v>
      </c>
      <c r="T4" s="3">
        <f>(IF(R4&lt;V$16,W$16*R4,IF(R4&lt;V$17,Z$16+W$17*(R4-V$16),IF(R4&lt;V$18,W$18*(R4-V$18)+Z$17,(R4-V$18)*W$19+Z$18)))+S4 + IF(R4&lt;V$20,R4*W$20,IF(R4&lt;V$21,(R4-V$20)*W$21+Z$20,(R4-V$21)*W$22+Z$21)))*LookHere!B$11</f>
        <v>-196.88</v>
      </c>
      <c r="V4" s="4">
        <f>LookHere!C$19</f>
        <v>0.03</v>
      </c>
      <c r="W4" t="s">
        <v>63</v>
      </c>
      <c r="AH4" s="37"/>
      <c r="AI4" s="3">
        <f>IF(((K4+L4+O4+I4)-H4)&lt;H4,1,0)</f>
        <v>0</v>
      </c>
    </row>
    <row r="5" spans="1:35" x14ac:dyDescent="0.2">
      <c r="A5">
        <f t="shared" ref="A5:A36" si="0">A4+1</f>
        <v>41</v>
      </c>
      <c r="B5">
        <f>IF(A5&lt;LookHere!$B$9,1,2)</f>
        <v>1</v>
      </c>
      <c r="C5">
        <f>IF(B5&lt;2,LookHere!F$10 - T4,0)</f>
        <v>7196.88</v>
      </c>
      <c r="D5" s="3">
        <f>IF(B5=2,LookHere!$B$12,0)</f>
        <v>0</v>
      </c>
      <c r="E5" s="3">
        <f>IF(A5&lt;LookHere!B$13,0,IF(A5&lt;LookHere!B$14,LookHere!C$13,LookHere!C$14))</f>
        <v>0</v>
      </c>
      <c r="F5" s="3">
        <f>IF('SC2'!A5&lt;LookHere!D$15,0,LookHere!B$15)</f>
        <v>0</v>
      </c>
      <c r="G5" s="3">
        <f>IF('SC2'!A5&lt;LookHere!D$16,0,LookHere!B$16)</f>
        <v>0</v>
      </c>
      <c r="H5" s="3">
        <f t="shared" ref="H5:H36" si="1">IF(B5&lt;2,0,D5-E5-F5-G5+T4)</f>
        <v>0</v>
      </c>
      <c r="I5" s="35">
        <f t="shared" ref="I5:I36" si="2">IF(I4&gt;0,IF(B5&lt;2,I4*(1+V$10),I4*(1+V$11)) + J5,0)</f>
        <v>70723.59</v>
      </c>
      <c r="J5" s="3">
        <f>IF(I4&gt;0,IF(B5&lt;2,IF(C5&gt;5500*[1]LookHere!B$11, 5500*[1]LookHere!B$11, C5), IF(H5&gt;(M5+P4),-(H5-M5-P4),0)),0)</f>
        <v>5500</v>
      </c>
      <c r="K5" s="35">
        <f t="shared" ref="K5:K36" si="3">IF(B5&lt;2,K4*(1+$V$5-$V$4)+IF(C5&gt;($J5+$V$12),$V$7*($C5-$J5-$V$12),0), K4*(1+$V$5-$V$4)-$M5*$V$8)+N5</f>
        <v>19915.599999999999</v>
      </c>
      <c r="L5" s="35">
        <f t="shared" ref="L5:L36" si="4">IF(B5&lt;2,L4*(1+$V$6-$V$4)+IF(C5&gt;($J5+$V$12),(1-$V$7)*($C4-$J5-$V$12),0), L4*(1+$V$6-$V$4)-$M5*(1-$V$8))-N5</f>
        <v>0</v>
      </c>
      <c r="M5" s="35">
        <f t="shared" ref="M5:M36" si="5">MIN(H5-P4,(K4+L4))</f>
        <v>0</v>
      </c>
      <c r="N5" s="35">
        <f t="shared" ref="N5:N36" si="6">IF(B5&lt;2, IF(K4/(K4+L4)&lt;V$7, (V$7 - K4/(K4+L4))*(K4+L4),0),  IF(K4/(K4+L4)&lt;V$8, (V$8 - K4/(K4+L4))*(K4+L4),0))</f>
        <v>0</v>
      </c>
      <c r="O5" s="35">
        <f t="shared" ref="O5:O36" si="7">IF(B5&lt;2,O4*(1+V$10) + IF((C5-J5)&gt;0,IF((C5-J5)&gt;V$12,V$12,C5-J5),0), O4*(1+V$11)-P4 )</f>
        <v>23106.15</v>
      </c>
      <c r="P5" s="3">
        <f t="shared" ref="P5:P36" si="8">IF(B5&lt;2, 0, IF(H5&gt;(I5+K5+L5),H5-I5-K5-L5,  O5*Q5))</f>
        <v>0</v>
      </c>
      <c r="Q5">
        <f t="shared" ref="Q5:Q68" si="9">IF(B5&lt;2,0,VLOOKUP(A5,AG$5:AH$90,2))</f>
        <v>0</v>
      </c>
      <c r="R5" s="3">
        <f>IF(B5&lt;2,K5*V$5+L5*0.4*V$6 - IF((C5-J5)&gt;0,IF((C5-J5)&gt;V$12,V$12,C5-J5)),P5+L5*($V$6)*0.4+K5*($V$5)+G5+F5+E5)/LookHere!B$11</f>
        <v>-1183.4558320000001</v>
      </c>
      <c r="S5" s="3">
        <f>(IF(G5&gt;0,IF(R5&gt;V$15,IF(0.15*(R5-V$15)&lt;G5,0.15*(R5-V$15),G5),0),0))*LookHere!B$11</f>
        <v>0</v>
      </c>
      <c r="T5" s="3">
        <f>(IF(R5&lt;V$16,W$16*R5,IF(R5&lt;V$17,Z$16+W$17*(R5-V$16),IF(R5&lt;V$18,W$18*(R5-V$18)+Z$17,(R5-V$18)*W$19+Z$18)))+S5 + IF(R5&lt;V$20,R5*W$20,IF(R5&lt;V$21,(R5-V$20)*W$21+Z$20,(R5-V$21)*W$22+Z$21)))*LookHere!B$11</f>
        <v>-236.69116640000001</v>
      </c>
      <c r="V5" s="4">
        <f>LookHere!C$20-V9</f>
        <v>2.5779999999999997E-2</v>
      </c>
      <c r="W5" t="s">
        <v>21</v>
      </c>
      <c r="AG5">
        <f>AG6-1</f>
        <v>20</v>
      </c>
      <c r="AH5" s="20">
        <v>0.02</v>
      </c>
      <c r="AI5" s="3">
        <f>IF(((K5+L5+O5+I5)-H5)&lt;H5,1,0)</f>
        <v>0</v>
      </c>
    </row>
    <row r="6" spans="1:35" x14ac:dyDescent="0.2">
      <c r="A6">
        <f t="shared" si="0"/>
        <v>42</v>
      </c>
      <c r="B6">
        <f>IF(A6&lt;LookHere!$B$9,1,2)</f>
        <v>1</v>
      </c>
      <c r="C6">
        <f>IF(B6&lt;2,LookHere!F$10 - T5,0)</f>
        <v>7236.6911663999999</v>
      </c>
      <c r="D6" s="3">
        <f>IF(B6=2,LookHere!$B$12,0)</f>
        <v>0</v>
      </c>
      <c r="E6" s="3">
        <f>IF(A6&lt;LookHere!B$13,0,IF(A6&lt;LookHere!B$14,LookHere!C$13,LookHere!C$14))</f>
        <v>0</v>
      </c>
      <c r="F6" s="3">
        <f>IF('SC2'!A6&lt;LookHere!D$15,0,LookHere!B$15)</f>
        <v>0</v>
      </c>
      <c r="G6" s="3">
        <f>IF('SC2'!A6&lt;LookHere!D$16,0,LookHere!B$16)</f>
        <v>0</v>
      </c>
      <c r="H6" s="3">
        <f t="shared" si="1"/>
        <v>0</v>
      </c>
      <c r="I6" s="35">
        <f t="shared" si="2"/>
        <v>75925.136450199992</v>
      </c>
      <c r="J6" s="3">
        <f>IF(I5&gt;0,IF(B6&lt;2,IF(C6&gt;5500*[1]LookHere!B$11, 5500*[1]LookHere!B$11, C6), IF(H6&gt;(M6+P5),-(H6-M6-P5),0)),0)</f>
        <v>5500</v>
      </c>
      <c r="K6" s="35">
        <f t="shared" si="3"/>
        <v>19831.556167999996</v>
      </c>
      <c r="L6" s="35">
        <f t="shared" si="4"/>
        <v>0</v>
      </c>
      <c r="M6" s="35">
        <f t="shared" si="5"/>
        <v>0</v>
      </c>
      <c r="N6" s="35">
        <f t="shared" si="6"/>
        <v>0</v>
      </c>
      <c r="O6" s="35">
        <f t="shared" si="7"/>
        <v>24745.333213400001</v>
      </c>
      <c r="P6" s="3">
        <f t="shared" si="8"/>
        <v>0</v>
      </c>
      <c r="Q6">
        <f t="shared" si="9"/>
        <v>0</v>
      </c>
      <c r="R6" s="3">
        <f>IF(B6&lt;2,K6*V$5+L6*0.4*V$6 - IF((C6-J6)&gt;0,IF((C6-J6)&gt;V$12,V$12,C6-J6)),P6+L6*($V$6)*0.4+K6*($V$5)+G6+F6+E6)/LookHere!B$11</f>
        <v>-1225.4336483889601</v>
      </c>
      <c r="S6" s="3">
        <f>(IF(G6&gt;0,IF(R6&gt;V$15,IF(0.15*(R6-V$15)&lt;G6,0.15*(R6-V$15),G6),0),0))*LookHere!B$11</f>
        <v>0</v>
      </c>
      <c r="T6" s="3">
        <f>(IF(R6&lt;V$16,W$16*R6,IF(R6&lt;V$17,Z$16+W$17*(R6-V$16),IF(R6&lt;V$18,W$18*(R6-V$18)+Z$17,(R6-V$18)*W$19+Z$18)))+S6 + IF(R6&lt;V$20,R6*W$20,IF(R6&lt;V$21,(R6-V$20)*W$21+Z$20,(R6-V$21)*W$22+Z$21)))*LookHere!B$11</f>
        <v>-245.08672967779202</v>
      </c>
      <c r="V6" s="4">
        <f>LookHere!C$21-V9</f>
        <v>4.5780000000000001E-2</v>
      </c>
      <c r="W6" t="s">
        <v>22</v>
      </c>
      <c r="AG6">
        <f t="shared" ref="AG6:AG44" si="10">AG7-1</f>
        <v>21</v>
      </c>
      <c r="AH6" s="20">
        <v>0.02</v>
      </c>
      <c r="AI6" s="3">
        <f>IF(((K6+L6+O6+I6)-H6)&lt;H6,1,0)</f>
        <v>0</v>
      </c>
    </row>
    <row r="7" spans="1:35" x14ac:dyDescent="0.2">
      <c r="A7">
        <f t="shared" si="0"/>
        <v>43</v>
      </c>
      <c r="B7">
        <f>IF(A7&lt;LookHere!$B$9,1,2)</f>
        <v>1</v>
      </c>
      <c r="C7">
        <f>IF(B7&lt;2,LookHere!F$10 - T6,0)</f>
        <v>7245.0867296777924</v>
      </c>
      <c r="D7" s="3">
        <f>IF(B7=2,LookHere!$B$12,0)</f>
        <v>0</v>
      </c>
      <c r="E7" s="3">
        <f>IF(A7&lt;LookHere!B$13,0,IF(A7&lt;LookHere!B$14,LookHere!C$13,LookHere!C$14))</f>
        <v>0</v>
      </c>
      <c r="F7" s="3">
        <f>IF('SC2'!A7&lt;LookHere!D$15,0,LookHere!B$15)</f>
        <v>0</v>
      </c>
      <c r="G7" s="3">
        <f>IF('SC2'!A7&lt;LookHere!D$16,0,LookHere!B$16)</f>
        <v>0</v>
      </c>
      <c r="H7" s="3">
        <f t="shared" si="1"/>
        <v>0</v>
      </c>
      <c r="I7" s="35">
        <f t="shared" si="2"/>
        <v>81104.732374380153</v>
      </c>
      <c r="J7" s="3">
        <f>IF(I6&gt;0,IF(B7&lt;2,IF(C7&gt;5500*[1]LookHere!B$11, 5500*[1]LookHere!B$11, C7), IF(H7&gt;(M7+P6),-(H7-M7-P6),0)),0)</f>
        <v>5500</v>
      </c>
      <c r="K7" s="35">
        <f t="shared" si="3"/>
        <v>19747.867000971033</v>
      </c>
      <c r="L7" s="35">
        <f t="shared" si="4"/>
        <v>0</v>
      </c>
      <c r="M7" s="35">
        <f t="shared" si="5"/>
        <v>0</v>
      </c>
      <c r="N7" s="35">
        <f t="shared" si="6"/>
        <v>0</v>
      </c>
      <c r="O7" s="35">
        <f t="shared" si="7"/>
        <v>26385.994636917247</v>
      </c>
      <c r="P7" s="3">
        <f t="shared" si="8"/>
        <v>0</v>
      </c>
      <c r="Q7">
        <f t="shared" si="9"/>
        <v>0</v>
      </c>
      <c r="R7" s="3">
        <f>IF(B7&lt;2,K7*V$5+L7*0.4*V$6 - IF((C7-J7)&gt;0,IF((C7-J7)&gt;V$12,V$12,C7-J7)),P7+L7*($V$6)*0.4+K7*($V$5)+G7+F7+E7)/LookHere!B$11</f>
        <v>-1235.9867183927593</v>
      </c>
      <c r="S7" s="3">
        <f>(IF(G7&gt;0,IF(R7&gt;V$15,IF(0.15*(R7-V$15)&lt;G7,0.15*(R7-V$15),G7),0),0))*LookHere!B$11</f>
        <v>0</v>
      </c>
      <c r="T7" s="3">
        <f>(IF(R7&lt;V$16,W$16*R7,IF(R7&lt;V$17,Z$16+W$17*(R7-V$16),IF(R7&lt;V$18,W$18*(R7-V$18)+Z$17,(R7-V$18)*W$19+Z$18)))+S7 + IF(R7&lt;V$20,R7*W$20,IF(R7&lt;V$21,(R7-V$20)*W$21+Z$20,(R7-V$21)*W$22+Z$21)))*LookHere!B$11</f>
        <v>-247.19734367855185</v>
      </c>
      <c r="V7" s="4">
        <f>LookHere!F$25</f>
        <v>1</v>
      </c>
      <c r="W7" t="s">
        <v>71</v>
      </c>
      <c r="AG7">
        <f t="shared" si="10"/>
        <v>22</v>
      </c>
      <c r="AH7" s="20">
        <v>0.02</v>
      </c>
      <c r="AI7" s="3">
        <f>IF(((K7+L7+O7+I7)-H7)&lt;H7,1,0)</f>
        <v>0</v>
      </c>
    </row>
    <row r="8" spans="1:35" x14ac:dyDescent="0.2">
      <c r="A8">
        <f t="shared" si="0"/>
        <v>44</v>
      </c>
      <c r="B8">
        <f>IF(A8&lt;LookHere!$B$9,1,2)</f>
        <v>1</v>
      </c>
      <c r="C8">
        <f>IF(B8&lt;2,LookHere!F$10 - T7,0)</f>
        <v>7247.197343678552</v>
      </c>
      <c r="D8" s="3">
        <f>IF(B8=2,LookHere!$B$12,0)</f>
        <v>0</v>
      </c>
      <c r="E8" s="3">
        <f>IF(A8&lt;LookHere!B$13,0,IF(A8&lt;LookHere!B$14,LookHere!C$13,LookHere!C$14))</f>
        <v>0</v>
      </c>
      <c r="F8" s="3">
        <f>IF('SC2'!A8&lt;LookHere!D$15,0,LookHere!B$15)</f>
        <v>0</v>
      </c>
      <c r="G8" s="3">
        <f>IF('SC2'!A8&lt;LookHere!D$16,0,LookHere!B$16)</f>
        <v>0</v>
      </c>
      <c r="H8" s="3">
        <f t="shared" si="1"/>
        <v>0</v>
      </c>
      <c r="I8" s="35">
        <f t="shared" si="2"/>
        <v>86262.470403760264</v>
      </c>
      <c r="J8" s="3">
        <f>IF(I7&gt;0,IF(B8&lt;2,IF(C8&gt;5500*[1]LookHere!B$11, 5500*[1]LookHere!B$11, C8), IF(H8&gt;(M8+P7),-(H8-M8-P7),0)),0)</f>
        <v>5500</v>
      </c>
      <c r="K8" s="35">
        <f t="shared" si="3"/>
        <v>19664.531002226933</v>
      </c>
      <c r="L8" s="35">
        <f t="shared" si="4"/>
        <v>0</v>
      </c>
      <c r="M8" s="35">
        <f t="shared" si="5"/>
        <v>0</v>
      </c>
      <c r="N8" s="35">
        <f t="shared" si="6"/>
        <v>0</v>
      </c>
      <c r="O8" s="35">
        <f t="shared" si="7"/>
        <v>28021.843083228006</v>
      </c>
      <c r="P8" s="3">
        <f t="shared" si="8"/>
        <v>0</v>
      </c>
      <c r="Q8">
        <f t="shared" si="9"/>
        <v>0</v>
      </c>
      <c r="R8" s="3">
        <f>IF(B8&lt;2,K8*V$5+L8*0.4*V$6 - IF((C8-J8)&gt;0,IF((C8-J8)&gt;V$12,V$12,C8-J8)),P8+L8*($V$6)*0.4+K8*($V$5)+G8+F8+E8)/LookHere!B$11</f>
        <v>-1240.2457344411416</v>
      </c>
      <c r="S8" s="3">
        <f>(IF(G8&gt;0,IF(R8&gt;V$15,IF(0.15*(R8-V$15)&lt;G8,0.15*(R8-V$15),G8),0),0))*LookHere!B$11</f>
        <v>0</v>
      </c>
      <c r="T8" s="3">
        <f>(IF(R8&lt;V$16,W$16*R8,IF(R8&lt;V$17,Z$16+W$17*(R8-V$16),IF(R8&lt;V$18,W$18*(R8-V$18)+Z$17,(R8-V$18)*W$19+Z$18)))+S8 + IF(R8&lt;V$20,R8*W$20,IF(R8&lt;V$21,(R8-V$20)*W$21+Z$20,(R8-V$21)*W$22+Z$21)))*LookHere!B$11</f>
        <v>-248.04914688822834</v>
      </c>
      <c r="V8" s="4">
        <f>LookHere!G$25</f>
        <v>1</v>
      </c>
      <c r="W8" t="s">
        <v>72</v>
      </c>
      <c r="AG8">
        <f t="shared" si="10"/>
        <v>23</v>
      </c>
      <c r="AH8" s="20">
        <v>0.02</v>
      </c>
      <c r="AI8" s="3">
        <f>IF(((X31+Y31+O8+W31)-H8)&lt;H8,1,0)</f>
        <v>0</v>
      </c>
    </row>
    <row r="9" spans="1:35" x14ac:dyDescent="0.2">
      <c r="A9">
        <f t="shared" si="0"/>
        <v>45</v>
      </c>
      <c r="B9">
        <f>IF(A9&lt;LookHere!$B$9,1,2)</f>
        <v>1</v>
      </c>
      <c r="C9">
        <f>IF(B9&lt;2,LookHere!F$10 - T8,0)</f>
        <v>7248.0491468882283</v>
      </c>
      <c r="D9" s="3">
        <f>IF(B9=2,LookHere!$B$12,0)</f>
        <v>0</v>
      </c>
      <c r="E9" s="3">
        <f>IF(A9&lt;LookHere!B$13,0,IF(A9&lt;LookHere!B$14,LookHere!C$13,LookHere!C$14))</f>
        <v>0</v>
      </c>
      <c r="F9" s="3">
        <f>IF('SC2'!A9&lt;LookHere!D$15,0,LookHere!B$15)</f>
        <v>0</v>
      </c>
      <c r="G9" s="3">
        <f>IF('SC2'!A9&lt;LookHere!D$16,0,LookHere!B$16)</f>
        <v>0</v>
      </c>
      <c r="H9" s="3">
        <f t="shared" si="1"/>
        <v>0</v>
      </c>
      <c r="I9" s="35">
        <f t="shared" si="2"/>
        <v>91398.44277865639</v>
      </c>
      <c r="J9" s="3">
        <f>IF(I8&gt;0,IF(B9&lt;2,IF(C9&gt;5500*[1]LookHere!B$11, 5500*[1]LookHere!B$11, C9), IF(H9&gt;(M9+P8),-(H9-M9-P8),0)),0)</f>
        <v>5500</v>
      </c>
      <c r="K9" s="35">
        <f t="shared" si="3"/>
        <v>19581.546681397533</v>
      </c>
      <c r="L9" s="35">
        <f t="shared" si="4"/>
        <v>0</v>
      </c>
      <c r="M9" s="35">
        <f t="shared" si="5"/>
        <v>0</v>
      </c>
      <c r="N9" s="35">
        <f t="shared" si="6"/>
        <v>0</v>
      </c>
      <c r="O9" s="35">
        <f t="shared" si="7"/>
        <v>29651.640052305014</v>
      </c>
      <c r="P9" s="3">
        <f t="shared" si="8"/>
        <v>0</v>
      </c>
      <c r="Q9">
        <f t="shared" si="9"/>
        <v>0</v>
      </c>
      <c r="R9" s="3">
        <f>IF(B9&lt;2,K9*V$5+L9*0.4*V$6 - IF((C9-J9)&gt;0,IF((C9-J9)&gt;V$12,V$12,C9-J9)),P9+L9*($V$6)*0.4+K9*($V$5)+G9+F9+E9)/LookHere!B$11</f>
        <v>-1243.2368734418001</v>
      </c>
      <c r="S9" s="3">
        <f>(IF(G9&gt;0,IF(R9&gt;V$15,IF(0.15*(R9-V$15)&lt;G9,0.15*(R9-V$15),G9),0),0))*LookHere!B$11</f>
        <v>0</v>
      </c>
      <c r="T9" s="3">
        <f>(IF(R9&lt;V$16,W$16*R9,IF(R9&lt;V$17,Z$16+W$17*(R9-V$16),IF(R9&lt;V$18,W$18*(R9-V$18)+Z$17,(R9-V$18)*W$19+Z$18)))+S9 + IF(R9&lt;V$20,R9*W$20,IF(R9&lt;V$21,(R9-V$20)*W$21+Z$20,(R9-V$21)*W$22+Z$21)))*LookHere!B$11</f>
        <v>-248.64737468836003</v>
      </c>
      <c r="V9" s="38">
        <f>LookHere!B$28</f>
        <v>4.2199999999999998E-3</v>
      </c>
      <c r="W9" t="s">
        <v>73</v>
      </c>
      <c r="AG9">
        <f t="shared" si="10"/>
        <v>24</v>
      </c>
      <c r="AH9" s="20">
        <v>0.02</v>
      </c>
      <c r="AI9" s="3">
        <f>IF(((X32+Y32+O9+W32)-H9)&lt;H9,1,0)</f>
        <v>0</v>
      </c>
    </row>
    <row r="10" spans="1:35" x14ac:dyDescent="0.2">
      <c r="A10">
        <f t="shared" si="0"/>
        <v>46</v>
      </c>
      <c r="B10">
        <f>IF(A10&lt;LookHere!$B$9,1,2)</f>
        <v>1</v>
      </c>
      <c r="C10">
        <f>IF(B10&lt;2,LookHere!F$10 - T9,0)</f>
        <v>7248.6473746883603</v>
      </c>
      <c r="D10" s="3">
        <f>IF(B10=2,LookHere!$B$12,0)</f>
        <v>0</v>
      </c>
      <c r="E10" s="3">
        <f>IF(A10&lt;LookHere!B$13,0,IF(A10&lt;LookHere!B$14,LookHere!C$13,LookHere!C$14))</f>
        <v>0</v>
      </c>
      <c r="F10" s="3">
        <f>IF('SC2'!A10&lt;LookHere!D$15,0,LookHere!B$15)</f>
        <v>0</v>
      </c>
      <c r="G10" s="3">
        <f>IF('SC2'!A10&lt;LookHere!D$16,0,LookHere!B$16)</f>
        <v>0</v>
      </c>
      <c r="H10" s="3">
        <f t="shared" si="1"/>
        <v>0</v>
      </c>
      <c r="I10" s="35">
        <f t="shared" si="2"/>
        <v>96512.741350130455</v>
      </c>
      <c r="J10" s="3">
        <f>IF(I9&gt;0,IF(B10&lt;2,IF(C10&gt;5500*[1]LookHere!B$11, 5500*[1]LookHere!B$11, C10), IF(H10&gt;(M10+P9),-(H10-M10-P9),0)),0)</f>
        <v>5500</v>
      </c>
      <c r="K10" s="35">
        <f t="shared" si="3"/>
        <v>19498.912554402032</v>
      </c>
      <c r="L10" s="35">
        <f t="shared" si="4"/>
        <v>0</v>
      </c>
      <c r="M10" s="35">
        <f t="shared" si="5"/>
        <v>0</v>
      </c>
      <c r="N10" s="35">
        <f t="shared" si="6"/>
        <v>0</v>
      </c>
      <c r="O10" s="35">
        <f t="shared" si="7"/>
        <v>31275.157505972646</v>
      </c>
      <c r="P10" s="3">
        <f t="shared" si="8"/>
        <v>0</v>
      </c>
      <c r="Q10">
        <f t="shared" si="9"/>
        <v>0</v>
      </c>
      <c r="R10" s="3">
        <f>IF(B10&lt;2,K10*V$5+L10*0.4*V$6 - IF((C10-J10)&gt;0,IF((C10-J10)&gt;V$12,V$12,C10-J10)),P10+L10*($V$6)*0.4+K10*($V$5)+G10+F10+E10)/LookHere!B$11</f>
        <v>-1245.9654090358758</v>
      </c>
      <c r="S10" s="3">
        <f>(IF(G10&gt;0,IF(R10&gt;V$15,IF(0.15*(R10-V$15)&lt;G10,0.15*(R10-V$15),G10),0),0))*LookHere!B$11</f>
        <v>0</v>
      </c>
      <c r="T10" s="3">
        <f>(IF(R10&lt;V$16,W$16*R10,IF(R10&lt;V$17,Z$16+W$17*(R10-V$16),IF(R10&lt;V$18,W$18*(R10-V$18)+Z$17,(R10-V$18)*W$19+Z$18)))+S10 + IF(R10&lt;V$20,R10*W$20,IF(R10&lt;V$21,(R10-V$20)*W$21+Z$20,(R10-V$21)*W$22+Z$21)))*LookHere!B$11</f>
        <v>-249.19308180717516</v>
      </c>
      <c r="V10" s="39">
        <f>V7*(V5-V4)+(1-V7)*(V6-V4)</f>
        <v>-4.2200000000000015E-3</v>
      </c>
      <c r="W10" t="s">
        <v>74</v>
      </c>
      <c r="AG10">
        <f t="shared" si="10"/>
        <v>25</v>
      </c>
      <c r="AH10" s="20">
        <v>0.02</v>
      </c>
      <c r="AI10" s="3">
        <f>IF(((X33+Y33+O10+W33)-H10)&lt;H10,1,0)</f>
        <v>0</v>
      </c>
    </row>
    <row r="11" spans="1:35" x14ac:dyDescent="0.2">
      <c r="A11">
        <f t="shared" si="0"/>
        <v>47</v>
      </c>
      <c r="B11">
        <f>IF(A11&lt;LookHere!$B$9,1,2)</f>
        <v>1</v>
      </c>
      <c r="C11">
        <f>IF(B11&lt;2,LookHere!F$10 - T10,0)</f>
        <v>7249.1930818071751</v>
      </c>
      <c r="D11" s="3">
        <f>IF(B11=2,LookHere!$B$12,0)</f>
        <v>0</v>
      </c>
      <c r="E11" s="3">
        <f>IF(A11&lt;LookHere!B$13,0,IF(A11&lt;LookHere!B$14,LookHere!C$13,LookHere!C$14))</f>
        <v>0</v>
      </c>
      <c r="F11" s="3">
        <f>IF('SC2'!A11&lt;LookHere!D$15,0,LookHere!B$15)</f>
        <v>0</v>
      </c>
      <c r="G11" s="3">
        <f>IF('SC2'!A11&lt;LookHere!D$16,0,LookHere!B$16)</f>
        <v>0</v>
      </c>
      <c r="H11" s="3">
        <f t="shared" si="1"/>
        <v>0</v>
      </c>
      <c r="I11" s="35">
        <f t="shared" si="2"/>
        <v>101605.4575816329</v>
      </c>
      <c r="J11" s="3">
        <f>IF(I10&gt;0,IF(B11&lt;2,IF(C11&gt;5500*[1]LookHere!B$11, 5500*[1]LookHere!B$11, C11), IF(H11&gt;(M11+P10),-(H11-M11-P10),0)),0)</f>
        <v>5500</v>
      </c>
      <c r="K11" s="35">
        <f t="shared" si="3"/>
        <v>19416.627143422455</v>
      </c>
      <c r="L11" s="35">
        <f t="shared" si="4"/>
        <v>0</v>
      </c>
      <c r="M11" s="35">
        <f t="shared" si="5"/>
        <v>0</v>
      </c>
      <c r="N11" s="35">
        <f t="shared" si="6"/>
        <v>0</v>
      </c>
      <c r="O11" s="35">
        <f t="shared" si="7"/>
        <v>32892.369423104617</v>
      </c>
      <c r="P11" s="3">
        <f t="shared" si="8"/>
        <v>0</v>
      </c>
      <c r="Q11">
        <f t="shared" si="9"/>
        <v>0</v>
      </c>
      <c r="R11" s="3">
        <f>IF(B11&lt;2,K11*V$5+L11*0.4*V$6 - IF((C11-J11)&gt;0,IF((C11-J11)&gt;V$12,V$12,C11-J11)),P11+L11*($V$6)*0.4+K11*($V$5)+G11+F11+E11)/LookHere!B$11</f>
        <v>-1248.6324340497442</v>
      </c>
      <c r="S11" s="3">
        <f>(IF(G11&gt;0,IF(R11&gt;V$15,IF(0.15*(R11-V$15)&lt;G11,0.15*(R11-V$15),G11),0),0))*LookHere!B$11</f>
        <v>0</v>
      </c>
      <c r="T11" s="3">
        <f>(IF(R11&lt;V$16,W$16*R11,IF(R11&lt;V$17,Z$16+W$17*(R11-V$16),IF(R11&lt;V$18,W$18*(R11-V$18)+Z$17,(R11-V$18)*W$19+Z$18)))+S11 + IF(R11&lt;V$20,R11*W$20,IF(R11&lt;V$21,(R11-V$20)*W$21+Z$20,(R11-V$21)*W$22+Z$21)))*LookHere!B$11</f>
        <v>-249.72648680994882</v>
      </c>
      <c r="V11" s="39">
        <f>V8*(V5-V4)+(1-V8)*(V6-V4)</f>
        <v>-4.2200000000000015E-3</v>
      </c>
      <c r="W11" t="s">
        <v>75</v>
      </c>
      <c r="AG11">
        <f t="shared" si="10"/>
        <v>26</v>
      </c>
      <c r="AH11" s="20">
        <v>0.02</v>
      </c>
      <c r="AI11" s="3">
        <f>IF(((X34+Y34+O11+W34)-H11)&lt;H11,1,0)</f>
        <v>0</v>
      </c>
    </row>
    <row r="12" spans="1:35" x14ac:dyDescent="0.2">
      <c r="A12">
        <f t="shared" si="0"/>
        <v>48</v>
      </c>
      <c r="B12">
        <f>IF(A12&lt;LookHere!$B$9,1,2)</f>
        <v>1</v>
      </c>
      <c r="C12">
        <f>IF(B12&lt;2,LookHere!F$10 - T11,0)</f>
        <v>7249.7264868099492</v>
      </c>
      <c r="D12" s="3">
        <f>IF(B12=2,LookHere!$B$12,0)</f>
        <v>0</v>
      </c>
      <c r="E12" s="3">
        <f>IF(A12&lt;LookHere!B$13,0,IF(A12&lt;LookHere!B$14,LookHere!C$13,LookHere!C$14))</f>
        <v>0</v>
      </c>
      <c r="F12" s="3">
        <f>IF('SC2'!A12&lt;LookHere!D$15,0,LookHere!B$15)</f>
        <v>0</v>
      </c>
      <c r="G12" s="3">
        <f>IF('SC2'!A12&lt;LookHere!D$16,0,LookHere!B$16)</f>
        <v>0</v>
      </c>
      <c r="H12" s="3">
        <f t="shared" si="1"/>
        <v>0</v>
      </c>
      <c r="I12" s="35">
        <f t="shared" si="2"/>
        <v>106676.6825506384</v>
      </c>
      <c r="J12" s="3">
        <f>IF(I11&gt;0,IF(B12&lt;2,IF(C12&gt;5500*[1]LookHere!B$11, 5500*[1]LookHere!B$11, C12), IF(H12&gt;(M12+P11),-(H12-M12-P11),0)),0)</f>
        <v>5500</v>
      </c>
      <c r="K12" s="35">
        <f t="shared" si="3"/>
        <v>19334.688976877209</v>
      </c>
      <c r="L12" s="35">
        <f t="shared" si="4"/>
        <v>0</v>
      </c>
      <c r="M12" s="35">
        <f t="shared" si="5"/>
        <v>0</v>
      </c>
      <c r="N12" s="35">
        <f t="shared" si="6"/>
        <v>0</v>
      </c>
      <c r="O12" s="35">
        <f t="shared" si="7"/>
        <v>34503.290110949063</v>
      </c>
      <c r="P12" s="3">
        <f t="shared" si="8"/>
        <v>0</v>
      </c>
      <c r="Q12">
        <f t="shared" si="9"/>
        <v>0</v>
      </c>
      <c r="R12" s="3">
        <f>IF(B12&lt;2,K12*V$5+L12*0.4*V$6 - IF((C12-J12)&gt;0,IF((C12-J12)&gt;V$12,V$12,C12-J12)),P12+L12*($V$6)*0.4+K12*($V$5)+G12+F12+E12)/LookHere!B$11</f>
        <v>-1251.2782049860548</v>
      </c>
      <c r="S12" s="3">
        <f>(IF(G12&gt;0,IF(R12&gt;V$15,IF(0.15*(R12-V$15)&lt;G12,0.15*(R12-V$15),G12),0),0))*LookHere!B$11</f>
        <v>0</v>
      </c>
      <c r="T12" s="3">
        <f>(IF(R12&lt;V$16,W$16*R12,IF(R12&lt;V$17,Z$16+W$17*(R12-V$16),IF(R12&lt;V$18,W$18*(R12-V$18)+Z$17,(R12-V$18)*W$19+Z$18)))+S12 + IF(R12&lt;V$20,R12*W$20,IF(R12&lt;V$21,(R12-V$20)*W$21+Z$20,(R12-V$21)*W$22+Z$21)))*LookHere!B$11</f>
        <v>-250.25564099721097</v>
      </c>
      <c r="V12" s="23">
        <f>LookHere!F$8*0.15</f>
        <v>8370</v>
      </c>
      <c r="W12" t="s">
        <v>78</v>
      </c>
      <c r="AG12">
        <f t="shared" si="10"/>
        <v>27</v>
      </c>
      <c r="AH12" s="20">
        <v>0.02</v>
      </c>
      <c r="AI12" s="3">
        <f t="shared" ref="AI12:AI43" si="11">IF(((K12+L12+O12+I12)-H12)&lt;H12,1,0)</f>
        <v>0</v>
      </c>
    </row>
    <row r="13" spans="1:35" x14ac:dyDescent="0.2">
      <c r="A13">
        <f t="shared" si="0"/>
        <v>49</v>
      </c>
      <c r="B13">
        <f>IF(A13&lt;LookHere!$B$9,1,2)</f>
        <v>1</v>
      </c>
      <c r="C13">
        <f>IF(B13&lt;2,LookHere!F$10 - T12,0)</f>
        <v>7250.2556409972112</v>
      </c>
      <c r="D13" s="3">
        <f>IF(B13=2,LookHere!$B$12,0)</f>
        <v>0</v>
      </c>
      <c r="E13" s="3">
        <f>IF(A13&lt;LookHere!B$13,0,IF(A13&lt;LookHere!B$14,LookHere!C$13,LookHere!C$14))</f>
        <v>0</v>
      </c>
      <c r="F13" s="3">
        <f>IF('SC2'!A13&lt;LookHere!D$15,0,LookHere!B$15)</f>
        <v>0</v>
      </c>
      <c r="G13" s="3">
        <f>IF('SC2'!A13&lt;LookHere!D$16,0,LookHere!B$16)</f>
        <v>0</v>
      </c>
      <c r="H13" s="3">
        <f t="shared" si="1"/>
        <v>0</v>
      </c>
      <c r="I13" s="35">
        <f t="shared" si="2"/>
        <v>111726.50695027471</v>
      </c>
      <c r="J13" s="3">
        <f>IF(I12&gt;0,IF(B13&lt;2,IF(C13&gt;5500*[1]LookHere!B$11, 5500*[1]LookHere!B$11, C13), IF(H13&gt;(M13+P12),-(H13-M13-P12),0)),0)</f>
        <v>5500</v>
      </c>
      <c r="K13" s="35">
        <f t="shared" si="3"/>
        <v>19253.096589394783</v>
      </c>
      <c r="L13" s="35">
        <f t="shared" si="4"/>
        <v>0</v>
      </c>
      <c r="M13" s="35">
        <f t="shared" si="5"/>
        <v>0</v>
      </c>
      <c r="N13" s="35">
        <f t="shared" si="6"/>
        <v>0</v>
      </c>
      <c r="O13" s="35">
        <f t="shared" si="7"/>
        <v>36107.94186767807</v>
      </c>
      <c r="P13" s="3">
        <f t="shared" si="8"/>
        <v>0</v>
      </c>
      <c r="Q13">
        <f t="shared" si="9"/>
        <v>0</v>
      </c>
      <c r="R13" s="3">
        <f>IF(B13&lt;2,K13*V$5+L13*0.4*V$6 - IF((C13-J13)&gt;0,IF((C13-J13)&gt;V$12,V$12,C13-J13)),P13+L13*($V$6)*0.4+K13*($V$5)+G13+F13+E13)/LookHere!B$11</f>
        <v>-1253.9108109226138</v>
      </c>
      <c r="S13" s="3">
        <f>(IF(G13&gt;0,IF(R13&gt;V$15,IF(0.15*(R13-V$15)&lt;G13,0.15*(R13-V$15),G13),0),0))*LookHere!B$11</f>
        <v>0</v>
      </c>
      <c r="T13" s="3">
        <f>(IF(R13&lt;V$16,W$16*R13,IF(R13&lt;V$17,Z$16+W$17*(R13-V$16),IF(R13&lt;V$18,W$18*(R13-V$18)+Z$17,(R13-V$18)*W$19+Z$18)))+S13 + IF(R13&lt;V$20,R13*W$20,IF(R13&lt;V$21,(R13-V$20)*W$21+Z$20,(R13-V$21)*W$22+Z$21)))*LookHere!B$11</f>
        <v>-250.78216218452278</v>
      </c>
      <c r="W13" t="s">
        <v>20</v>
      </c>
      <c r="AG13">
        <f t="shared" si="10"/>
        <v>28</v>
      </c>
      <c r="AH13" s="20">
        <v>0.02</v>
      </c>
      <c r="AI13" s="3">
        <f t="shared" si="11"/>
        <v>0</v>
      </c>
    </row>
    <row r="14" spans="1:35" x14ac:dyDescent="0.2">
      <c r="A14">
        <f t="shared" si="0"/>
        <v>50</v>
      </c>
      <c r="B14">
        <f>IF(A14&lt;LookHere!$B$9,1,2)</f>
        <v>1</v>
      </c>
      <c r="C14">
        <f>IF(B14&lt;2,LookHere!F$10 - T13,0)</f>
        <v>7250.7821621845223</v>
      </c>
      <c r="D14" s="3">
        <f>IF(B14=2,LookHere!$B$12,0)</f>
        <v>0</v>
      </c>
      <c r="E14" s="3">
        <f>IF(A14&lt;LookHere!B$13,0,IF(A14&lt;LookHere!B$14,LookHere!C$13,LookHere!C$14))</f>
        <v>0</v>
      </c>
      <c r="F14" s="3">
        <f>IF('SC2'!A14&lt;LookHere!D$15,0,LookHere!B$15)</f>
        <v>0</v>
      </c>
      <c r="G14" s="3">
        <f>IF('SC2'!A14&lt;LookHere!D$16,0,LookHere!B$16)</f>
        <v>0</v>
      </c>
      <c r="H14" s="3">
        <f t="shared" si="1"/>
        <v>0</v>
      </c>
      <c r="I14" s="35">
        <f t="shared" si="2"/>
        <v>116755.02109094454</v>
      </c>
      <c r="J14" s="3">
        <f>IF(I13&gt;0,IF(B14&lt;2,IF(C14&gt;5500*[1]LookHere!B$11, 5500*[1]LookHere!B$11, C14), IF(H14&gt;(M14+P13),-(H14-M14-P13),0)),0)</f>
        <v>5500</v>
      </c>
      <c r="K14" s="35">
        <f t="shared" si="3"/>
        <v>19171.848521787535</v>
      </c>
      <c r="L14" s="35">
        <f t="shared" si="4"/>
        <v>0</v>
      </c>
      <c r="M14" s="35">
        <f t="shared" si="5"/>
        <v>0</v>
      </c>
      <c r="N14" s="35">
        <f t="shared" si="6"/>
        <v>0</v>
      </c>
      <c r="O14" s="35">
        <f t="shared" si="7"/>
        <v>37706.348515180987</v>
      </c>
      <c r="P14" s="3">
        <f t="shared" si="8"/>
        <v>0</v>
      </c>
      <c r="Q14">
        <f t="shared" si="9"/>
        <v>0</v>
      </c>
      <c r="R14" s="3">
        <f>IF(B14&lt;2,K14*V$5+L14*0.4*V$6 - IF((C14-J14)&gt;0,IF((C14-J14)&gt;V$12,V$12,C14-J14)),P14+L14*($V$6)*0.4+K14*($V$5)+G14+F14+E14)/LookHere!B$11</f>
        <v>-1256.5319072928396</v>
      </c>
      <c r="S14" s="3">
        <f>(IF(G14&gt;0,IF(R14&gt;V$15,IF(0.15*(R14-V$15)&lt;G14,0.15*(R14-V$15),G14),0),0))*LookHere!B$11</f>
        <v>0</v>
      </c>
      <c r="T14" s="3">
        <f>(IF(R14&lt;V$16,W$16*R14,IF(R14&lt;V$17,Z$16+W$17*(R14-V$16),IF(R14&lt;V$18,W$18*(R14-V$18)+Z$17,(R14-V$18)*W$19+Z$18)))+S14 + IF(R14&lt;V$20,R14*W$20,IF(R14&lt;V$21,(R14-V$20)*W$21+Z$20,(R14-V$21)*W$22+Z$21)))*LookHere!B$11</f>
        <v>-251.3063814585679</v>
      </c>
      <c r="AG14">
        <f t="shared" si="10"/>
        <v>29</v>
      </c>
      <c r="AH14" s="20">
        <v>0.02</v>
      </c>
      <c r="AI14" s="3">
        <f t="shared" si="11"/>
        <v>0</v>
      </c>
    </row>
    <row r="15" spans="1:35" x14ac:dyDescent="0.2">
      <c r="A15">
        <f t="shared" si="0"/>
        <v>51</v>
      </c>
      <c r="B15">
        <f>IF(A15&lt;LookHere!$B$9,1,2)</f>
        <v>1</v>
      </c>
      <c r="C15">
        <f>IF(B15&lt;2,LookHere!F$10 - T14,0)</f>
        <v>7251.3063814585676</v>
      </c>
      <c r="D15" s="3">
        <f>IF(B15=2,LookHere!$B$12,0)</f>
        <v>0</v>
      </c>
      <c r="E15" s="3">
        <f>IF(A15&lt;LookHere!B$13,0,IF(A15&lt;LookHere!B$14,LookHere!C$13,LookHere!C$14))</f>
        <v>0</v>
      </c>
      <c r="F15" s="3">
        <f>IF('SC2'!A15&lt;LookHere!D$15,0,LookHere!B$15)</f>
        <v>0</v>
      </c>
      <c r="G15" s="3">
        <f>IF('SC2'!A15&lt;LookHere!D$16,0,LookHere!B$16)</f>
        <v>0</v>
      </c>
      <c r="H15" s="3">
        <f t="shared" si="1"/>
        <v>0</v>
      </c>
      <c r="I15" s="35">
        <f t="shared" si="2"/>
        <v>121762.31490194076</v>
      </c>
      <c r="J15" s="3">
        <f>IF(I14&gt;0,IF(B15&lt;2,IF(C15&gt;5500*[1]LookHere!B$11, 5500*[1]LookHere!B$11, C15), IF(H15&gt;(M15+P14),-(H15-M15-P14),0)),0)</f>
        <v>5500</v>
      </c>
      <c r="K15" s="35">
        <f t="shared" si="3"/>
        <v>19090.943321025588</v>
      </c>
      <c r="L15" s="35">
        <f t="shared" si="4"/>
        <v>0</v>
      </c>
      <c r="M15" s="35">
        <f t="shared" si="5"/>
        <v>0</v>
      </c>
      <c r="N15" s="35">
        <f t="shared" si="6"/>
        <v>0</v>
      </c>
      <c r="O15" s="35">
        <f t="shared" si="7"/>
        <v>39298.534105905492</v>
      </c>
      <c r="P15" s="3">
        <f t="shared" si="8"/>
        <v>0</v>
      </c>
      <c r="Q15">
        <f t="shared" si="9"/>
        <v>0</v>
      </c>
      <c r="R15" s="3">
        <f>IF(B15&lt;2,K15*V$5+L15*0.4*V$6 - IF((C15-J15)&gt;0,IF((C15-J15)&gt;V$12,V$12,C15-J15)),P15+L15*($V$6)*0.4+K15*($V$5)+G15+F15+E15)/LookHere!B$11</f>
        <v>-1259.1418626425279</v>
      </c>
      <c r="S15" s="3">
        <f>(IF(G15&gt;0,IF(R15&gt;V$15,IF(0.15*(R15-V$15)&lt;G15,0.15*(R15-V$15),G15),0),0))*LookHere!B$11</f>
        <v>0</v>
      </c>
      <c r="T15" s="3">
        <f>(IF(R15&lt;V$16,W$16*R15,IF(R15&lt;V$17,Z$16+W$17*(R15-V$16),IF(R15&lt;V$18,W$18*(R15-V$18)+Z$17,(R15-V$18)*W$19+Z$18)))+S15 + IF(R15&lt;V$20,R15*W$20,IF(R15&lt;V$21,(R15-V$20)*W$21+Z$20,(R15-V$21)*W$22+Z$21)))*LookHere!B$11</f>
        <v>-251.82837252850558</v>
      </c>
      <c r="V15" s="40">
        <v>71592</v>
      </c>
      <c r="W15" t="s">
        <v>61</v>
      </c>
      <c r="AG15">
        <f t="shared" si="10"/>
        <v>30</v>
      </c>
      <c r="AH15" s="20">
        <v>0.02</v>
      </c>
      <c r="AI15" s="3">
        <f t="shared" si="11"/>
        <v>0</v>
      </c>
    </row>
    <row r="16" spans="1:35" x14ac:dyDescent="0.2">
      <c r="A16">
        <f t="shared" si="0"/>
        <v>52</v>
      </c>
      <c r="B16">
        <f>IF(A16&lt;LookHere!$B$9,1,2)</f>
        <v>1</v>
      </c>
      <c r="C16">
        <f>IF(B16&lt;2,LookHere!F$10 - T15,0)</f>
        <v>7251.8283725285055</v>
      </c>
      <c r="D16" s="3">
        <f>IF(B16=2,LookHere!$B$12,0)</f>
        <v>0</v>
      </c>
      <c r="E16" s="3">
        <f>IF(A16&lt;LookHere!B$13,0,IF(A16&lt;LookHere!B$14,LookHere!C$13,LookHere!C$14))</f>
        <v>0</v>
      </c>
      <c r="F16" s="3">
        <f>IF('SC2'!A16&lt;LookHere!D$15,0,LookHere!B$15)</f>
        <v>0</v>
      </c>
      <c r="G16" s="3">
        <f>IF('SC2'!A16&lt;LookHere!D$16,0,LookHere!B$16)</f>
        <v>0</v>
      </c>
      <c r="H16" s="3">
        <f t="shared" si="1"/>
        <v>0</v>
      </c>
      <c r="I16" s="35">
        <f t="shared" si="2"/>
        <v>126748.47793305457</v>
      </c>
      <c r="J16" s="3">
        <f>IF(I15&gt;0,IF(B16&lt;2,IF(C16&gt;5500*[1]LookHere!B$11, 5500*[1]LookHere!B$11, C16), IF(H16&gt;(M16+P15),-(H16-M16-P15),0)),0)</f>
        <v>5500</v>
      </c>
      <c r="K16" s="35">
        <f t="shared" si="3"/>
        <v>19010.379540210859</v>
      </c>
      <c r="L16" s="35">
        <f t="shared" si="4"/>
        <v>0</v>
      </c>
      <c r="M16" s="35">
        <f t="shared" si="5"/>
        <v>0</v>
      </c>
      <c r="N16" s="35">
        <f t="shared" si="6"/>
        <v>0</v>
      </c>
      <c r="O16" s="35">
        <f t="shared" si="7"/>
        <v>40884.52266450708</v>
      </c>
      <c r="P16" s="3">
        <f t="shared" si="8"/>
        <v>0</v>
      </c>
      <c r="Q16">
        <f t="shared" si="9"/>
        <v>0</v>
      </c>
      <c r="R16" s="3">
        <f>IF(B16&lt;2,K16*V$5+L16*0.4*V$6 - IF((C16-J16)&gt;0,IF((C16-J16)&gt;V$12,V$12,C16-J16)),P16+L16*($V$6)*0.4+K16*($V$5)+G16+F16+E16)/LookHere!B$11</f>
        <v>-1261.7407879818697</v>
      </c>
      <c r="S16" s="3">
        <f>(IF(G16&gt;0,IF(R16&gt;V$15,IF(0.15*(R16-V$15)&lt;G16,0.15*(R16-V$15),G16),0),0))*LookHere!B$11</f>
        <v>0</v>
      </c>
      <c r="T16" s="3">
        <f>(IF(R16&lt;V$16,W$16*R16,IF(R16&lt;V$17,Z$16+W$17*(R16-V$16),IF(R16&lt;V$18,W$18*(R16-V$18)+Z$17,(R16-V$18)*W$19+Z$18)))+S16 + IF(R16&lt;V$20,R16*W$20,IF(R16&lt;V$21,(R16-V$20)*W$21+Z$20,(R16-V$21)*W$22+Z$21)))*LookHere!B$11</f>
        <v>-252.34815759637397</v>
      </c>
      <c r="V16" s="40">
        <v>43953</v>
      </c>
      <c r="W16">
        <v>0.15</v>
      </c>
      <c r="X16" t="s">
        <v>64</v>
      </c>
      <c r="Z16" s="40">
        <f>V16*W16</f>
        <v>6592.95</v>
      </c>
      <c r="AG16">
        <f t="shared" si="10"/>
        <v>31</v>
      </c>
      <c r="AH16" s="20">
        <v>2.5000000000000001E-2</v>
      </c>
      <c r="AI16" s="3">
        <f t="shared" si="11"/>
        <v>0</v>
      </c>
    </row>
    <row r="17" spans="1:35" x14ac:dyDescent="0.2">
      <c r="A17">
        <f t="shared" si="0"/>
        <v>53</v>
      </c>
      <c r="B17">
        <f>IF(A17&lt;LookHere!$B$9,1,2)</f>
        <v>1</v>
      </c>
      <c r="C17">
        <f>IF(B17&lt;2,LookHere!F$10 - T16,0)</f>
        <v>7252.3481575963742</v>
      </c>
      <c r="D17" s="3">
        <f>IF(B17=2,LookHere!$B$12,0)</f>
        <v>0</v>
      </c>
      <c r="E17" s="3">
        <f>IF(A17&lt;LookHere!B$13,0,IF(A17&lt;LookHere!B$14,LookHere!C$13,LookHere!C$14))</f>
        <v>0</v>
      </c>
      <c r="F17" s="3">
        <f>IF('SC2'!A17&lt;LookHere!D$15,0,LookHere!B$15)</f>
        <v>0</v>
      </c>
      <c r="G17" s="3">
        <f>IF('SC2'!A17&lt;LookHere!D$16,0,LookHere!B$16)</f>
        <v>0</v>
      </c>
      <c r="H17" s="3">
        <f t="shared" si="1"/>
        <v>0</v>
      </c>
      <c r="I17" s="35">
        <f t="shared" si="2"/>
        <v>131713.59935617709</v>
      </c>
      <c r="J17" s="3">
        <f>IF(I16&gt;0,IF(B17&lt;2,IF(C17&gt;5500*[1]LookHere!B$11, 5500*[1]LookHere!B$11, C17), IF(H17&gt;(M17+P16),-(H17-M17-P16),0)),0)</f>
        <v>5500</v>
      </c>
      <c r="K17" s="35">
        <f t="shared" si="3"/>
        <v>18930.155738551166</v>
      </c>
      <c r="L17" s="35">
        <f t="shared" si="4"/>
        <v>0</v>
      </c>
      <c r="M17" s="35">
        <f t="shared" si="5"/>
        <v>0</v>
      </c>
      <c r="N17" s="35">
        <f t="shared" si="6"/>
        <v>0</v>
      </c>
      <c r="O17" s="35">
        <f t="shared" si="7"/>
        <v>42464.338136459235</v>
      </c>
      <c r="P17" s="3">
        <f t="shared" si="8"/>
        <v>0</v>
      </c>
      <c r="Q17">
        <f t="shared" si="9"/>
        <v>0</v>
      </c>
      <c r="R17" s="3">
        <f>IF(B17&lt;2,K17*V$5+L17*0.4*V$6 - IF((C17-J17)&gt;0,IF((C17-J17)&gt;V$12,V$12,C17-J17)),P17+L17*($V$6)*0.4+K17*($V$5)+G17+F17+E17)/LookHere!B$11</f>
        <v>-1264.3287426565253</v>
      </c>
      <c r="S17" s="3">
        <f>(IF(G17&gt;0,IF(R17&gt;V$15,IF(0.15*(R17-V$15)&lt;G17,0.15*(R17-V$15),G17),0),0))*LookHere!B$11</f>
        <v>0</v>
      </c>
      <c r="T17" s="3">
        <f>(IF(R17&lt;V$16,W$16*R17,IF(R17&lt;V$17,Z$16+W$17*(R17-V$16),IF(R17&lt;V$18,W$18*(R17-V$18)+Z$17,(R17-V$18)*W$19+Z$18)))+S17 + IF(R17&lt;V$20,R17*W$20,IF(R17&lt;V$21,(R17-V$20)*W$21+Z$20,(R17-V$21)*W$22+Z$21)))*LookHere!B$11</f>
        <v>-252.86574853130503</v>
      </c>
      <c r="V17" s="40">
        <v>87907</v>
      </c>
      <c r="W17">
        <v>0.22</v>
      </c>
      <c r="X17" t="s">
        <v>65</v>
      </c>
      <c r="Z17" s="40">
        <f>(V17-V16)*W17+Z16</f>
        <v>16262.829999999998</v>
      </c>
      <c r="AG17">
        <f t="shared" si="10"/>
        <v>32</v>
      </c>
      <c r="AH17" s="20">
        <v>2.5000000000000001E-2</v>
      </c>
      <c r="AI17" s="3">
        <f t="shared" si="11"/>
        <v>0</v>
      </c>
    </row>
    <row r="18" spans="1:35" x14ac:dyDescent="0.2">
      <c r="A18">
        <f t="shared" si="0"/>
        <v>54</v>
      </c>
      <c r="B18">
        <f>IF(A18&lt;LookHere!$B$9,1,2)</f>
        <v>1</v>
      </c>
      <c r="C18">
        <f>IF(B18&lt;2,LookHere!F$10 - T17,0)</f>
        <v>7252.8657485313051</v>
      </c>
      <c r="D18" s="3">
        <f>IF(B18=2,LookHere!$B$12,0)</f>
        <v>0</v>
      </c>
      <c r="E18" s="3">
        <f>IF(A18&lt;LookHere!B$13,0,IF(A18&lt;LookHere!B$14,LookHere!C$13,LookHere!C$14))</f>
        <v>0</v>
      </c>
      <c r="F18" s="3">
        <f>IF('SC2'!A18&lt;LookHere!D$15,0,LookHere!B$15)</f>
        <v>0</v>
      </c>
      <c r="G18" s="3">
        <f>IF('SC2'!A18&lt;LookHere!D$16,0,LookHere!B$16)</f>
        <v>0</v>
      </c>
      <c r="H18" s="3">
        <f t="shared" si="1"/>
        <v>0</v>
      </c>
      <c r="I18" s="35">
        <f t="shared" si="2"/>
        <v>136657.76796689403</v>
      </c>
      <c r="J18" s="3">
        <f>IF(I17&gt;0,IF(B18&lt;2,IF(C18&gt;5500*[1]LookHere!B$11, 5500*[1]LookHere!B$11, C18), IF(H18&gt;(M18+P17),-(H18-M18-P17),0)),0)</f>
        <v>5500</v>
      </c>
      <c r="K18" s="35">
        <f t="shared" si="3"/>
        <v>18850.270481334479</v>
      </c>
      <c r="L18" s="35">
        <f t="shared" si="4"/>
        <v>0</v>
      </c>
      <c r="M18" s="35">
        <f t="shared" si="5"/>
        <v>0</v>
      </c>
      <c r="N18" s="35">
        <f t="shared" si="6"/>
        <v>0</v>
      </c>
      <c r="O18" s="35">
        <f t="shared" si="7"/>
        <v>44038.004378054684</v>
      </c>
      <c r="P18" s="3">
        <f t="shared" si="8"/>
        <v>0</v>
      </c>
      <c r="Q18">
        <f t="shared" si="9"/>
        <v>0</v>
      </c>
      <c r="R18" s="3">
        <f>IF(B18&lt;2,K18*V$5+L18*0.4*V$6 - IF((C18-J18)&gt;0,IF((C18-J18)&gt;V$12,V$12,C18-J18)),P18+L18*($V$6)*0.4+K18*($V$5)+G18+F18+E18)/LookHere!B$11</f>
        <v>-1266.9057755225024</v>
      </c>
      <c r="S18" s="3">
        <f>(IF(G18&gt;0,IF(R18&gt;V$15,IF(0.15*(R18-V$15)&lt;G18,0.15*(R18-V$15),G18),0),0))*LookHere!B$11</f>
        <v>0</v>
      </c>
      <c r="T18" s="3">
        <f>(IF(R18&lt;V$16,W$16*R18,IF(R18&lt;V$17,Z$16+W$17*(R18-V$16),IF(R18&lt;V$18,W$18*(R18-V$18)+Z$17,(R18-V$18)*W$19+Z$18)))+S18 + IF(R18&lt;V$20,R18*W$20,IF(R18&lt;V$21,(R18-V$20)*W$21+Z$20,(R18-V$21)*W$22+Z$21)))*LookHere!B$11</f>
        <v>-253.38115510450049</v>
      </c>
      <c r="V18" s="40">
        <v>136270</v>
      </c>
      <c r="W18">
        <v>0.26</v>
      </c>
      <c r="X18" t="s">
        <v>66</v>
      </c>
      <c r="Z18" s="40">
        <f>(V18-V17)*W18+Z17</f>
        <v>28837.21</v>
      </c>
      <c r="AG18">
        <f t="shared" si="10"/>
        <v>33</v>
      </c>
      <c r="AH18" s="20">
        <v>2.5000000000000001E-2</v>
      </c>
      <c r="AI18" s="3">
        <f t="shared" si="11"/>
        <v>0</v>
      </c>
    </row>
    <row r="19" spans="1:35" x14ac:dyDescent="0.2">
      <c r="A19">
        <f t="shared" si="0"/>
        <v>55</v>
      </c>
      <c r="B19">
        <f>IF(A19&lt;LookHere!$B$9,1,2)</f>
        <v>1</v>
      </c>
      <c r="C19">
        <f>IF(B19&lt;2,LookHere!F$10 - T18,0)</f>
        <v>7253.3811551045001</v>
      </c>
      <c r="D19" s="3">
        <f>IF(B19=2,LookHere!$B$12,0)</f>
        <v>0</v>
      </c>
      <c r="E19" s="3">
        <f>IF(A19&lt;LookHere!B$13,0,IF(A19&lt;LookHere!B$14,LookHere!C$13,LookHere!C$14))</f>
        <v>0</v>
      </c>
      <c r="F19" s="3">
        <f>IF('SC2'!A19&lt;LookHere!D$15,0,LookHere!B$15)</f>
        <v>0</v>
      </c>
      <c r="G19" s="3">
        <f>IF('SC2'!A19&lt;LookHere!D$16,0,LookHere!B$16)</f>
        <v>0</v>
      </c>
      <c r="H19" s="3">
        <f t="shared" si="1"/>
        <v>0</v>
      </c>
      <c r="I19" s="35">
        <f t="shared" si="2"/>
        <v>141581.07218607372</v>
      </c>
      <c r="J19" s="3">
        <f>IF(I18&gt;0,IF(B19&lt;2,IF(C19&gt;5500*[1]LookHere!B$11, 5500*[1]LookHere!B$11, C19), IF(H19&gt;(M19+P18),-(H19-M19-P18),0)),0)</f>
        <v>5500</v>
      </c>
      <c r="K19" s="35">
        <f t="shared" si="3"/>
        <v>18770.722339903245</v>
      </c>
      <c r="L19" s="35">
        <f t="shared" si="4"/>
        <v>0</v>
      </c>
      <c r="M19" s="35">
        <f t="shared" si="5"/>
        <v>0</v>
      </c>
      <c r="N19" s="35">
        <f t="shared" si="6"/>
        <v>0</v>
      </c>
      <c r="O19" s="35">
        <f t="shared" si="7"/>
        <v>45605.545154683794</v>
      </c>
      <c r="P19" s="3">
        <f t="shared" si="8"/>
        <v>0</v>
      </c>
      <c r="Q19">
        <f t="shared" si="9"/>
        <v>0</v>
      </c>
      <c r="R19" s="3">
        <f>IF(B19&lt;2,K19*V$5+L19*0.4*V$6 - IF((C19-J19)&gt;0,IF((C19-J19)&gt;V$12,V$12,C19-J19)),P19+L19*($V$6)*0.4+K19*($V$5)+G19+F19+E19)/LookHere!B$11</f>
        <v>-1269.4719331817946</v>
      </c>
      <c r="S19" s="3">
        <f>(IF(G19&gt;0,IF(R19&gt;V$15,IF(0.15*(R19-V$15)&lt;G19,0.15*(R19-V$15),G19),0),0))*LookHere!B$11</f>
        <v>0</v>
      </c>
      <c r="T19" s="3">
        <f>(IF(R19&lt;V$16,W$16*R19,IF(R19&lt;V$17,Z$16+W$17*(R19-V$16),IF(R19&lt;V$18,W$18*(R19-V$18)+Z$17,(R19-V$18)*W$19+Z$18)))+S19 + IF(R19&lt;V$20,R19*W$20,IF(R19&lt;V$21,(R19-V$20)*W$21+Z$20,(R19-V$21)*W$22+Z$21)))*LookHere!B$11</f>
        <v>-253.89438663635892</v>
      </c>
      <c r="V19" s="40"/>
      <c r="W19">
        <v>0.28999999999999998</v>
      </c>
      <c r="X19" t="s">
        <v>67</v>
      </c>
      <c r="Z19" s="40"/>
      <c r="AG19">
        <f t="shared" si="10"/>
        <v>34</v>
      </c>
      <c r="AH19" s="20">
        <v>2.5000000000000001E-2</v>
      </c>
      <c r="AI19" s="3">
        <f t="shared" si="11"/>
        <v>0</v>
      </c>
    </row>
    <row r="20" spans="1:35" x14ac:dyDescent="0.2">
      <c r="A20">
        <f t="shared" si="0"/>
        <v>56</v>
      </c>
      <c r="B20">
        <f>IF(A20&lt;LookHere!$B$9,1,2)</f>
        <v>1</v>
      </c>
      <c r="C20">
        <f>IF(B20&lt;2,LookHere!F$10 - T19,0)</f>
        <v>7253.8943866363588</v>
      </c>
      <c r="D20" s="3">
        <f>IF(B20=2,LookHere!$B$12,0)</f>
        <v>0</v>
      </c>
      <c r="E20" s="3">
        <f>IF(A20&lt;LookHere!B$13,0,IF(A20&lt;LookHere!B$14,LookHere!C$13,LookHere!C$14))</f>
        <v>0</v>
      </c>
      <c r="F20" s="3">
        <f>IF('SC2'!A20&lt;LookHere!D$15,0,LookHere!B$15)</f>
        <v>0</v>
      </c>
      <c r="G20" s="3">
        <f>IF('SC2'!A20&lt;LookHere!D$16,0,LookHere!B$16)</f>
        <v>0</v>
      </c>
      <c r="H20" s="3">
        <f t="shared" si="1"/>
        <v>0</v>
      </c>
      <c r="I20" s="35">
        <f t="shared" si="2"/>
        <v>146483.60006144849</v>
      </c>
      <c r="J20" s="3">
        <f>IF(I19&gt;0,IF(B20&lt;2,IF(C20&gt;5500*[1]LookHere!B$11, 5500*[1]LookHere!B$11, C20), IF(H20&gt;(M20+P19),-(H20-M20-P19),0)),0)</f>
        <v>5500</v>
      </c>
      <c r="K20" s="35">
        <f t="shared" si="3"/>
        <v>18691.509891628852</v>
      </c>
      <c r="L20" s="35">
        <f t="shared" si="4"/>
        <v>0</v>
      </c>
      <c r="M20" s="35">
        <f t="shared" si="5"/>
        <v>0</v>
      </c>
      <c r="N20" s="35">
        <f t="shared" si="6"/>
        <v>0</v>
      </c>
      <c r="O20" s="35">
        <f t="shared" si="7"/>
        <v>47166.984140767381</v>
      </c>
      <c r="P20" s="3">
        <f t="shared" si="8"/>
        <v>0</v>
      </c>
      <c r="Q20">
        <f t="shared" si="9"/>
        <v>0</v>
      </c>
      <c r="R20" s="3">
        <f>IF(B20&lt;2,K20*V$5+L20*0.4*V$6 - IF((C20-J20)&gt;0,IF((C20-J20)&gt;V$12,V$12,C20-J20)),P20+L20*($V$6)*0.4+K20*($V$5)+G20+F20+E20)/LookHere!B$11</f>
        <v>-1272.027261630167</v>
      </c>
      <c r="S20" s="3">
        <f>(IF(G20&gt;0,IF(R20&gt;V$15,IF(0.15*(R20-V$15)&lt;G20,0.15*(R20-V$15),G20),0),0))*LookHere!B$11</f>
        <v>0</v>
      </c>
      <c r="T20" s="3">
        <f>(IF(R20&lt;V$16,W$16*R20,IF(R20&lt;V$17,Z$16+W$17*(R20-V$16),IF(R20&lt;V$18,W$18*(R20-V$18)+Z$17,(R20-V$18)*W$19+Z$18)))+S20 + IF(R20&lt;V$20,R20*W$20,IF(R20&lt;V$21,(R20-V$20)*W$21+Z$20,(R20-V$21)*W$22+Z$21)))*LookHere!B$11</f>
        <v>-254.40545232603341</v>
      </c>
      <c r="V20" s="40">
        <v>40120</v>
      </c>
      <c r="W20">
        <v>0.05</v>
      </c>
      <c r="X20" t="s">
        <v>68</v>
      </c>
      <c r="Z20" s="40">
        <f>V20*W20</f>
        <v>2006</v>
      </c>
      <c r="AG20">
        <f t="shared" si="10"/>
        <v>35</v>
      </c>
      <c r="AH20" s="20">
        <v>2.5000000000000001E-2</v>
      </c>
      <c r="AI20" s="3">
        <f t="shared" si="11"/>
        <v>0</v>
      </c>
    </row>
    <row r="21" spans="1:35" x14ac:dyDescent="0.2">
      <c r="A21">
        <f t="shared" si="0"/>
        <v>57</v>
      </c>
      <c r="B21">
        <f>IF(A21&lt;LookHere!$B$9,1,2)</f>
        <v>1</v>
      </c>
      <c r="C21">
        <f>IF(B21&lt;2,LookHere!F$10 - T20,0)</f>
        <v>7254.4054523260338</v>
      </c>
      <c r="D21" s="3">
        <f>IF(B21=2,LookHere!$B$12,0)</f>
        <v>0</v>
      </c>
      <c r="E21" s="3">
        <f>IF(A21&lt;LookHere!B$13,0,IF(A21&lt;LookHere!B$14,LookHere!C$13,LookHere!C$14))</f>
        <v>0</v>
      </c>
      <c r="F21" s="3">
        <f>IF('SC2'!A21&lt;LookHere!D$15,0,LookHere!B$15)</f>
        <v>0</v>
      </c>
      <c r="G21" s="3">
        <f>IF('SC2'!A21&lt;LookHere!D$16,0,LookHere!B$16)</f>
        <v>0</v>
      </c>
      <c r="H21" s="3">
        <f t="shared" si="1"/>
        <v>0</v>
      </c>
      <c r="I21" s="35">
        <f t="shared" si="2"/>
        <v>151365.43926918917</v>
      </c>
      <c r="J21" s="3">
        <f>IF(I20&gt;0,IF(B21&lt;2,IF(C21&gt;5500*[1]LookHere!B$11, 5500*[1]LookHere!B$11, C21), IF(H21&gt;(M21+P20),-(H21-M21-P20),0)),0)</f>
        <v>5500</v>
      </c>
      <c r="K21" s="35">
        <f t="shared" si="3"/>
        <v>18612.631719886176</v>
      </c>
      <c r="L21" s="35">
        <f t="shared" si="4"/>
        <v>0</v>
      </c>
      <c r="M21" s="35">
        <f t="shared" si="5"/>
        <v>0</v>
      </c>
      <c r="N21" s="35">
        <f t="shared" si="6"/>
        <v>0</v>
      </c>
      <c r="O21" s="35">
        <f t="shared" si="7"/>
        <v>48722.344920019379</v>
      </c>
      <c r="P21" s="3">
        <f t="shared" si="8"/>
        <v>0</v>
      </c>
      <c r="Q21">
        <f t="shared" si="9"/>
        <v>0</v>
      </c>
      <c r="R21" s="3">
        <f>IF(B21&lt;2,K21*V$5+L21*0.4*V$6 - IF((C21-J21)&gt;0,IF((C21-J21)&gt;V$12,V$12,C21-J21)),P21+L21*($V$6)*0.4+K21*($V$5)+G21+F21+E21)/LookHere!B$11</f>
        <v>-1274.5718065873682</v>
      </c>
      <c r="S21" s="3">
        <f>(IF(G21&gt;0,IF(R21&gt;V$15,IF(0.15*(R21-V$15)&lt;G21,0.15*(R21-V$15),G21),0),0))*LookHere!B$11</f>
        <v>0</v>
      </c>
      <c r="T21" s="3">
        <f>(IF(R21&lt;V$16,W$16*R21,IF(R21&lt;V$17,Z$16+W$17*(R21-V$16),IF(R21&lt;V$18,W$18*(R21-V$18)+Z$17,(R21-V$18)*W$19+Z$18)))+S21 + IF(R21&lt;V$20,R21*W$20,IF(R21&lt;V$21,(R21-V$20)*W$21+Z$20,(R21-V$21)*W$22+Z$21)))*LookHere!B$11</f>
        <v>-254.91436131747363</v>
      </c>
      <c r="V21" s="40">
        <v>80242</v>
      </c>
      <c r="W21">
        <v>9.1499999999999998E-2</v>
      </c>
      <c r="X21" t="s">
        <v>69</v>
      </c>
      <c r="Z21" s="40">
        <f>(V21-V20)*W21+Z20</f>
        <v>5677.1630000000005</v>
      </c>
      <c r="AG21">
        <f t="shared" si="10"/>
        <v>36</v>
      </c>
      <c r="AH21" s="20">
        <v>2.5000000000000001E-2</v>
      </c>
      <c r="AI21" s="3">
        <f t="shared" si="11"/>
        <v>0</v>
      </c>
    </row>
    <row r="22" spans="1:35" x14ac:dyDescent="0.2">
      <c r="A22">
        <f t="shared" si="0"/>
        <v>58</v>
      </c>
      <c r="B22">
        <f>IF(A22&lt;LookHere!$B$9,1,2)</f>
        <v>1</v>
      </c>
      <c r="C22">
        <f>IF(B22&lt;2,LookHere!F$10 - T21,0)</f>
        <v>7254.9143613174738</v>
      </c>
      <c r="D22" s="3">
        <f>IF(B22=2,LookHere!$B$12,0)</f>
        <v>0</v>
      </c>
      <c r="E22" s="3">
        <f>IF(A22&lt;LookHere!B$13,0,IF(A22&lt;LookHere!B$14,LookHere!C$13,LookHere!C$14))</f>
        <v>0</v>
      </c>
      <c r="F22" s="3">
        <f>IF('SC2'!A22&lt;LookHere!D$15,0,LookHere!B$15)</f>
        <v>0</v>
      </c>
      <c r="G22" s="3">
        <f>IF('SC2'!A22&lt;LookHere!D$16,0,LookHere!B$16)</f>
        <v>0</v>
      </c>
      <c r="H22" s="3">
        <f t="shared" si="1"/>
        <v>0</v>
      </c>
      <c r="I22" s="35">
        <f t="shared" si="2"/>
        <v>156226.6771154732</v>
      </c>
      <c r="J22" s="3">
        <f>IF(I21&gt;0,IF(B22&lt;2,IF(C22&gt;5500*[1]LookHere!B$11, 5500*[1]LookHere!B$11, C22), IF(H22&gt;(M22+P21),-(H22-M22-P21),0)),0)</f>
        <v>5500</v>
      </c>
      <c r="K22" s="35">
        <f t="shared" si="3"/>
        <v>18534.086414028254</v>
      </c>
      <c r="L22" s="35">
        <f t="shared" si="4"/>
        <v>0</v>
      </c>
      <c r="M22" s="35">
        <f t="shared" si="5"/>
        <v>0</v>
      </c>
      <c r="N22" s="35">
        <f t="shared" si="6"/>
        <v>0</v>
      </c>
      <c r="O22" s="35">
        <f t="shared" si="7"/>
        <v>50271.650985774373</v>
      </c>
      <c r="P22" s="3">
        <f t="shared" si="8"/>
        <v>0</v>
      </c>
      <c r="Q22">
        <f t="shared" si="9"/>
        <v>0</v>
      </c>
      <c r="R22" s="3">
        <f>IF(B22&lt;2,K22*V$5+L22*0.4*V$6 - IF((C22-J22)&gt;0,IF((C22-J22)&gt;V$12,V$12,C22-J22)),P22+L22*($V$6)*0.4+K22*($V$5)+G22+F22+E22)/LookHere!B$11</f>
        <v>-1277.1056135638255</v>
      </c>
      <c r="S22" s="3">
        <f>(IF(G22&gt;0,IF(R22&gt;V$15,IF(0.15*(R22-V$15)&lt;G22,0.15*(R22-V$15),G22),0),0))*LookHere!B$11</f>
        <v>0</v>
      </c>
      <c r="T22" s="3">
        <f>(IF(R22&lt;V$16,W$16*R22,IF(R22&lt;V$17,Z$16+W$17*(R22-V$16),IF(R22&lt;V$18,W$18*(R22-V$18)+Z$17,(R22-V$18)*W$19+Z$18)))+S22 + IF(R22&lt;V$20,R22*W$20,IF(R22&lt;V$21,(R22-V$20)*W$21+Z$20,(R22-V$21)*W$22+Z$21)))*LookHere!B$11</f>
        <v>-255.42112271276511</v>
      </c>
      <c r="V22" s="40"/>
      <c r="W22">
        <v>0.1116</v>
      </c>
      <c r="X22" t="s">
        <v>70</v>
      </c>
      <c r="Z22" s="40"/>
      <c r="AG22">
        <f t="shared" si="10"/>
        <v>37</v>
      </c>
      <c r="AH22" s="20">
        <v>2.5000000000000001E-2</v>
      </c>
      <c r="AI22" s="3">
        <f t="shared" si="11"/>
        <v>0</v>
      </c>
    </row>
    <row r="23" spans="1:35" x14ac:dyDescent="0.2">
      <c r="A23">
        <f t="shared" si="0"/>
        <v>59</v>
      </c>
      <c r="B23">
        <f>IF(A23&lt;LookHere!$B$9,1,2)</f>
        <v>1</v>
      </c>
      <c r="C23">
        <f>IF(B23&lt;2,LookHere!F$10 - T22,0)</f>
        <v>7255.4211227127653</v>
      </c>
      <c r="D23" s="3">
        <f>IF(B23=2,LookHere!$B$12,0)</f>
        <v>0</v>
      </c>
      <c r="E23" s="3">
        <f>IF(A23&lt;LookHere!B$13,0,IF(A23&lt;LookHere!B$14,LookHere!C$13,LookHere!C$14))</f>
        <v>0</v>
      </c>
      <c r="F23" s="3">
        <f>IF('SC2'!A23&lt;LookHere!D$15,0,LookHere!B$15)</f>
        <v>0</v>
      </c>
      <c r="G23" s="3">
        <f>IF('SC2'!A23&lt;LookHere!D$16,0,LookHere!B$16)</f>
        <v>0</v>
      </c>
      <c r="H23" s="3">
        <f t="shared" si="1"/>
        <v>0</v>
      </c>
      <c r="I23" s="35">
        <f t="shared" si="2"/>
        <v>161067.40053804591</v>
      </c>
      <c r="J23" s="3">
        <f>IF(I22&gt;0,IF(B23&lt;2,IF(C23&gt;5500*[1]LookHere!B$11, 5500*[1]LookHere!B$11, C23), IF(H23&gt;(M23+P22),-(H23-M23-P22),0)),0)</f>
        <v>5500</v>
      </c>
      <c r="K23" s="35">
        <f t="shared" si="3"/>
        <v>18455.872569361054</v>
      </c>
      <c r="L23" s="35">
        <f t="shared" si="4"/>
        <v>0</v>
      </c>
      <c r="M23" s="35">
        <f t="shared" si="5"/>
        <v>0</v>
      </c>
      <c r="N23" s="35">
        <f t="shared" si="6"/>
        <v>0</v>
      </c>
      <c r="O23" s="35">
        <f t="shared" si="7"/>
        <v>51814.92574132717</v>
      </c>
      <c r="P23" s="3">
        <f t="shared" si="8"/>
        <v>0</v>
      </c>
      <c r="Q23">
        <f t="shared" si="9"/>
        <v>0</v>
      </c>
      <c r="R23" s="3">
        <f>IF(B23&lt;2,K23*V$5+L23*0.4*V$6 - IF((C23-J23)&gt;0,IF((C23-J23)&gt;V$12,V$12,C23-J23)),P23+L23*($V$6)*0.4+K23*($V$5)+G23+F23+E23)/LookHere!B$11</f>
        <v>-1279.6287278746374</v>
      </c>
      <c r="S23" s="3">
        <f>(IF(G23&gt;0,IF(R23&gt;V$15,IF(0.15*(R23-V$15)&lt;G23,0.15*(R23-V$15),G23),0),0))*LookHere!B$11</f>
        <v>0</v>
      </c>
      <c r="T23" s="3">
        <f>(IF(R23&lt;V$16,W$16*R23,IF(R23&lt;V$17,Z$16+W$17*(R23-V$16),IF(R23&lt;V$18,W$18*(R23-V$18)+Z$17,(R23-V$18)*W$19+Z$18)))+S23 + IF(R23&lt;V$20,R23*W$20,IF(R23&lt;V$21,(R23-V$20)*W$21+Z$20,(R23-V$21)*W$22+Z$21)))*LookHere!B$11</f>
        <v>-255.9257455749275</v>
      </c>
      <c r="V23" s="40"/>
      <c r="AG23">
        <f t="shared" si="10"/>
        <v>38</v>
      </c>
      <c r="AH23" s="20">
        <v>2.5000000000000001E-2</v>
      </c>
      <c r="AI23" s="3">
        <f t="shared" si="11"/>
        <v>0</v>
      </c>
    </row>
    <row r="24" spans="1:35" x14ac:dyDescent="0.2">
      <c r="A24">
        <f t="shared" si="0"/>
        <v>60</v>
      </c>
      <c r="B24">
        <f>IF(A24&lt;LookHere!$B$9,1,2)</f>
        <v>1</v>
      </c>
      <c r="C24">
        <f>IF(B24&lt;2,LookHere!F$10 - T23,0)</f>
        <v>7255.9257455749275</v>
      </c>
      <c r="D24" s="3">
        <f>IF(B24=2,LookHere!$B$12,0)</f>
        <v>0</v>
      </c>
      <c r="E24" s="3">
        <f>IF(A24&lt;LookHere!B$13,0,IF(A24&lt;LookHere!B$14,LookHere!C$13,LookHere!C$14))</f>
        <v>0</v>
      </c>
      <c r="F24" s="3">
        <f>IF('SC2'!A24&lt;LookHere!D$15,0,LookHere!B$15)</f>
        <v>0</v>
      </c>
      <c r="G24" s="3">
        <f>IF('SC2'!A24&lt;LookHere!D$16,0,LookHere!B$16)</f>
        <v>0</v>
      </c>
      <c r="H24" s="3">
        <f t="shared" si="1"/>
        <v>0</v>
      </c>
      <c r="I24" s="35">
        <f t="shared" si="2"/>
        <v>165887.69610777535</v>
      </c>
      <c r="J24" s="3">
        <f>IF(I23&gt;0,IF(B24&lt;2,IF(C24&gt;5500*[1]LookHere!B$11, 5500*[1]LookHere!B$11, C24), IF(H24&gt;(M24+P23),-(H24-M24-P23),0)),0)</f>
        <v>5500</v>
      </c>
      <c r="K24" s="35">
        <f t="shared" si="3"/>
        <v>18377.988787118349</v>
      </c>
      <c r="L24" s="35">
        <f t="shared" si="4"/>
        <v>0</v>
      </c>
      <c r="M24" s="35">
        <f t="shared" si="5"/>
        <v>0</v>
      </c>
      <c r="N24" s="35">
        <f t="shared" si="6"/>
        <v>0</v>
      </c>
      <c r="O24" s="35">
        <f t="shared" si="7"/>
        <v>53352.192500273697</v>
      </c>
      <c r="P24" s="3">
        <f t="shared" si="8"/>
        <v>0</v>
      </c>
      <c r="Q24">
        <f t="shared" si="9"/>
        <v>0</v>
      </c>
      <c r="R24" s="3">
        <f>IF(B24&lt;2,K24*V$5+L24*0.4*V$6 - IF((C24-J24)&gt;0,IF((C24-J24)&gt;V$12,V$12,C24-J24)),P24+L24*($V$6)*0.4+K24*($V$5)+G24+F24+E24)/LookHere!B$11</f>
        <v>-1282.1411946430167</v>
      </c>
      <c r="S24" s="3">
        <f>(IF(G24&gt;0,IF(R24&gt;V$15,IF(0.15*(R24-V$15)&lt;G24,0.15*(R24-V$15),G24),0),0))*LookHere!B$11</f>
        <v>0</v>
      </c>
      <c r="T24" s="3">
        <f>(IF(R24&lt;V$16,W$16*R24,IF(R24&lt;V$17,Z$16+W$17*(R24-V$16),IF(R24&lt;V$18,W$18*(R24-V$18)+Z$17,(R24-V$18)*W$19+Z$18)))+S24 + IF(R24&lt;V$20,R24*W$20,IF(R24&lt;V$21,(R24-V$20)*W$21+Z$20,(R24-V$21)*W$22+Z$21)))*LookHere!B$11</f>
        <v>-256.42823892860332</v>
      </c>
      <c r="AG24">
        <f t="shared" si="10"/>
        <v>39</v>
      </c>
      <c r="AH24" s="20">
        <v>2.5000000000000001E-2</v>
      </c>
      <c r="AI24" s="3">
        <f t="shared" si="11"/>
        <v>0</v>
      </c>
    </row>
    <row r="25" spans="1:35" x14ac:dyDescent="0.2">
      <c r="A25">
        <f t="shared" si="0"/>
        <v>61</v>
      </c>
      <c r="B25">
        <f>IF(A25&lt;LookHere!$B$9,1,2)</f>
        <v>1</v>
      </c>
      <c r="C25">
        <f>IF(B25&lt;2,LookHere!F$10 - T24,0)</f>
        <v>7256.4282389286036</v>
      </c>
      <c r="D25" s="3">
        <f>IF(B25=2,LookHere!$B$12,0)</f>
        <v>0</v>
      </c>
      <c r="E25" s="3">
        <f>IF(A25&lt;LookHere!B$13,0,IF(A25&lt;LookHere!B$14,LookHere!C$13,LookHere!C$14))</f>
        <v>0</v>
      </c>
      <c r="F25" s="3">
        <f>IF('SC2'!A25&lt;LookHere!D$15,0,LookHere!B$15)</f>
        <v>0</v>
      </c>
      <c r="G25" s="3">
        <f>IF('SC2'!A25&lt;LookHere!D$16,0,LookHere!B$16)</f>
        <v>0</v>
      </c>
      <c r="H25" s="3">
        <f t="shared" si="1"/>
        <v>0</v>
      </c>
      <c r="I25" s="35">
        <f t="shared" si="2"/>
        <v>170687.65003020054</v>
      </c>
      <c r="J25" s="3">
        <f>IF(I24&gt;0,IF(B25&lt;2,IF(C25&gt;5500*[1]LookHere!B$11, 5500*[1]LookHere!B$11, C25), IF(H25&gt;(M25+P24),-(H25-M25-P24),0)),0)</f>
        <v>5500</v>
      </c>
      <c r="K25" s="35">
        <f t="shared" si="3"/>
        <v>18300.433674436706</v>
      </c>
      <c r="L25" s="35">
        <f t="shared" si="4"/>
        <v>0</v>
      </c>
      <c r="M25" s="35">
        <f t="shared" si="5"/>
        <v>0</v>
      </c>
      <c r="N25" s="35">
        <f t="shared" si="6"/>
        <v>0</v>
      </c>
      <c r="O25" s="35">
        <f t="shared" si="7"/>
        <v>54883.474486851141</v>
      </c>
      <c r="P25" s="3">
        <f t="shared" si="8"/>
        <v>0</v>
      </c>
      <c r="Q25">
        <f t="shared" si="9"/>
        <v>0</v>
      </c>
      <c r="R25" s="3">
        <f>IF(B25&lt;2,K25*V$5+L25*0.4*V$6 - IF((C25-J25)&gt;0,IF((C25-J25)&gt;V$12,V$12,C25-J25)),P25+L25*($V$6)*0.4+K25*($V$5)+G25+F25+E25)/LookHere!B$11</f>
        <v>-1284.6430588016253</v>
      </c>
      <c r="S25" s="3">
        <f>(IF(G25&gt;0,IF(R25&gt;V$15,IF(0.15*(R25-V$15)&lt;G25,0.15*(R25-V$15),G25),0),0))*LookHere!B$11</f>
        <v>0</v>
      </c>
      <c r="T25" s="3">
        <f>(IF(R25&lt;V$16,W$16*R25,IF(R25&lt;V$17,Z$16+W$17*(R25-V$16),IF(R25&lt;V$18,W$18*(R25-V$18)+Z$17,(R25-V$18)*W$19+Z$18)))+S25 + IF(R25&lt;V$20,R25*W$20,IF(R25&lt;V$21,(R25-V$20)*W$21+Z$20,(R25-V$21)*W$22+Z$21)))*LookHere!B$11</f>
        <v>-256.92861176032505</v>
      </c>
      <c r="AG25">
        <f t="shared" si="10"/>
        <v>40</v>
      </c>
      <c r="AH25" s="20">
        <v>2.5000000000000001E-2</v>
      </c>
      <c r="AI25" s="3">
        <f t="shared" si="11"/>
        <v>0</v>
      </c>
    </row>
    <row r="26" spans="1:35" x14ac:dyDescent="0.2">
      <c r="A26">
        <f t="shared" si="0"/>
        <v>62</v>
      </c>
      <c r="B26">
        <f>IF(A26&lt;LookHere!$B$9,1,2)</f>
        <v>1</v>
      </c>
      <c r="C26">
        <f>IF(B26&lt;2,LookHere!F$10 - T25,0)</f>
        <v>7256.9286117603251</v>
      </c>
      <c r="D26" s="3">
        <f>IF(B26=2,LookHere!$B$12,0)</f>
        <v>0</v>
      </c>
      <c r="E26" s="3">
        <f>IF(A26&lt;LookHere!B$13,0,IF(A26&lt;LookHere!B$14,LookHere!C$13,LookHere!C$14))</f>
        <v>0</v>
      </c>
      <c r="F26" s="3">
        <f>IF('SC2'!A26&lt;LookHere!D$15,0,LookHere!B$15)</f>
        <v>0</v>
      </c>
      <c r="G26" s="3">
        <f>IF('SC2'!A26&lt;LookHere!D$16,0,LookHere!B$16)</f>
        <v>0</v>
      </c>
      <c r="H26" s="3">
        <f t="shared" si="1"/>
        <v>0</v>
      </c>
      <c r="I26" s="35">
        <f t="shared" si="2"/>
        <v>175467.34814707309</v>
      </c>
      <c r="J26" s="3">
        <f>IF(I25&gt;0,IF(B26&lt;2,IF(C26&gt;5500*[1]LookHere!B$11, 5500*[1]LookHere!B$11, C26), IF(H26&gt;(M26+P25),-(H26-M26-P25),0)),0)</f>
        <v>5500</v>
      </c>
      <c r="K26" s="35">
        <f t="shared" si="3"/>
        <v>18223.205844330583</v>
      </c>
      <c r="L26" s="35">
        <f t="shared" si="4"/>
        <v>0</v>
      </c>
      <c r="M26" s="35">
        <f t="shared" si="5"/>
        <v>0</v>
      </c>
      <c r="N26" s="35">
        <f t="shared" si="6"/>
        <v>0</v>
      </c>
      <c r="O26" s="35">
        <f t="shared" si="7"/>
        <v>56408.794836276953</v>
      </c>
      <c r="P26" s="3">
        <f t="shared" si="8"/>
        <v>0</v>
      </c>
      <c r="Q26">
        <f t="shared" si="9"/>
        <v>0</v>
      </c>
      <c r="R26" s="3">
        <f>IF(B26&lt;2,K26*V$5+L26*0.4*V$6 - IF((C26-J26)&gt;0,IF((C26-J26)&gt;V$12,V$12,C26-J26)),P26+L26*($V$6)*0.4+K26*($V$5)+G26+F26+E26)/LookHere!B$11</f>
        <v>-1287.1343650934828</v>
      </c>
      <c r="S26" s="3">
        <f>(IF(G26&gt;0,IF(R26&gt;V$15,IF(0.15*(R26-V$15)&lt;G26,0.15*(R26-V$15),G26),0),0))*LookHere!B$11</f>
        <v>0</v>
      </c>
      <c r="T26" s="3">
        <f>(IF(R26&lt;V$16,W$16*R26,IF(R26&lt;V$17,Z$16+W$17*(R26-V$16),IF(R26&lt;V$18,W$18*(R26-V$18)+Z$17,(R26-V$18)*W$19+Z$18)))+S26 + IF(R26&lt;V$20,R26*W$20,IF(R26&lt;V$21,(R26-V$20)*W$21+Z$20,(R26-V$21)*W$22+Z$21)))*LookHere!B$11</f>
        <v>-257.42687301869654</v>
      </c>
      <c r="AG26">
        <f t="shared" si="10"/>
        <v>41</v>
      </c>
      <c r="AH26" s="20">
        <v>0.03</v>
      </c>
      <c r="AI26" s="3">
        <f t="shared" si="11"/>
        <v>0</v>
      </c>
    </row>
    <row r="27" spans="1:35" x14ac:dyDescent="0.2">
      <c r="A27">
        <f t="shared" si="0"/>
        <v>63</v>
      </c>
      <c r="B27">
        <f>IF(A27&lt;LookHere!$B$9,1,2)</f>
        <v>1</v>
      </c>
      <c r="C27">
        <f>IF(B27&lt;2,LookHere!F$10 - T26,0)</f>
        <v>7257.4268730186968</v>
      </c>
      <c r="D27" s="3">
        <f>IF(B27=2,LookHere!$B$12,0)</f>
        <v>0</v>
      </c>
      <c r="E27" s="3">
        <f>IF(A27&lt;LookHere!B$13,0,IF(A27&lt;LookHere!B$14,LookHere!C$13,LookHere!C$14))</f>
        <v>0</v>
      </c>
      <c r="F27" s="3">
        <f>IF('SC2'!A27&lt;LookHere!D$15,0,LookHere!B$15)</f>
        <v>0</v>
      </c>
      <c r="G27" s="3">
        <f>IF('SC2'!A27&lt;LookHere!D$16,0,LookHere!B$16)</f>
        <v>0</v>
      </c>
      <c r="H27" s="3">
        <f t="shared" si="1"/>
        <v>0</v>
      </c>
      <c r="I27" s="35">
        <f t="shared" si="2"/>
        <v>180226.87593789244</v>
      </c>
      <c r="J27" s="3">
        <f>IF(I26&gt;0,IF(B27&lt;2,IF(C27&gt;5500*[1]LookHere!B$11, 5500*[1]LookHere!B$11, C27), IF(H27&gt;(M27+P26),-(H27-M27-P26),0)),0)</f>
        <v>5500</v>
      </c>
      <c r="K27" s="35">
        <f t="shared" si="3"/>
        <v>18146.303915667508</v>
      </c>
      <c r="L27" s="35">
        <f t="shared" si="4"/>
        <v>0</v>
      </c>
      <c r="M27" s="35">
        <f t="shared" si="5"/>
        <v>0</v>
      </c>
      <c r="N27" s="35">
        <f t="shared" si="6"/>
        <v>0</v>
      </c>
      <c r="O27" s="35">
        <f t="shared" si="7"/>
        <v>57928.176595086559</v>
      </c>
      <c r="P27" s="3">
        <f t="shared" si="8"/>
        <v>0</v>
      </c>
      <c r="Q27">
        <f t="shared" si="9"/>
        <v>0</v>
      </c>
      <c r="R27" s="3">
        <f>IF(B27&lt;2,K27*V$5+L27*0.4*V$6 - IF((C27-J27)&gt;0,IF((C27-J27)&gt;V$12,V$12,C27-J27)),P27+L27*($V$6)*0.4+K27*($V$5)+G27+F27+E27)/LookHere!B$11</f>
        <v>-1289.6151580727885</v>
      </c>
      <c r="S27" s="3">
        <f>(IF(G27&gt;0,IF(R27&gt;V$15,IF(0.15*(R27-V$15)&lt;G27,0.15*(R27-V$15),G27),0),0))*LookHere!B$11</f>
        <v>0</v>
      </c>
      <c r="T27" s="3">
        <f>(IF(R27&lt;V$16,W$16*R27,IF(R27&lt;V$17,Z$16+W$17*(R27-V$16),IF(R27&lt;V$18,W$18*(R27-V$18)+Z$17,(R27-V$18)*W$19+Z$18)))+S27 + IF(R27&lt;V$20,R27*W$20,IF(R27&lt;V$21,(R27-V$20)*W$21+Z$20,(R27-V$21)*W$22+Z$21)))*LookHere!B$11</f>
        <v>-257.92303161455771</v>
      </c>
      <c r="AG27">
        <f t="shared" si="10"/>
        <v>42</v>
      </c>
      <c r="AH27" s="20">
        <v>0.03</v>
      </c>
      <c r="AI27" s="3">
        <f t="shared" si="11"/>
        <v>0</v>
      </c>
    </row>
    <row r="28" spans="1:35" x14ac:dyDescent="0.2">
      <c r="A28">
        <f t="shared" si="0"/>
        <v>64</v>
      </c>
      <c r="B28">
        <f>IF(A28&lt;LookHere!$B$9,1,2)</f>
        <v>1</v>
      </c>
      <c r="C28">
        <f>IF(B28&lt;2,LookHere!F$10 - T27,0)</f>
        <v>7257.9230316145577</v>
      </c>
      <c r="D28" s="3">
        <f>IF(B28=2,LookHere!$B$12,0)</f>
        <v>0</v>
      </c>
      <c r="E28" s="3">
        <f>IF(A28&lt;LookHere!B$13,0,IF(A28&lt;LookHere!B$14,LookHere!C$13,LookHere!C$14))</f>
        <v>0</v>
      </c>
      <c r="F28" s="3">
        <f>IF('SC2'!A28&lt;LookHere!D$15,0,LookHere!B$15)</f>
        <v>0</v>
      </c>
      <c r="G28" s="3">
        <f>IF('SC2'!A28&lt;LookHere!D$16,0,LookHere!B$16)</f>
        <v>0</v>
      </c>
      <c r="H28" s="3">
        <f t="shared" si="1"/>
        <v>0</v>
      </c>
      <c r="I28" s="35">
        <f t="shared" si="2"/>
        <v>184966.31852143453</v>
      </c>
      <c r="J28" s="3">
        <f>IF(I27&gt;0,IF(B28&lt;2,IF(C28&gt;5500*[1]LookHere!B$11, 5500*[1]LookHere!B$11, C28), IF(H28&gt;(M28+P27),-(H28-M28-P27),0)),0)</f>
        <v>5500</v>
      </c>
      <c r="K28" s="35">
        <f t="shared" si="3"/>
        <v>18069.726513143389</v>
      </c>
      <c r="L28" s="35">
        <f t="shared" si="4"/>
        <v>0</v>
      </c>
      <c r="M28" s="35">
        <f t="shared" si="5"/>
        <v>0</v>
      </c>
      <c r="N28" s="35">
        <f t="shared" si="6"/>
        <v>0</v>
      </c>
      <c r="O28" s="35">
        <f t="shared" si="7"/>
        <v>59441.642721469849</v>
      </c>
      <c r="P28" s="3">
        <f t="shared" si="8"/>
        <v>0</v>
      </c>
      <c r="Q28">
        <f t="shared" si="9"/>
        <v>0</v>
      </c>
      <c r="R28" s="3">
        <f>IF(B28&lt;2,K28*V$5+L28*0.4*V$6 - IF((C28-J28)&gt;0,IF((C28-J28)&gt;V$12,V$12,C28-J28)),P28+L28*($V$6)*0.4+K28*($V$5)+G28+F28+E28)/LookHere!B$11</f>
        <v>-1292.0854821057212</v>
      </c>
      <c r="S28" s="3">
        <f>(IF(G28&gt;0,IF(R28&gt;V$15,IF(0.15*(R28-V$15)&lt;G28,0.15*(R28-V$15),G28),0),0))*LookHere!B$11</f>
        <v>0</v>
      </c>
      <c r="T28" s="3">
        <f>(IF(R28&lt;V$16,W$16*R28,IF(R28&lt;V$17,Z$16+W$17*(R28-V$16),IF(R28&lt;V$18,W$18*(R28-V$18)+Z$17,(R28-V$18)*W$19+Z$18)))+S28 + IF(R28&lt;V$20,R28*W$20,IF(R28&lt;V$21,(R28-V$20)*W$21+Z$20,(R28-V$21)*W$22+Z$21)))*LookHere!B$11</f>
        <v>-258.41709642114427</v>
      </c>
      <c r="AG28">
        <f t="shared" si="10"/>
        <v>43</v>
      </c>
      <c r="AH28" s="20">
        <v>0.03</v>
      </c>
      <c r="AI28" s="3">
        <f t="shared" si="11"/>
        <v>0</v>
      </c>
    </row>
    <row r="29" spans="1:35" x14ac:dyDescent="0.2">
      <c r="A29">
        <f t="shared" si="0"/>
        <v>65</v>
      </c>
      <c r="B29">
        <f>IF(A29&lt;LookHere!$B$9,1,2)</f>
        <v>2</v>
      </c>
      <c r="C29">
        <f>IF(B29&lt;2,LookHere!F$10 - T28,0)</f>
        <v>0</v>
      </c>
      <c r="D29" s="3">
        <f>IF(B29=2,LookHere!$B$12,0)</f>
        <v>45000</v>
      </c>
      <c r="E29" s="3">
        <f>IF(A29&lt;LookHere!B$13,0,IF(A29&lt;LookHere!B$14,LookHere!C$13,LookHere!C$14))</f>
        <v>15000</v>
      </c>
      <c r="F29" s="3">
        <f>IF('SC2'!A29&lt;LookHere!D$15,0,LookHere!B$15)</f>
        <v>8000</v>
      </c>
      <c r="G29" s="3">
        <f>IF('SC2'!A29&lt;LookHere!D$16,0,LookHere!B$16)</f>
        <v>0</v>
      </c>
      <c r="H29" s="3">
        <f t="shared" si="1"/>
        <v>21741.582903578856</v>
      </c>
      <c r="I29" s="35">
        <f t="shared" si="2"/>
        <v>180513.90426683862</v>
      </c>
      <c r="J29" s="3">
        <f>IF(I28&gt;0,IF(B29&lt;2,IF(C29&gt;5500*[1]LookHere!B$11, 5500*[1]LookHere!B$11, C29), IF(H29&gt;(M29+P28),-(H29-M29-P28),0)),0)</f>
        <v>-3671.8563904354669</v>
      </c>
      <c r="K29" s="35">
        <f t="shared" si="3"/>
        <v>-76.254245885465934</v>
      </c>
      <c r="L29" s="35">
        <f t="shared" si="4"/>
        <v>0</v>
      </c>
      <c r="M29" s="35">
        <f t="shared" si="5"/>
        <v>18069.726513143389</v>
      </c>
      <c r="N29" s="35">
        <f t="shared" si="6"/>
        <v>0</v>
      </c>
      <c r="O29" s="35">
        <f t="shared" si="7"/>
        <v>59190.798989185249</v>
      </c>
      <c r="P29" s="3">
        <f t="shared" si="8"/>
        <v>2367.6319595674099</v>
      </c>
      <c r="Q29">
        <f t="shared" si="9"/>
        <v>0.04</v>
      </c>
      <c r="R29" s="3">
        <f>IF(B29&lt;2,K29*V$5+L29*0.4*V$6 - IF((C29-J29)&gt;0,IF((C29-J29)&gt;V$12,V$12,C29-J29)),P29+L29*($V$6)*0.4+K29*($V$5)+G29+F29+E29)/LookHere!B$11</f>
        <v>25365.666125108481</v>
      </c>
      <c r="S29" s="3">
        <f>(IF(G29&gt;0,IF(R29&gt;V$15,IF(0.15*(R29-V$15)&lt;G29,0.15*(R29-V$15),G29),0),0))*LookHere!B$11</f>
        <v>0</v>
      </c>
      <c r="T29" s="3">
        <f>(IF(R29&lt;V$16,W$16*R29,IF(R29&lt;V$17,Z$16+W$17*(R29-V$16),IF(R29&lt;V$18,W$18*(R29-V$18)+Z$17,(R29-V$18)*W$19+Z$18)))+S29 + IF(R29&lt;V$20,R29*W$20,IF(R29&lt;V$21,(R29-V$20)*W$21+Z$20,(R29-V$21)*W$22+Z$21)))*LookHere!B$11</f>
        <v>5073.1332250216965</v>
      </c>
      <c r="AG29">
        <f t="shared" si="10"/>
        <v>44</v>
      </c>
      <c r="AH29" s="20">
        <v>0.03</v>
      </c>
      <c r="AI29" s="3">
        <f t="shared" si="11"/>
        <v>0</v>
      </c>
    </row>
    <row r="30" spans="1:35" x14ac:dyDescent="0.2">
      <c r="A30">
        <f t="shared" si="0"/>
        <v>66</v>
      </c>
      <c r="B30">
        <f>IF(A30&lt;LookHere!$B$9,1,2)</f>
        <v>2</v>
      </c>
      <c r="C30">
        <f>IF(B30&lt;2,LookHere!F$10 - T29,0)</f>
        <v>0</v>
      </c>
      <c r="D30" s="3">
        <f>IF(B30=2,LookHere!$B$12,0)</f>
        <v>45000</v>
      </c>
      <c r="E30" s="3">
        <f>IF(A30&lt;LookHere!B$13,0,IF(A30&lt;LookHere!B$14,LookHere!C$13,LookHere!C$14))</f>
        <v>15000</v>
      </c>
      <c r="F30" s="3">
        <f>IF('SC2'!A30&lt;LookHere!D$15,0,LookHere!B$15)</f>
        <v>8000</v>
      </c>
      <c r="G30" s="3">
        <f>IF('SC2'!A30&lt;LookHere!D$16,0,LookHere!B$16)</f>
        <v>0</v>
      </c>
      <c r="H30" s="3">
        <f t="shared" si="1"/>
        <v>27073.133225021695</v>
      </c>
      <c r="I30" s="35">
        <f t="shared" si="2"/>
        <v>154970.38007949281</v>
      </c>
      <c r="J30" s="3">
        <f>IF(I29&gt;0,IF(B30&lt;2,IF(C30&gt;5500*[1]LookHere!B$11, 5500*[1]LookHere!B$11, C30), IF(H30&gt;(M30+P29),-(H30-M30-P29),0)),0)</f>
        <v>-24781.75551133975</v>
      </c>
      <c r="K30" s="35">
        <f t="shared" si="3"/>
        <v>0.32179291763667095</v>
      </c>
      <c r="L30" s="35">
        <f t="shared" si="4"/>
        <v>0</v>
      </c>
      <c r="M30" s="35">
        <f t="shared" si="5"/>
        <v>-76.254245885465934</v>
      </c>
      <c r="N30" s="35">
        <f t="shared" si="6"/>
        <v>0</v>
      </c>
      <c r="O30" s="35">
        <f t="shared" si="7"/>
        <v>56573.381857883483</v>
      </c>
      <c r="P30" s="3">
        <f t="shared" si="8"/>
        <v>2376.0820380311065</v>
      </c>
      <c r="Q30">
        <f t="shared" si="9"/>
        <v>4.2000000000000003E-2</v>
      </c>
      <c r="R30" s="3">
        <f>IF(B30&lt;2,K30*V$5+L30*0.4*V$6 - IF((C30-J30)&gt;0,IF((C30-J30)&gt;V$12,V$12,C30-J30)),P30+L30*($V$6)*0.4+K30*($V$5)+G30+F30+E30)/LookHere!B$11</f>
        <v>25376.090333852524</v>
      </c>
      <c r="S30" s="3">
        <f>(IF(G30&gt;0,IF(R30&gt;V$15,IF(0.15*(R30-V$15)&lt;G30,0.15*(R30-V$15),G30),0),0))*LookHere!B$11</f>
        <v>0</v>
      </c>
      <c r="T30" s="3">
        <f>(IF(R30&lt;V$16,W$16*R30,IF(R30&lt;V$17,Z$16+W$17*(R30-V$16),IF(R30&lt;V$18,W$18*(R30-V$18)+Z$17,(R30-V$18)*W$19+Z$18)))+S30 + IF(R30&lt;V$20,R30*W$20,IF(R30&lt;V$21,(R30-V$20)*W$21+Z$20,(R30-V$21)*W$22+Z$21)))*LookHere!B$11</f>
        <v>5075.2180667705052</v>
      </c>
      <c r="AG30">
        <f t="shared" si="10"/>
        <v>45</v>
      </c>
      <c r="AH30" s="20">
        <v>0.03</v>
      </c>
      <c r="AI30" s="3">
        <f t="shared" si="11"/>
        <v>0</v>
      </c>
    </row>
    <row r="31" spans="1:35" x14ac:dyDescent="0.2">
      <c r="A31">
        <f t="shared" si="0"/>
        <v>67</v>
      </c>
      <c r="B31">
        <f>IF(A31&lt;LookHere!$B$9,1,2)</f>
        <v>2</v>
      </c>
      <c r="C31">
        <f>IF(B31&lt;2,LookHere!F$10 - T30,0)</f>
        <v>0</v>
      </c>
      <c r="D31" s="3">
        <f>IF(B31=2,LookHere!$B$12,0)</f>
        <v>45000</v>
      </c>
      <c r="E31" s="3">
        <f>IF(A31&lt;LookHere!B$13,0,IF(A31&lt;LookHere!B$14,LookHere!C$13,LookHere!C$14))</f>
        <v>15000</v>
      </c>
      <c r="F31" s="3">
        <f>IF('SC2'!A31&lt;LookHere!D$15,0,LookHere!B$15)</f>
        <v>8000</v>
      </c>
      <c r="G31" s="3">
        <f>IF('SC2'!A31&lt;LookHere!D$16,0,LookHere!B$16)</f>
        <v>7004.88</v>
      </c>
      <c r="H31" s="3">
        <f t="shared" si="1"/>
        <v>20070.338066770506</v>
      </c>
      <c r="I31" s="35">
        <f t="shared" si="2"/>
        <v>136622.47083973559</v>
      </c>
      <c r="J31" s="3">
        <f>IF(I30&gt;0,IF(B31&lt;2,IF(C31&gt;5500*[1]LookHere!B$11, 5500*[1]LookHere!B$11, C31), IF(H31&gt;(M31+P30),-(H31-M31-P30),0)),0)</f>
        <v>-17693.934235821765</v>
      </c>
      <c r="K31" s="35">
        <f t="shared" si="3"/>
        <v>-1.3579661124267783E-3</v>
      </c>
      <c r="L31" s="35">
        <f t="shared" si="4"/>
        <v>0</v>
      </c>
      <c r="M31" s="35">
        <f t="shared" si="5"/>
        <v>0.32179291763667095</v>
      </c>
      <c r="N31" s="35">
        <f t="shared" si="6"/>
        <v>0</v>
      </c>
      <c r="O31" s="35">
        <f t="shared" si="7"/>
        <v>53958.560148412107</v>
      </c>
      <c r="P31" s="3">
        <f t="shared" si="8"/>
        <v>2374.1766465301325</v>
      </c>
      <c r="Q31">
        <f t="shared" si="9"/>
        <v>4.3999999999999997E-2</v>
      </c>
      <c r="R31" s="3">
        <f>IF(B31&lt;2,K31*V$5+L31*0.4*V$6 - IF((C31-J31)&gt;0,IF((C31-J31)&gt;V$12,V$12,C31-J31)),P31+L31*($V$6)*0.4+K31*($V$5)+G31+F31+E31)/LookHere!B$11</f>
        <v>32379.056611521766</v>
      </c>
      <c r="S31" s="3">
        <f>(IF(G31&gt;0,IF(R31&gt;V$15,IF(0.15*(R31-V$15)&lt;G31,0.15*(R31-V$15),G31),0),0))*LookHere!B$11</f>
        <v>0</v>
      </c>
      <c r="T31" s="3">
        <f>(IF(R31&lt;V$16,W$16*R31,IF(R31&lt;V$17,Z$16+W$17*(R31-V$16),IF(R31&lt;V$18,W$18*(R31-V$18)+Z$17,(R31-V$18)*W$19+Z$18)))+S31 + IF(R31&lt;V$20,R31*W$20,IF(R31&lt;V$21,(R31-V$20)*W$21+Z$20,(R31-V$21)*W$22+Z$21)))*LookHere!B$11</f>
        <v>6475.8113223043538</v>
      </c>
      <c r="W31" s="3"/>
      <c r="X31" s="3"/>
      <c r="Y31" s="3"/>
      <c r="AG31">
        <f t="shared" si="10"/>
        <v>46</v>
      </c>
      <c r="AH31" s="20">
        <v>0.03</v>
      </c>
      <c r="AI31" s="3">
        <f t="shared" si="11"/>
        <v>0</v>
      </c>
    </row>
    <row r="32" spans="1:35" x14ac:dyDescent="0.2">
      <c r="A32">
        <f t="shared" si="0"/>
        <v>68</v>
      </c>
      <c r="B32">
        <f>IF(A32&lt;LookHere!$B$9,1,2)</f>
        <v>2</v>
      </c>
      <c r="C32">
        <f>IF(B32&lt;2,LookHere!F$10 - T31,0)</f>
        <v>0</v>
      </c>
      <c r="D32" s="3">
        <f>IF(B32=2,LookHere!$B$12,0)</f>
        <v>45000</v>
      </c>
      <c r="E32" s="3">
        <f>IF(A32&lt;LookHere!B$13,0,IF(A32&lt;LookHere!B$14,LookHere!C$13,LookHere!C$14))</f>
        <v>15000</v>
      </c>
      <c r="F32" s="3">
        <f>IF('SC2'!A32&lt;LookHere!D$15,0,LookHere!B$15)</f>
        <v>8000</v>
      </c>
      <c r="G32" s="3">
        <f>IF('SC2'!A32&lt;LookHere!D$16,0,LookHere!B$16)</f>
        <v>7004.88</v>
      </c>
      <c r="H32" s="3">
        <f t="shared" si="1"/>
        <v>21470.931322304354</v>
      </c>
      <c r="I32" s="35">
        <f t="shared" si="2"/>
        <v>116949.16797905156</v>
      </c>
      <c r="J32" s="3">
        <f>IF(I31&gt;0,IF(B32&lt;2,IF(C32&gt;5500*[1]LookHere!B$11, 5500*[1]LookHere!B$11, C32), IF(H32&gt;(M32+P31),-(H32-M32-P31),0)),0)</f>
        <v>-19096.756033740334</v>
      </c>
      <c r="K32" s="35">
        <f t="shared" si="3"/>
        <v>5.7306169944412299E-6</v>
      </c>
      <c r="L32" s="35">
        <f t="shared" si="4"/>
        <v>0</v>
      </c>
      <c r="M32" s="35">
        <f t="shared" si="5"/>
        <v>-1.3579661124267783E-3</v>
      </c>
      <c r="N32" s="35">
        <f t="shared" si="6"/>
        <v>0</v>
      </c>
      <c r="O32" s="35">
        <f t="shared" si="7"/>
        <v>51356.678378055673</v>
      </c>
      <c r="P32" s="3">
        <f t="shared" si="8"/>
        <v>2362.4072053905611</v>
      </c>
      <c r="Q32">
        <f t="shared" si="9"/>
        <v>4.5999999999999999E-2</v>
      </c>
      <c r="R32" s="3">
        <f>IF(B32&lt;2,K32*V$5+L32*0.4*V$6 - IF((C32-J32)&gt;0,IF((C32-J32)&gt;V$12,V$12,C32-J32)),P32+L32*($V$6)*0.4+K32*($V$5)+G32+F32+E32)/LookHere!B$11</f>
        <v>32367.287205538298</v>
      </c>
      <c r="S32" s="3">
        <f>(IF(G32&gt;0,IF(R32&gt;V$15,IF(0.15*(R32-V$15)&lt;G32,0.15*(R32-V$15),G32),0),0))*LookHere!B$11</f>
        <v>0</v>
      </c>
      <c r="T32" s="3">
        <f>(IF(R32&lt;V$16,W$16*R32,IF(R32&lt;V$17,Z$16+W$17*(R32-V$16),IF(R32&lt;V$18,W$18*(R32-V$18)+Z$17,(R32-V$18)*W$19+Z$18)))+S32 + IF(R32&lt;V$20,R32*W$20,IF(R32&lt;V$21,(R32-V$20)*W$21+Z$20,(R32-V$21)*W$22+Z$21)))*LookHere!B$11</f>
        <v>6473.4574411076601</v>
      </c>
      <c r="W32" s="3"/>
      <c r="X32" s="3"/>
      <c r="Y32" s="3"/>
      <c r="AG32">
        <f t="shared" si="10"/>
        <v>47</v>
      </c>
      <c r="AH32" s="20">
        <v>0.03</v>
      </c>
      <c r="AI32" s="3">
        <f t="shared" si="11"/>
        <v>0</v>
      </c>
    </row>
    <row r="33" spans="1:35" x14ac:dyDescent="0.2">
      <c r="A33">
        <f t="shared" si="0"/>
        <v>69</v>
      </c>
      <c r="B33">
        <f>IF(A33&lt;LookHere!$B$9,1,2)</f>
        <v>2</v>
      </c>
      <c r="C33">
        <f>IF(B33&lt;2,LookHere!F$10 - T32,0)</f>
        <v>0</v>
      </c>
      <c r="D33" s="3">
        <f>IF(B33=2,LookHere!$B$12,0)</f>
        <v>45000</v>
      </c>
      <c r="E33" s="3">
        <f>IF(A33&lt;LookHere!B$13,0,IF(A33&lt;LookHere!B$14,LookHere!C$13,LookHere!C$14))</f>
        <v>15000</v>
      </c>
      <c r="F33" s="3">
        <f>IF('SC2'!A33&lt;LookHere!D$15,0,LookHere!B$15)</f>
        <v>8000</v>
      </c>
      <c r="G33" s="3">
        <f>IF('SC2'!A33&lt;LookHere!D$16,0,LookHere!B$16)</f>
        <v>7004.88</v>
      </c>
      <c r="H33" s="3">
        <f t="shared" si="1"/>
        <v>21468.57744110766</v>
      </c>
      <c r="I33" s="35">
        <f t="shared" si="2"/>
        <v>97349.472260193477</v>
      </c>
      <c r="J33" s="3">
        <f>IF(I32&gt;0,IF(B33&lt;2,IF(C33&gt;5500*[1]LookHere!B$11, 5500*[1]LookHere!B$11, C33), IF(H33&gt;(M33+P32),-(H33-M33-P32),0)),0)</f>
        <v>-19106.170229986481</v>
      </c>
      <c r="K33" s="35">
        <f t="shared" si="3"/>
        <v>-2.4183203716542301E-8</v>
      </c>
      <c r="L33" s="35">
        <f t="shared" si="4"/>
        <v>0</v>
      </c>
      <c r="M33" s="35">
        <f t="shared" si="5"/>
        <v>5.7306169944412299E-6</v>
      </c>
      <c r="N33" s="35">
        <f t="shared" si="6"/>
        <v>0</v>
      </c>
      <c r="O33" s="35">
        <f t="shared" si="7"/>
        <v>48777.545989909719</v>
      </c>
      <c r="P33" s="3">
        <f t="shared" si="8"/>
        <v>2341.3222075156664</v>
      </c>
      <c r="Q33">
        <f t="shared" si="9"/>
        <v>4.8000000000000001E-2</v>
      </c>
      <c r="R33" s="3">
        <f>IF(B33&lt;2,K33*V$5+L33*0.4*V$6 - IF((C33-J33)&gt;0,IF((C33-J33)&gt;V$12,V$12,C33-J33)),P33+L33*($V$6)*0.4+K33*($V$5)+G33+F33+E33)/LookHere!B$11</f>
        <v>32346.202207515045</v>
      </c>
      <c r="S33" s="3">
        <f>(IF(G33&gt;0,IF(R33&gt;V$15,IF(0.15*(R33-V$15)&lt;G33,0.15*(R33-V$15),G33),0),0))*LookHere!B$11</f>
        <v>0</v>
      </c>
      <c r="T33" s="3">
        <f>(IF(R33&lt;V$16,W$16*R33,IF(R33&lt;V$17,Z$16+W$17*(R33-V$16),IF(R33&lt;V$18,W$18*(R33-V$18)+Z$17,(R33-V$18)*W$19+Z$18)))+S33 + IF(R33&lt;V$20,R33*W$20,IF(R33&lt;V$21,(R33-V$20)*W$21+Z$20,(R33-V$21)*W$22+Z$21)))*LookHere!B$11</f>
        <v>6469.2404415030096</v>
      </c>
      <c r="W33" s="3"/>
      <c r="X33" s="3"/>
      <c r="Y33" s="3"/>
      <c r="AG33">
        <f t="shared" si="10"/>
        <v>48</v>
      </c>
      <c r="AH33" s="20">
        <v>0.03</v>
      </c>
      <c r="AI33" s="3">
        <f t="shared" si="11"/>
        <v>0</v>
      </c>
    </row>
    <row r="34" spans="1:35" x14ac:dyDescent="0.2">
      <c r="A34">
        <f t="shared" si="0"/>
        <v>70</v>
      </c>
      <c r="B34">
        <f>IF(A34&lt;LookHere!$B$9,1,2)</f>
        <v>2</v>
      </c>
      <c r="C34">
        <f>IF(B34&lt;2,LookHere!F$10 - T33,0)</f>
        <v>0</v>
      </c>
      <c r="D34" s="3">
        <f>IF(B34=2,LookHere!$B$12,0)</f>
        <v>45000</v>
      </c>
      <c r="E34" s="3">
        <f>IF(A34&lt;LookHere!B$13,0,IF(A34&lt;LookHere!B$14,LookHere!C$13,LookHere!C$14))</f>
        <v>15000</v>
      </c>
      <c r="F34" s="3">
        <f>IF('SC2'!A34&lt;LookHere!D$15,0,LookHere!B$15)</f>
        <v>8000</v>
      </c>
      <c r="G34" s="3">
        <f>IF('SC2'!A34&lt;LookHere!D$16,0,LookHere!B$16)</f>
        <v>7004.88</v>
      </c>
      <c r="H34" s="3">
        <f t="shared" si="1"/>
        <v>21464.360441503009</v>
      </c>
      <c r="I34" s="35">
        <f t="shared" si="2"/>
        <v>77815.619253243931</v>
      </c>
      <c r="J34" s="3">
        <f>IF(I33&gt;0,IF(B34&lt;2,IF(C34&gt;5500*[1]LookHere!B$11, 5500*[1]LookHere!B$11, C34), IF(H34&gt;(M34+P33),-(H34-M34-P33),0)),0)</f>
        <v>-19123.038234011525</v>
      </c>
      <c r="K34" s="35">
        <f t="shared" si="3"/>
        <v>1.0205311968381012E-10</v>
      </c>
      <c r="L34" s="35">
        <f t="shared" si="4"/>
        <v>0</v>
      </c>
      <c r="M34" s="35">
        <f t="shared" si="5"/>
        <v>-2.4183203716542301E-8</v>
      </c>
      <c r="N34" s="35">
        <f t="shared" si="6"/>
        <v>0</v>
      </c>
      <c r="O34" s="35">
        <f t="shared" si="7"/>
        <v>46230.382538316633</v>
      </c>
      <c r="P34" s="3">
        <f t="shared" si="8"/>
        <v>2311.5191269158317</v>
      </c>
      <c r="Q34">
        <f t="shared" si="9"/>
        <v>0.05</v>
      </c>
      <c r="R34" s="3">
        <f>IF(B34&lt;2,K34*V$5+L34*0.4*V$6 - IF((C34-J34)&gt;0,IF((C34-J34)&gt;V$12,V$12,C34-J34)),P34+L34*($V$6)*0.4+K34*($V$5)+G34+F34+E34)/LookHere!B$11</f>
        <v>32316.399126915836</v>
      </c>
      <c r="S34" s="3">
        <f>(IF(G34&gt;0,IF(R34&gt;V$15,IF(0.15*(R34-V$15)&lt;G34,0.15*(R34-V$15),G34),0),0))*LookHere!B$11</f>
        <v>0</v>
      </c>
      <c r="T34" s="3">
        <f>(IF(R34&lt;V$16,W$16*R34,IF(R34&lt;V$17,Z$16+W$17*(R34-V$16),IF(R34&lt;V$18,W$18*(R34-V$18)+Z$17,(R34-V$18)*W$19+Z$18)))+S34 + IF(R34&lt;V$20,R34*W$20,IF(R34&lt;V$21,(R34-V$20)*W$21+Z$20,(R34-V$21)*W$22+Z$21)))*LookHere!B$11</f>
        <v>6463.279825383167</v>
      </c>
      <c r="W34" s="3"/>
      <c r="X34" s="3"/>
      <c r="Y34" s="3"/>
      <c r="AG34">
        <f t="shared" si="10"/>
        <v>49</v>
      </c>
      <c r="AH34" s="20">
        <v>0.03</v>
      </c>
      <c r="AI34" s="3">
        <f t="shared" si="11"/>
        <v>0</v>
      </c>
    </row>
    <row r="35" spans="1:35" x14ac:dyDescent="0.2">
      <c r="A35">
        <f t="shared" si="0"/>
        <v>71</v>
      </c>
      <c r="B35">
        <f>IF(A35&lt;LookHere!$B$9,1,2)</f>
        <v>2</v>
      </c>
      <c r="C35">
        <f>IF(B35&lt;2,LookHere!F$10 - T34,0)</f>
        <v>0</v>
      </c>
      <c r="D35" s="3">
        <f>IF(B35=2,LookHere!$B$12,0)</f>
        <v>45000</v>
      </c>
      <c r="E35" s="3">
        <f>IF(A35&lt;LookHere!B$13,0,IF(A35&lt;LookHere!B$14,LookHere!C$13,LookHere!C$14))</f>
        <v>15000</v>
      </c>
      <c r="F35" s="3">
        <f>IF('SC2'!A35&lt;LookHere!D$15,0,LookHere!B$15)</f>
        <v>8000</v>
      </c>
      <c r="G35" s="3">
        <f>IF('SC2'!A35&lt;LookHere!D$16,0,LookHere!B$16)</f>
        <v>7004.88</v>
      </c>
      <c r="H35" s="3">
        <f t="shared" si="1"/>
        <v>21458.399825383167</v>
      </c>
      <c r="I35" s="35">
        <f t="shared" si="2"/>
        <v>58340.356641528015</v>
      </c>
      <c r="J35" s="3">
        <f>IF(I34&gt;0,IF(B35&lt;2,IF(C35&gt;5500*[1]LookHere!B$11, 5500*[1]LookHere!B$11, C35), IF(H35&gt;(M35+P34),-(H35-M35-P34),0)),0)</f>
        <v>-19146.880698467234</v>
      </c>
      <c r="K35" s="35">
        <f t="shared" si="3"/>
        <v>-4.3066416506568857E-13</v>
      </c>
      <c r="L35" s="35">
        <f t="shared" si="4"/>
        <v>0</v>
      </c>
      <c r="M35" s="35">
        <f t="shared" si="5"/>
        <v>1.0205311968381012E-10</v>
      </c>
      <c r="N35" s="35">
        <f t="shared" si="6"/>
        <v>0</v>
      </c>
      <c r="O35" s="35">
        <f t="shared" si="7"/>
        <v>43723.771197089103</v>
      </c>
      <c r="P35" s="3">
        <f t="shared" si="8"/>
        <v>3235.5590685845937</v>
      </c>
      <c r="Q35">
        <f t="shared" si="9"/>
        <v>7.3999999999999996E-2</v>
      </c>
      <c r="R35" s="3">
        <f>IF(B35&lt;2,K35*V$5+L35*0.4*V$6 - IF((C35-J35)&gt;0,IF((C35-J35)&gt;V$12,V$12,C35-J35)),P35+L35*($V$6)*0.4+K35*($V$5)+G35+F35+E35)/LookHere!B$11</f>
        <v>33240.439068584594</v>
      </c>
      <c r="S35" s="3">
        <f>(IF(G35&gt;0,IF(R35&gt;V$15,IF(0.15*(R35-V$15)&lt;G35,0.15*(R35-V$15),G35),0),0))*LookHere!B$11</f>
        <v>0</v>
      </c>
      <c r="T35" s="3">
        <f>(IF(R35&lt;V$16,W$16*R35,IF(R35&lt;V$17,Z$16+W$17*(R35-V$16),IF(R35&lt;V$18,W$18*(R35-V$18)+Z$17,(R35-V$18)*W$19+Z$18)))+S35 + IF(R35&lt;V$20,R35*W$20,IF(R35&lt;V$21,(R35-V$20)*W$21+Z$20,(R35-V$21)*W$22+Z$21)))*LookHere!B$11</f>
        <v>6648.0878137169193</v>
      </c>
      <c r="AG35">
        <f t="shared" si="10"/>
        <v>50</v>
      </c>
      <c r="AH35" s="20">
        <v>0.03</v>
      </c>
      <c r="AI35" s="3">
        <f t="shared" si="11"/>
        <v>0</v>
      </c>
    </row>
    <row r="36" spans="1:35" x14ac:dyDescent="0.2">
      <c r="A36">
        <f t="shared" si="0"/>
        <v>72</v>
      </c>
      <c r="B36">
        <f>IF(A36&lt;LookHere!$B$9,1,2)</f>
        <v>2</v>
      </c>
      <c r="C36">
        <f>IF(B36&lt;2,LookHere!F$10 - T35,0)</f>
        <v>0</v>
      </c>
      <c r="D36" s="3">
        <f>IF(B36=2,LookHere!$B$12,0)</f>
        <v>45000</v>
      </c>
      <c r="E36" s="3">
        <f>IF(A36&lt;LookHere!B$13,0,IF(A36&lt;LookHere!B$14,LookHere!C$13,LookHere!C$14))</f>
        <v>15000</v>
      </c>
      <c r="F36" s="3">
        <f>IF('SC2'!A36&lt;LookHere!D$15,0,LookHere!B$15)</f>
        <v>8000</v>
      </c>
      <c r="G36" s="3">
        <f>IF('SC2'!A36&lt;LookHere!D$16,0,LookHere!B$16)</f>
        <v>7004.88</v>
      </c>
      <c r="H36" s="3">
        <f t="shared" si="1"/>
        <v>21643.207813716919</v>
      </c>
      <c r="I36" s="35">
        <f t="shared" si="2"/>
        <v>39686.511591368442</v>
      </c>
      <c r="J36" s="3">
        <f>IF(I35&gt;0,IF(B36&lt;2,IF(C36&gt;5500*[1]LookHere!B$11, 5500*[1]LookHere!B$11, C36), IF(H36&gt;(M36+P35),-(H36-M36-P35),0)),0)</f>
        <v>-18407.648745132326</v>
      </c>
      <c r="K36" s="35">
        <f t="shared" si="3"/>
        <v>1.8174027765772298E-15</v>
      </c>
      <c r="L36" s="35">
        <f t="shared" si="4"/>
        <v>0</v>
      </c>
      <c r="M36" s="35">
        <f t="shared" si="5"/>
        <v>-4.3066416506568857E-13</v>
      </c>
      <c r="N36" s="35">
        <f t="shared" si="6"/>
        <v>0</v>
      </c>
      <c r="O36" s="35">
        <f t="shared" si="7"/>
        <v>40303.697814052794</v>
      </c>
      <c r="P36" s="3">
        <f t="shared" si="8"/>
        <v>3022.7773360539595</v>
      </c>
      <c r="Q36">
        <f t="shared" si="9"/>
        <v>7.4999999999999997E-2</v>
      </c>
      <c r="R36" s="3">
        <f>IF(B36&lt;2,K36*V$5+L36*0.4*V$6 - IF((C36-J36)&gt;0,IF((C36-J36)&gt;V$12,V$12,C36-J36)),P36+L36*($V$6)*0.4+K36*($V$5)+G36+F36+E36)/LookHere!B$11</f>
        <v>33027.657336053962</v>
      </c>
      <c r="S36" s="3">
        <f>(IF(G36&gt;0,IF(R36&gt;V$15,IF(0.15*(R36-V$15)&lt;G36,0.15*(R36-V$15),G36),0),0))*LookHere!B$11</f>
        <v>0</v>
      </c>
      <c r="T36" s="3">
        <f>(IF(R36&lt;V$16,W$16*R36,IF(R36&lt;V$17,Z$16+W$17*(R36-V$16),IF(R36&lt;V$18,W$18*(R36-V$18)+Z$17,(R36-V$18)*W$19+Z$18)))+S36 + IF(R36&lt;V$20,R36*W$20,IF(R36&lt;V$21,(R36-V$20)*W$21+Z$20,(R36-V$21)*W$22+Z$21)))*LookHere!B$11</f>
        <v>6605.5314672107925</v>
      </c>
      <c r="AG36">
        <f t="shared" si="10"/>
        <v>51</v>
      </c>
      <c r="AH36" s="20">
        <v>3.5000000000000003E-2</v>
      </c>
      <c r="AI36" s="3">
        <f t="shared" si="11"/>
        <v>0</v>
      </c>
    </row>
    <row r="37" spans="1:35" x14ac:dyDescent="0.2">
      <c r="A37">
        <f t="shared" ref="A37:A68" si="12">A36+1</f>
        <v>73</v>
      </c>
      <c r="B37">
        <f>IF(A37&lt;LookHere!$B$9,1,2)</f>
        <v>2</v>
      </c>
      <c r="C37">
        <f>IF(B37&lt;2,LookHere!F$10 - T36,0)</f>
        <v>0</v>
      </c>
      <c r="D37" s="3">
        <f>IF(B37=2,LookHere!$B$12,0)</f>
        <v>45000</v>
      </c>
      <c r="E37" s="3">
        <f>IF(A37&lt;LookHere!B$13,0,IF(A37&lt;LookHere!B$14,LookHere!C$13,LookHere!C$14))</f>
        <v>15000</v>
      </c>
      <c r="F37" s="3">
        <f>IF('SC2'!A37&lt;LookHere!D$15,0,LookHere!B$15)</f>
        <v>8000</v>
      </c>
      <c r="G37" s="3">
        <f>IF('SC2'!A37&lt;LookHere!D$16,0,LookHere!B$16)</f>
        <v>7004.88</v>
      </c>
      <c r="H37" s="3">
        <f t="shared" ref="H37:H68" si="13">IF(B37&lt;2,0,D37-E37-F37-G37+T36)</f>
        <v>21600.651467210791</v>
      </c>
      <c r="I37" s="35">
        <f t="shared" ref="I37:I68" si="14">IF(I36&gt;0,IF(B37&lt;2,I36*(1+V$10),I36*(1+V$11)) + J37,0)</f>
        <v>20941.160381296038</v>
      </c>
      <c r="J37" s="3">
        <f>IF(I36&gt;0,IF(B37&lt;2,IF(C37&gt;5500*[1]LookHere!B$11, 5500*[1]LookHere!B$11, C37), IF(H37&gt;(M37+P36),-(H37-M37-P36),0)),0)</f>
        <v>-18577.87413115683</v>
      </c>
      <c r="K37" s="35">
        <f t="shared" ref="K37:K68" si="15">IF(B37&lt;2,K36*(1+$V$5-$V$4)+IF(C37&gt;($J37+$V$12),$V$7*($C37-$J37-$V$12),0), K36*(1+$V$5-$V$4)-$M37*$V$8)+N37</f>
        <v>-7.66943971715598E-18</v>
      </c>
      <c r="L37" s="35">
        <f t="shared" ref="L37:L68" si="16">IF(B37&lt;2,L36*(1+$V$6-$V$4)+IF(C37&gt;($J37+$V$12),(1-$V$7)*($C36-$J37-$V$12),0), L36*(1+$V$6-$V$4)-$M37*(1-$V$8))-N37</f>
        <v>0</v>
      </c>
      <c r="M37" s="35">
        <f t="shared" ref="M37:M68" si="17">MIN(H37-P36,(K36+L36))</f>
        <v>1.8174027765772298E-15</v>
      </c>
      <c r="N37" s="35">
        <f t="shared" ref="N37:N68" si="18">IF(B37&lt;2, IF(K36/(K36+L36)&lt;V$7, (V$7 - K36/(K36+L36))*(K36+L36),0),  IF(K36/(K36+L36)&lt;V$8, (V$8 - K36/(K36+L36))*(K36+L36),0))</f>
        <v>0</v>
      </c>
      <c r="O37" s="35">
        <f t="shared" ref="O37:O68" si="19">IF(B37&lt;2,O36*(1+V$10) + IF((C37-J37)&gt;0,IF((C37-J37)&gt;V$12,V$12,C37-J37),0), O36*(1+V$11)-P36 )</f>
        <v>37110.838873223533</v>
      </c>
      <c r="P37" s="3">
        <f t="shared" ref="P37:P68" si="20">IF(B37&lt;2, 0, IF(H37&gt;(I37+K37+L37),H37-I37-K37-L37,  O37*Q37))</f>
        <v>659.49108591475306</v>
      </c>
      <c r="Q37">
        <f t="shared" si="9"/>
        <v>7.5999999999999998E-2</v>
      </c>
      <c r="R37" s="3">
        <f>IF(B37&lt;2,K37*V$5+L37*0.4*V$6 - IF((C37-J37)&gt;0,IF((C37-J37)&gt;V$12,V$12,C37-J37)),P37+L37*($V$6)*0.4+K37*($V$5)+G37+F37+E37)/LookHere!B$11</f>
        <v>30664.371085914754</v>
      </c>
      <c r="S37" s="3">
        <f>(IF(G37&gt;0,IF(R37&gt;V$15,IF(0.15*(R37-V$15)&lt;G37,0.15*(R37-V$15),G37),0),0))*LookHere!B$11</f>
        <v>0</v>
      </c>
      <c r="T37" s="3">
        <f>(IF(R37&lt;V$16,W$16*R37,IF(R37&lt;V$17,Z$16+W$17*(R37-V$16),IF(R37&lt;V$18,W$18*(R37-V$18)+Z$17,(R37-V$18)*W$19+Z$18)))+S37 + IF(R37&lt;V$20,R37*W$20,IF(R37&lt;V$21,(R37-V$20)*W$21+Z$20,(R37-V$21)*W$22+Z$21)))*LookHere!B$11</f>
        <v>6132.8742171829508</v>
      </c>
      <c r="AG37">
        <f t="shared" si="10"/>
        <v>52</v>
      </c>
      <c r="AH37" s="20">
        <v>3.5000000000000003E-2</v>
      </c>
      <c r="AI37" s="3">
        <f t="shared" si="11"/>
        <v>0</v>
      </c>
    </row>
    <row r="38" spans="1:35" x14ac:dyDescent="0.2">
      <c r="A38">
        <f t="shared" si="12"/>
        <v>74</v>
      </c>
      <c r="B38">
        <f>IF(A38&lt;LookHere!$B$9,1,2)</f>
        <v>2</v>
      </c>
      <c r="C38">
        <f>IF(B38&lt;2,LookHere!F$10 - T37,0)</f>
        <v>0</v>
      </c>
      <c r="D38" s="3">
        <f>IF(B38=2,LookHere!$B$12,0)</f>
        <v>45000</v>
      </c>
      <c r="E38" s="3">
        <f>IF(A38&lt;LookHere!B$13,0,IF(A38&lt;LookHere!B$14,LookHere!C$13,LookHere!C$14))</f>
        <v>15000</v>
      </c>
      <c r="F38" s="3">
        <f>IF('SC2'!A38&lt;LookHere!D$15,0,LookHere!B$15)</f>
        <v>8000</v>
      </c>
      <c r="G38" s="3">
        <f>IF('SC2'!A38&lt;LookHere!D$16,0,LookHere!B$16)</f>
        <v>7004.88</v>
      </c>
      <c r="H38" s="3">
        <f t="shared" si="13"/>
        <v>21127.99421718295</v>
      </c>
      <c r="I38" s="35">
        <f t="shared" si="14"/>
        <v>384.28555321877138</v>
      </c>
      <c r="J38" s="3">
        <f>IF(I37&gt;0,IF(B38&lt;2,IF(C38&gt;5500*[1]LookHere!B$11, 5500*[1]LookHere!B$11, C38), IF(H38&gt;(M38+P37),-(H38-M38-P37),0)),0)</f>
        <v>-20468.503131268197</v>
      </c>
      <c r="K38" s="35">
        <f t="shared" si="15"/>
        <v>3.2365035606398737E-20</v>
      </c>
      <c r="L38" s="35">
        <f t="shared" si="16"/>
        <v>0</v>
      </c>
      <c r="M38" s="35">
        <f t="shared" si="17"/>
        <v>-7.66943971715598E-18</v>
      </c>
      <c r="N38" s="35">
        <f t="shared" si="18"/>
        <v>0</v>
      </c>
      <c r="O38" s="35">
        <f t="shared" si="19"/>
        <v>36294.740047263782</v>
      </c>
      <c r="P38" s="3">
        <f t="shared" si="20"/>
        <v>20743.708663964178</v>
      </c>
      <c r="Q38">
        <f t="shared" si="9"/>
        <v>7.6999999999999999E-2</v>
      </c>
      <c r="R38" s="3">
        <f>IF(B38&lt;2,K38*V$5+L38*0.4*V$6 - IF((C38-J38)&gt;0,IF((C38-J38)&gt;V$12,V$12,C38-J38)),P38+L38*($V$6)*0.4+K38*($V$5)+G38+F38+E38)/LookHere!B$11</f>
        <v>50748.588663964183</v>
      </c>
      <c r="S38" s="3">
        <f>(IF(G38&gt;0,IF(R38&gt;V$15,IF(0.15*(R38-V$15)&lt;G38,0.15*(R38-V$15),G38),0),0))*LookHere!B$11</f>
        <v>0</v>
      </c>
      <c r="T38" s="3">
        <f>(IF(R38&lt;V$16,W$16*R38,IF(R38&lt;V$17,Z$16+W$17*(R38-V$16),IF(R38&lt;V$18,W$18*(R38-V$18)+Z$17,(R38-V$18)*W$19+Z$18)))+S38 + IF(R38&lt;V$20,R38*W$20,IF(R38&lt;V$21,(R38-V$20)*W$21+Z$20,(R38-V$21)*W$22+Z$21)))*LookHere!B$11</f>
        <v>11066.495368824842</v>
      </c>
      <c r="AG38">
        <f t="shared" si="10"/>
        <v>53</v>
      </c>
      <c r="AH38" s="20">
        <v>3.5000000000000003E-2</v>
      </c>
      <c r="AI38" s="3">
        <f t="shared" si="11"/>
        <v>1</v>
      </c>
    </row>
    <row r="39" spans="1:35" x14ac:dyDescent="0.2">
      <c r="A39">
        <f t="shared" si="12"/>
        <v>75</v>
      </c>
      <c r="B39">
        <f>IF(A39&lt;LookHere!$B$9,1,2)</f>
        <v>2</v>
      </c>
      <c r="C39">
        <f>IF(B39&lt;2,LookHere!F$10 - T38,0)</f>
        <v>0</v>
      </c>
      <c r="D39" s="3">
        <f>IF(B39=2,LookHere!$B$12,0)</f>
        <v>45000</v>
      </c>
      <c r="E39" s="3">
        <f>IF(A39&lt;LookHere!B$13,0,IF(A39&lt;LookHere!B$14,LookHere!C$13,LookHere!C$14))</f>
        <v>15000</v>
      </c>
      <c r="F39" s="3">
        <f>IF('SC2'!A39&lt;LookHere!D$15,0,LookHere!B$15)</f>
        <v>8000</v>
      </c>
      <c r="G39" s="3">
        <f>IF('SC2'!A39&lt;LookHere!D$16,0,LookHere!B$16)</f>
        <v>7004.88</v>
      </c>
      <c r="H39" s="3">
        <f t="shared" si="13"/>
        <v>26061.615368824841</v>
      </c>
      <c r="I39" s="35">
        <f t="shared" si="14"/>
        <v>-4935.2428366764752</v>
      </c>
      <c r="J39" s="3">
        <f>IF(I38&gt;0,IF(B39&lt;2,IF(C39&gt;5500*[1]LookHere!B$11, 5500*[1]LookHere!B$11, C39), IF(H39&gt;(M39+P38),-(H39-M39-P38),0)),0)</f>
        <v>-5317.906704860663</v>
      </c>
      <c r="K39" s="35">
        <f t="shared" si="15"/>
        <v>-1.3658045025900905E-22</v>
      </c>
      <c r="L39" s="35">
        <f t="shared" si="16"/>
        <v>0</v>
      </c>
      <c r="M39" s="35">
        <f t="shared" si="17"/>
        <v>3.2365035606398737E-20</v>
      </c>
      <c r="N39" s="35">
        <f t="shared" si="18"/>
        <v>0</v>
      </c>
      <c r="O39" s="35">
        <f t="shared" si="19"/>
        <v>15397.867580300153</v>
      </c>
      <c r="P39" s="3">
        <f t="shared" si="20"/>
        <v>30996.858205501318</v>
      </c>
      <c r="Q39">
        <f t="shared" si="9"/>
        <v>7.9000000000000001E-2</v>
      </c>
      <c r="R39" s="3">
        <f>IF(B39&lt;2,K39*V$5+L39*0.4*V$6 - IF((C39-J39)&gt;0,IF((C39-J39)&gt;V$12,V$12,C39-J39)),P39+L39*($V$6)*0.4+K39*($V$5)+G39+F39+E39)/LookHere!B$11</f>
        <v>61001.738205501315</v>
      </c>
      <c r="S39" s="3">
        <f>(IF(G39&gt;0,IF(R39&gt;V$15,IF(0.15*(R39-V$15)&lt;G39,0.15*(R39-V$15),G39),0),0))*LookHere!B$11</f>
        <v>0</v>
      </c>
      <c r="T39" s="3">
        <f>(IF(R39&lt;V$16,W$16*R39,IF(R39&lt;V$17,Z$16+W$17*(R39-V$16),IF(R39&lt;V$18,W$18*(R39-V$18)+Z$17,(R39-V$18)*W$19+Z$18)))+S39 + IF(R39&lt;V$20,R39*W$20,IF(R39&lt;V$21,(R39-V$20)*W$21+Z$20,(R39-V$21)*W$22+Z$21)))*LookHere!B$11</f>
        <v>14260.351451013659</v>
      </c>
      <c r="AG39">
        <f t="shared" si="10"/>
        <v>54</v>
      </c>
      <c r="AH39" s="20">
        <v>3.5000000000000003E-2</v>
      </c>
      <c r="AI39" s="3">
        <f t="shared" si="11"/>
        <v>1</v>
      </c>
    </row>
    <row r="40" spans="1:35" x14ac:dyDescent="0.2">
      <c r="A40">
        <f t="shared" si="12"/>
        <v>76</v>
      </c>
      <c r="B40">
        <f>IF(A40&lt;LookHere!$B$9,1,2)</f>
        <v>2</v>
      </c>
      <c r="C40">
        <f>IF(B40&lt;2,LookHere!F$10 - T39,0)</f>
        <v>0</v>
      </c>
      <c r="D40" s="3">
        <f>IF(B40=2,LookHere!$B$12,0)</f>
        <v>45000</v>
      </c>
      <c r="E40" s="3">
        <f>IF(A40&lt;LookHere!B$13,0,IF(A40&lt;LookHere!B$14,LookHere!C$13,LookHere!C$14))</f>
        <v>15000</v>
      </c>
      <c r="F40" s="3">
        <f>IF('SC2'!A40&lt;LookHere!D$15,0,LookHere!B$15)</f>
        <v>8000</v>
      </c>
      <c r="G40" s="3">
        <f>IF('SC2'!A40&lt;LookHere!D$16,0,LookHere!B$16)</f>
        <v>7004.88</v>
      </c>
      <c r="H40" s="3">
        <f t="shared" si="13"/>
        <v>29255.471451013658</v>
      </c>
      <c r="I40" s="35">
        <f t="shared" si="14"/>
        <v>0</v>
      </c>
      <c r="J40" s="3">
        <f>IF(I39&gt;0,IF(B40&lt;2,IF(C40&gt;5500*[1]LookHere!B$11, 5500*[1]LookHere!B$11, C40), IF(H40&gt;(M40+P39),-(H40-M40-P39),0)),0)</f>
        <v>0</v>
      </c>
      <c r="K40" s="35">
        <f t="shared" si="15"/>
        <v>1741.3867544876593</v>
      </c>
      <c r="L40" s="35">
        <f t="shared" si="16"/>
        <v>0</v>
      </c>
      <c r="M40" s="35">
        <f t="shared" si="17"/>
        <v>-1741.3867544876593</v>
      </c>
      <c r="N40" s="35">
        <f t="shared" si="18"/>
        <v>0</v>
      </c>
      <c r="O40" s="35">
        <f t="shared" si="19"/>
        <v>-15663.969626390031</v>
      </c>
      <c r="P40" s="3">
        <f t="shared" si="20"/>
        <v>27514.084696525999</v>
      </c>
      <c r="Q40">
        <f t="shared" si="9"/>
        <v>0.08</v>
      </c>
      <c r="R40" s="3">
        <f>IF(B40&lt;2,K40*V$5+L40*0.4*V$6 - IF((C40-J40)&gt;0,IF((C40-J40)&gt;V$12,V$12,C40-J40)),P40+L40*($V$6)*0.4+K40*($V$5)+G40+F40+E40)/LookHere!B$11</f>
        <v>57563.857647056691</v>
      </c>
      <c r="S40" s="3">
        <f>(IF(G40&gt;0,IF(R40&gt;V$15,IF(0.15*(R40-V$15)&lt;G40,0.15*(R40-V$15),G40),0),0))*LookHere!B$11</f>
        <v>0</v>
      </c>
      <c r="T40" s="3">
        <f>(IF(R40&lt;V$16,W$16*R40,IF(R40&lt;V$17,Z$16+W$17*(R40-V$16),IF(R40&lt;V$18,W$18*(R40-V$18)+Z$17,(R40-V$18)*W$19+Z$18)))+S40 + IF(R40&lt;V$20,R40*W$20,IF(R40&lt;V$21,(R40-V$20)*W$21+Z$20,(R40-V$21)*W$22+Z$21)))*LookHere!B$11</f>
        <v>13189.45165705816</v>
      </c>
      <c r="AG40">
        <f t="shared" si="10"/>
        <v>55</v>
      </c>
      <c r="AH40" s="20">
        <v>3.5000000000000003E-2</v>
      </c>
      <c r="AI40" s="3">
        <f t="shared" si="11"/>
        <v>1</v>
      </c>
    </row>
    <row r="41" spans="1:35" x14ac:dyDescent="0.2">
      <c r="A41">
        <f t="shared" si="12"/>
        <v>77</v>
      </c>
      <c r="B41">
        <f>IF(A41&lt;LookHere!$B$9,1,2)</f>
        <v>2</v>
      </c>
      <c r="C41">
        <f>IF(B41&lt;2,LookHere!F$10 - T40,0)</f>
        <v>0</v>
      </c>
      <c r="D41" s="3">
        <f>IF(B41=2,LookHere!$B$12,0)</f>
        <v>45000</v>
      </c>
      <c r="E41" s="3">
        <f>IF(A41&lt;LookHere!B$13,0,IF(A41&lt;LookHere!B$14,LookHere!C$13,LookHere!C$14))</f>
        <v>15000</v>
      </c>
      <c r="F41" s="3">
        <f>IF('SC2'!A41&lt;LookHere!D$15,0,LookHere!B$15)</f>
        <v>8000</v>
      </c>
      <c r="G41" s="3">
        <f>IF('SC2'!A41&lt;LookHere!D$16,0,LookHere!B$16)</f>
        <v>7004.88</v>
      </c>
      <c r="H41" s="3">
        <f t="shared" si="13"/>
        <v>28184.571657058157</v>
      </c>
      <c r="I41" s="35">
        <f t="shared" si="14"/>
        <v>0</v>
      </c>
      <c r="J41" s="3">
        <f>IF(I40&gt;0,IF(B41&lt;2,IF(C41&gt;5500*[1]LookHere!B$11, 5500*[1]LookHere!B$11, C41), IF(H41&gt;(M41+P40),-(H41-M41-P40),0)),0)</f>
        <v>0</v>
      </c>
      <c r="K41" s="35">
        <f t="shared" si="15"/>
        <v>1063.551141851563</v>
      </c>
      <c r="L41" s="35">
        <f t="shared" si="16"/>
        <v>0</v>
      </c>
      <c r="M41" s="35">
        <f t="shared" si="17"/>
        <v>670.48696053215826</v>
      </c>
      <c r="N41" s="35">
        <f t="shared" si="18"/>
        <v>0</v>
      </c>
      <c r="O41" s="35">
        <f t="shared" si="19"/>
        <v>-43111.952371092666</v>
      </c>
      <c r="P41" s="3">
        <f t="shared" si="20"/>
        <v>27121.020515206594</v>
      </c>
      <c r="Q41">
        <f t="shared" si="9"/>
        <v>8.2000000000000003E-2</v>
      </c>
      <c r="R41" s="3">
        <f>IF(B41&lt;2,K41*V$5+L41*0.4*V$6 - IF((C41-J41)&gt;0,IF((C41-J41)&gt;V$12,V$12,C41-J41)),P41+L41*($V$6)*0.4+K41*($V$5)+G41+F41+E41)/LookHere!B$11</f>
        <v>57153.31886364353</v>
      </c>
      <c r="S41" s="3">
        <f>(IF(G41&gt;0,IF(R41&gt;V$15,IF(0.15*(R41-V$15)&lt;G41,0.15*(R41-V$15),G41),0),0))*LookHere!B$11</f>
        <v>0</v>
      </c>
      <c r="T41" s="3">
        <f>(IF(R41&lt;V$16,W$16*R41,IF(R41&lt;V$17,Z$16+W$17*(R41-V$16),IF(R41&lt;V$18,W$18*(R41-V$18)+Z$17,(R41-V$18)*W$19+Z$18)))+S41 + IF(R41&lt;V$20,R41*W$20,IF(R41&lt;V$21,(R41-V$20)*W$21+Z$20,(R41-V$21)*W$22+Z$21)))*LookHere!B$11</f>
        <v>13061.568826024959</v>
      </c>
      <c r="AG41">
        <f t="shared" si="10"/>
        <v>56</v>
      </c>
      <c r="AH41" s="20">
        <v>3.5000000000000003E-2</v>
      </c>
      <c r="AI41" s="3">
        <f t="shared" si="11"/>
        <v>1</v>
      </c>
    </row>
    <row r="42" spans="1:35" x14ac:dyDescent="0.2">
      <c r="A42">
        <f t="shared" si="12"/>
        <v>78</v>
      </c>
      <c r="B42">
        <f>IF(A42&lt;LookHere!$B$9,1,2)</f>
        <v>2</v>
      </c>
      <c r="C42">
        <f>IF(B42&lt;2,LookHere!F$10 - T41,0)</f>
        <v>0</v>
      </c>
      <c r="D42" s="3">
        <f>IF(B42=2,LookHere!$B$12,0)</f>
        <v>45000</v>
      </c>
      <c r="E42" s="3">
        <f>IF(A42&lt;LookHere!B$13,0,IF(A42&lt;LookHere!B$14,LookHere!C$13,LookHere!C$14))</f>
        <v>15000</v>
      </c>
      <c r="F42" s="3">
        <f>IF('SC2'!A42&lt;LookHere!D$15,0,LookHere!B$15)</f>
        <v>8000</v>
      </c>
      <c r="G42" s="3">
        <f>IF('SC2'!A42&lt;LookHere!D$16,0,LookHere!B$16)</f>
        <v>7004.88</v>
      </c>
      <c r="H42" s="3">
        <f t="shared" si="13"/>
        <v>28056.688826024958</v>
      </c>
      <c r="I42" s="35">
        <f t="shared" si="14"/>
        <v>0</v>
      </c>
      <c r="J42" s="3">
        <f>IF(I41&gt;0,IF(B42&lt;2,IF(C42&gt;5500*[1]LookHere!B$11, 5500*[1]LookHere!B$11, C42), IF(H42&gt;(M42+P41),-(H42-M42-P41),0)),0)</f>
        <v>0</v>
      </c>
      <c r="K42" s="35">
        <f t="shared" si="15"/>
        <v>123.3946452145849</v>
      </c>
      <c r="L42" s="35">
        <f t="shared" si="16"/>
        <v>0</v>
      </c>
      <c r="M42" s="35">
        <f t="shared" si="17"/>
        <v>935.66831081836426</v>
      </c>
      <c r="N42" s="35">
        <f t="shared" si="18"/>
        <v>0</v>
      </c>
      <c r="O42" s="35">
        <f t="shared" si="19"/>
        <v>-70051.040447293242</v>
      </c>
      <c r="P42" s="3">
        <f t="shared" si="20"/>
        <v>27933.294180810371</v>
      </c>
      <c r="Q42">
        <f t="shared" si="9"/>
        <v>8.3000000000000004E-2</v>
      </c>
      <c r="R42" s="3">
        <f>IF(B42&lt;2,K42*V$5+L42*0.4*V$6 - IF((C42-J42)&gt;0,IF((C42-J42)&gt;V$12,V$12,C42-J42)),P42+L42*($V$6)*0.4+K42*($V$5)+G42+F42+E42)/LookHere!B$11</f>
        <v>57941.355294764006</v>
      </c>
      <c r="S42" s="3">
        <f>(IF(G42&gt;0,IF(R42&gt;V$15,IF(0.15*(R42-V$15)&lt;G42,0.15*(R42-V$15),G42),0),0))*LookHere!B$11</f>
        <v>0</v>
      </c>
      <c r="T42" s="3">
        <f>(IF(R42&lt;V$16,W$16*R42,IF(R42&lt;V$17,Z$16+W$17*(R42-V$16),IF(R42&lt;V$18,W$18*(R42-V$18)+Z$17,(R42-V$18)*W$19+Z$18)))+S42 + IF(R42&lt;V$20,R42*W$20,IF(R42&lt;V$21,(R42-V$20)*W$21+Z$20,(R42-V$21)*W$22+Z$21)))*LookHere!B$11</f>
        <v>13307.042174318987</v>
      </c>
      <c r="AG42">
        <f t="shared" si="10"/>
        <v>57</v>
      </c>
      <c r="AH42" s="20">
        <v>3.5000000000000003E-2</v>
      </c>
      <c r="AI42" s="3">
        <f t="shared" si="11"/>
        <v>1</v>
      </c>
    </row>
    <row r="43" spans="1:35" x14ac:dyDescent="0.2">
      <c r="A43">
        <f t="shared" si="12"/>
        <v>79</v>
      </c>
      <c r="B43">
        <f>IF(A43&lt;LookHere!$B$9,1,2)</f>
        <v>2</v>
      </c>
      <c r="C43">
        <f>IF(B43&lt;2,LookHere!F$10 - T42,0)</f>
        <v>0</v>
      </c>
      <c r="D43" s="3">
        <f>IF(B43=2,LookHere!$B$12,0)</f>
        <v>45000</v>
      </c>
      <c r="E43" s="3">
        <f>IF(A43&lt;LookHere!B$13,0,IF(A43&lt;LookHere!B$14,LookHere!C$13,LookHere!C$14))</f>
        <v>15000</v>
      </c>
      <c r="F43" s="3">
        <f>IF('SC2'!A43&lt;LookHere!D$15,0,LookHere!B$15)</f>
        <v>8000</v>
      </c>
      <c r="G43" s="3">
        <f>IF('SC2'!A43&lt;LookHere!D$16,0,LookHere!B$16)</f>
        <v>7004.88</v>
      </c>
      <c r="H43" s="3">
        <f t="shared" si="13"/>
        <v>28302.162174318986</v>
      </c>
      <c r="I43" s="35">
        <f t="shared" si="14"/>
        <v>0</v>
      </c>
      <c r="J43" s="3">
        <f>IF(I42&gt;0,IF(B43&lt;2,IF(C43&gt;5500*[1]LookHere!B$11, 5500*[1]LookHere!B$11, C43), IF(H43&gt;(M43+P42),-(H43-M43-P42),0)),0)</f>
        <v>0</v>
      </c>
      <c r="K43" s="35">
        <f t="shared" si="15"/>
        <v>-0.52072540280556723</v>
      </c>
      <c r="L43" s="35">
        <f t="shared" si="16"/>
        <v>0</v>
      </c>
      <c r="M43" s="35">
        <f t="shared" si="17"/>
        <v>123.3946452145849</v>
      </c>
      <c r="N43" s="35">
        <f t="shared" si="18"/>
        <v>0</v>
      </c>
      <c r="O43" s="35">
        <f t="shared" si="19"/>
        <v>-97688.719237416022</v>
      </c>
      <c r="P43" s="3">
        <f t="shared" si="20"/>
        <v>28302.682899721793</v>
      </c>
      <c r="Q43">
        <f t="shared" si="9"/>
        <v>8.5000000000000006E-2</v>
      </c>
      <c r="R43" s="3">
        <f>IF(B43&lt;2,K43*V$5+L43*0.4*V$6 - IF((C43-J43)&gt;0,IF((C43-J43)&gt;V$12,V$12,C43-J43)),P43+L43*($V$6)*0.4+K43*($V$5)+G43+F43+E43)/LookHere!B$11</f>
        <v>58307.549475420907</v>
      </c>
      <c r="S43" s="3">
        <f>(IF(G43&gt;0,IF(R43&gt;V$15,IF(0.15*(R43-V$15)&lt;G43,0.15*(R43-V$15),G43),0),0))*LookHere!B$11</f>
        <v>0</v>
      </c>
      <c r="T43" s="3">
        <f>(IF(R43&lt;V$16,W$16*R43,IF(R43&lt;V$17,Z$16+W$17*(R43-V$16),IF(R43&lt;V$18,W$18*(R43-V$18)+Z$17,(R43-V$18)*W$19+Z$18)))+S43 + IF(R43&lt;V$20,R43*W$20,IF(R43&lt;V$21,(R43-V$20)*W$21+Z$20,(R43-V$21)*W$22+Z$21)))*LookHere!B$11</f>
        <v>13421.111661593612</v>
      </c>
      <c r="AG43">
        <f t="shared" si="10"/>
        <v>58</v>
      </c>
      <c r="AH43" s="20">
        <v>3.5000000000000003E-2</v>
      </c>
      <c r="AI43" s="3">
        <f t="shared" si="11"/>
        <v>1</v>
      </c>
    </row>
    <row r="44" spans="1:35" x14ac:dyDescent="0.2">
      <c r="A44">
        <f t="shared" si="12"/>
        <v>80</v>
      </c>
      <c r="B44">
        <f>IF(A44&lt;LookHere!$B$9,1,2)</f>
        <v>2</v>
      </c>
      <c r="C44">
        <f>IF(B44&lt;2,LookHere!F$10 - T43,0)</f>
        <v>0</v>
      </c>
      <c r="D44" s="3">
        <f>IF(B44=2,LookHere!$B$12,0)</f>
        <v>45000</v>
      </c>
      <c r="E44" s="3">
        <f>IF(A44&lt;LookHere!B$13,0,IF(A44&lt;LookHere!B$14,LookHere!C$13,LookHere!C$14))</f>
        <v>15000</v>
      </c>
      <c r="F44" s="3">
        <f>IF('SC2'!A44&lt;LookHere!D$15,0,LookHere!B$15)</f>
        <v>8000</v>
      </c>
      <c r="G44" s="3">
        <f>IF('SC2'!A44&lt;LookHere!D$16,0,LookHere!B$16)</f>
        <v>7004.88</v>
      </c>
      <c r="H44" s="3">
        <f t="shared" si="13"/>
        <v>28416.231661593611</v>
      </c>
      <c r="I44" s="35">
        <f t="shared" si="14"/>
        <v>0</v>
      </c>
      <c r="J44" s="3">
        <f>IF(I43&gt;0,IF(B44&lt;2,IF(C44&gt;5500*[1]LookHere!B$11, 5500*[1]LookHere!B$11, C44), IF(H44&gt;(M44+P43),-(H44-M44-P43),0)),0)</f>
        <v>0</v>
      </c>
      <c r="K44" s="35">
        <f t="shared" si="15"/>
        <v>2.1974611998395455E-3</v>
      </c>
      <c r="L44" s="35">
        <f t="shared" si="16"/>
        <v>0</v>
      </c>
      <c r="M44" s="35">
        <f t="shared" si="17"/>
        <v>-0.52072540280556723</v>
      </c>
      <c r="N44" s="35">
        <f t="shared" si="18"/>
        <v>0</v>
      </c>
      <c r="O44" s="35">
        <f t="shared" si="19"/>
        <v>-125579.15574195592</v>
      </c>
      <c r="P44" s="3">
        <f t="shared" si="20"/>
        <v>28416.229464132412</v>
      </c>
      <c r="Q44">
        <f t="shared" si="9"/>
        <v>8.7999999999999995E-2</v>
      </c>
      <c r="R44" s="3">
        <f>IF(B44&lt;2,K44*V$5+L44*0.4*V$6 - IF((C44-J44)&gt;0,IF((C44-J44)&gt;V$12,V$12,C44-J44)),P44+L44*($V$6)*0.4+K44*($V$5)+G44+F44+E44)/LookHere!B$11</f>
        <v>58421.109520782964</v>
      </c>
      <c r="S44" s="3">
        <f>(IF(G44&gt;0,IF(R44&gt;V$15,IF(0.15*(R44-V$15)&lt;G44,0.15*(R44-V$15),G44),0),0))*LookHere!B$11</f>
        <v>0</v>
      </c>
      <c r="T44" s="3">
        <f>(IF(R44&lt;V$16,W$16*R44,IF(R44&lt;V$17,Z$16+W$17*(R44-V$16),IF(R44&lt;V$18,W$18*(R44-V$18)+Z$17,(R44-V$18)*W$19+Z$18)))+S44 + IF(R44&lt;V$20,R44*W$20,IF(R44&lt;V$21,(R44-V$20)*W$21+Z$20,(R44-V$21)*W$22+Z$21)))*LookHere!B$11</f>
        <v>13456.485615723894</v>
      </c>
      <c r="AG44">
        <f t="shared" si="10"/>
        <v>59</v>
      </c>
      <c r="AH44" s="20">
        <v>3.5000000000000003E-2</v>
      </c>
      <c r="AI44" s="3">
        <f t="shared" ref="AI44:AI75" si="21">IF(((K44+L44+O44+I44)-H44)&lt;H44,1,0)</f>
        <v>1</v>
      </c>
    </row>
    <row r="45" spans="1:35" x14ac:dyDescent="0.2">
      <c r="A45">
        <f t="shared" si="12"/>
        <v>81</v>
      </c>
      <c r="B45">
        <f>IF(A45&lt;LookHere!$B$9,1,2)</f>
        <v>2</v>
      </c>
      <c r="C45">
        <f>IF(B45&lt;2,LookHere!F$10 - T44,0)</f>
        <v>0</v>
      </c>
      <c r="D45" s="3">
        <f>IF(B45=2,LookHere!$B$12,0)</f>
        <v>45000</v>
      </c>
      <c r="E45" s="3">
        <f>IF(A45&lt;LookHere!B$13,0,IF(A45&lt;LookHere!B$14,LookHere!C$13,LookHere!C$14))</f>
        <v>15000</v>
      </c>
      <c r="F45" s="3">
        <f>IF('SC2'!A45&lt;LookHere!D$15,0,LookHere!B$15)</f>
        <v>8000</v>
      </c>
      <c r="G45" s="3">
        <f>IF('SC2'!A45&lt;LookHere!D$16,0,LookHere!B$16)</f>
        <v>7004.88</v>
      </c>
      <c r="H45" s="3">
        <f t="shared" si="13"/>
        <v>28451.605615723893</v>
      </c>
      <c r="I45" s="35">
        <f t="shared" si="14"/>
        <v>0</v>
      </c>
      <c r="J45" s="3">
        <f>IF(I44&gt;0,IF(B45&lt;2,IF(C45&gt;5500*[1]LookHere!B$11, 5500*[1]LookHere!B$11, C45), IF(H45&gt;(M45+P44),-(H45-M45-P44),0)),0)</f>
        <v>0</v>
      </c>
      <c r="K45" s="35">
        <f t="shared" si="15"/>
        <v>-9.2732862633231224E-6</v>
      </c>
      <c r="L45" s="35">
        <f t="shared" si="16"/>
        <v>0</v>
      </c>
      <c r="M45" s="35">
        <f t="shared" si="17"/>
        <v>2.1974611998395455E-3</v>
      </c>
      <c r="N45" s="35">
        <f t="shared" si="18"/>
        <v>0</v>
      </c>
      <c r="O45" s="35">
        <f t="shared" si="19"/>
        <v>-153465.44116885727</v>
      </c>
      <c r="P45" s="3">
        <f t="shared" si="20"/>
        <v>28451.605624997181</v>
      </c>
      <c r="Q45">
        <f t="shared" si="9"/>
        <v>0.09</v>
      </c>
      <c r="R45" s="3">
        <f>IF(B45&lt;2,K45*V$5+L45*0.4*V$6 - IF((C45-J45)&gt;0,IF((C45-J45)&gt;V$12,V$12,C45-J45)),P45+L45*($V$6)*0.4+K45*($V$5)+G45+F45+E45)/LookHere!B$11</f>
        <v>58456.485624758112</v>
      </c>
      <c r="S45" s="3">
        <f>(IF(G45&gt;0,IF(R45&gt;V$15,IF(0.15*(R45-V$15)&lt;G45,0.15*(R45-V$15),G45),0),0))*LookHere!B$11</f>
        <v>0</v>
      </c>
      <c r="T45" s="3">
        <f>(IF(R45&lt;V$16,W$16*R45,IF(R45&lt;V$17,Z$16+W$17*(R45-V$16),IF(R45&lt;V$18,W$18*(R45-V$18)+Z$17,(R45-V$18)*W$19+Z$18)))+S45 + IF(R45&lt;V$20,R45*W$20,IF(R45&lt;V$21,(R45-V$20)*W$21+Z$20,(R45-V$21)*W$22+Z$21)))*LookHere!B$11</f>
        <v>13467.50527211215</v>
      </c>
      <c r="AG45">
        <v>60</v>
      </c>
      <c r="AH45" s="20">
        <v>0.04</v>
      </c>
      <c r="AI45" s="3">
        <f t="shared" si="21"/>
        <v>1</v>
      </c>
    </row>
    <row r="46" spans="1:35" x14ac:dyDescent="0.2">
      <c r="A46">
        <f t="shared" si="12"/>
        <v>82</v>
      </c>
      <c r="B46">
        <f>IF(A46&lt;LookHere!$B$9,1,2)</f>
        <v>2</v>
      </c>
      <c r="C46">
        <f>IF(B46&lt;2,LookHere!F$10 - T45,0)</f>
        <v>0</v>
      </c>
      <c r="D46" s="3">
        <f>IF(B46=2,LookHere!$B$12,0)</f>
        <v>45000</v>
      </c>
      <c r="E46" s="3">
        <f>IF(A46&lt;LookHere!B$13,0,IF(A46&lt;LookHere!B$14,LookHere!C$13,LookHere!C$14))</f>
        <v>15000</v>
      </c>
      <c r="F46" s="3">
        <f>IF('SC2'!A46&lt;LookHere!D$15,0,LookHere!B$15)</f>
        <v>8000</v>
      </c>
      <c r="G46" s="3">
        <f>IF('SC2'!A46&lt;LookHere!D$16,0,LookHere!B$16)</f>
        <v>7004.88</v>
      </c>
      <c r="H46" s="3">
        <f t="shared" si="13"/>
        <v>28462.625272112149</v>
      </c>
      <c r="I46" s="35">
        <f t="shared" si="14"/>
        <v>0</v>
      </c>
      <c r="J46" s="3">
        <f>IF(I45&gt;0,IF(B46&lt;2,IF(C46&gt;5500*[1]LookHere!B$11, 5500*[1]LookHere!B$11, C46), IF(H46&gt;(M46+P45),-(H46-M46-P45),0)),0)</f>
        <v>0</v>
      </c>
      <c r="K46" s="35">
        <f t="shared" si="15"/>
        <v>3.9133268031224337E-8</v>
      </c>
      <c r="L46" s="35">
        <f t="shared" si="16"/>
        <v>0</v>
      </c>
      <c r="M46" s="35">
        <f t="shared" si="17"/>
        <v>-9.2732862633231224E-6</v>
      </c>
      <c r="N46" s="35">
        <f t="shared" si="18"/>
        <v>0</v>
      </c>
      <c r="O46" s="35">
        <f t="shared" si="19"/>
        <v>-181269.42263212186</v>
      </c>
      <c r="P46" s="3">
        <f t="shared" si="20"/>
        <v>28462.625272073015</v>
      </c>
      <c r="Q46">
        <f t="shared" si="9"/>
        <v>9.2999999999999999E-2</v>
      </c>
      <c r="R46" s="3">
        <f>IF(B46&lt;2,K46*V$5+L46*0.4*V$6 - IF((C46-J46)&gt;0,IF((C46-J46)&gt;V$12,V$12,C46-J46)),P46+L46*($V$6)*0.4+K46*($V$5)+G46+F46+E46)/LookHere!B$11</f>
        <v>58467.50527207402</v>
      </c>
      <c r="S46" s="3">
        <f>(IF(G46&gt;0,IF(R46&gt;V$15,IF(0.15*(R46-V$15)&lt;G46,0.15*(R46-V$15),G46),0),0))*LookHere!B$11</f>
        <v>0</v>
      </c>
      <c r="T46" s="3">
        <f>(IF(R46&lt;V$16,W$16*R46,IF(R46&lt;V$17,Z$16+W$17*(R46-V$16),IF(R46&lt;V$18,W$18*(R46-V$18)+Z$17,(R46-V$18)*W$19+Z$18)))+S46 + IF(R46&lt;V$20,R46*W$20,IF(R46&lt;V$21,(R46-V$20)*W$21+Z$20,(R46-V$21)*W$22+Z$21)))*LookHere!B$11</f>
        <v>13470.937892251057</v>
      </c>
      <c r="AG46">
        <f t="shared" ref="AG46:AG89" si="22">AG45+1</f>
        <v>61</v>
      </c>
      <c r="AH46" s="20">
        <v>0.04</v>
      </c>
      <c r="AI46" s="3">
        <f t="shared" si="21"/>
        <v>1</v>
      </c>
    </row>
    <row r="47" spans="1:35" x14ac:dyDescent="0.2">
      <c r="A47">
        <f t="shared" si="12"/>
        <v>83</v>
      </c>
      <c r="B47">
        <f>IF(A47&lt;LookHere!$B$9,1,2)</f>
        <v>2</v>
      </c>
      <c r="C47">
        <f>IF(B47&lt;2,LookHere!F$10 - T46,0)</f>
        <v>0</v>
      </c>
      <c r="D47" s="3">
        <f>IF(B47=2,LookHere!$B$12,0)</f>
        <v>45000</v>
      </c>
      <c r="E47" s="3">
        <f>IF(A47&lt;LookHere!B$13,0,IF(A47&lt;LookHere!B$14,LookHere!C$13,LookHere!C$14))</f>
        <v>15000</v>
      </c>
      <c r="F47" s="3">
        <f>IF('SC2'!A47&lt;LookHere!D$15,0,LookHere!B$15)</f>
        <v>8000</v>
      </c>
      <c r="G47" s="3">
        <f>IF('SC2'!A47&lt;LookHere!D$16,0,LookHere!B$16)</f>
        <v>7004.88</v>
      </c>
      <c r="H47" s="3">
        <f t="shared" si="13"/>
        <v>28466.057892251054</v>
      </c>
      <c r="I47" s="35">
        <f t="shared" si="14"/>
        <v>0</v>
      </c>
      <c r="J47" s="3">
        <f>IF(I46&gt;0,IF(B47&lt;2,IF(C47&gt;5500*[1]LookHere!B$11, 5500*[1]LookHere!B$11, C47), IF(H47&gt;(M47+P46),-(H47-M47-P46),0)),0)</f>
        <v>0</v>
      </c>
      <c r="K47" s="35">
        <f t="shared" si="15"/>
        <v>-1.6514239109176861E-10</v>
      </c>
      <c r="L47" s="35">
        <f t="shared" si="16"/>
        <v>0</v>
      </c>
      <c r="M47" s="35">
        <f t="shared" si="17"/>
        <v>3.9133268031224337E-8</v>
      </c>
      <c r="N47" s="35">
        <f t="shared" si="18"/>
        <v>0</v>
      </c>
      <c r="O47" s="35">
        <f t="shared" si="19"/>
        <v>-208967.09094068734</v>
      </c>
      <c r="P47" s="3">
        <f t="shared" si="20"/>
        <v>28466.057892251218</v>
      </c>
      <c r="Q47">
        <f t="shared" si="9"/>
        <v>9.6000000000000002E-2</v>
      </c>
      <c r="R47" s="3">
        <f>IF(B47&lt;2,K47*V$5+L47*0.4*V$6 - IF((C47-J47)&gt;0,IF((C47-J47)&gt;V$12,V$12,C47-J47)),P47+L47*($V$6)*0.4+K47*($V$5)+G47+F47+E47)/LookHere!B$11</f>
        <v>58470.937892251211</v>
      </c>
      <c r="S47" s="3">
        <f>(IF(G47&gt;0,IF(R47&gt;V$15,IF(0.15*(R47-V$15)&lt;G47,0.15*(R47-V$15),G47),0),0))*LookHere!B$11</f>
        <v>0</v>
      </c>
      <c r="T47" s="3">
        <f>(IF(R47&lt;V$16,W$16*R47,IF(R47&lt;V$17,Z$16+W$17*(R47-V$16),IF(R47&lt;V$18,W$18*(R47-V$18)+Z$17,(R47-V$18)*W$19+Z$18)))+S47 + IF(R47&lt;V$20,R47*W$20,IF(R47&lt;V$21,(R47-V$20)*W$21+Z$20,(R47-V$21)*W$22+Z$21)))*LookHere!B$11</f>
        <v>13472.007153436254</v>
      </c>
      <c r="AG47">
        <f t="shared" si="22"/>
        <v>62</v>
      </c>
      <c r="AH47" s="20">
        <v>0.04</v>
      </c>
      <c r="AI47" s="3">
        <f t="shared" si="21"/>
        <v>1</v>
      </c>
    </row>
    <row r="48" spans="1:35" x14ac:dyDescent="0.2">
      <c r="A48">
        <f t="shared" si="12"/>
        <v>84</v>
      </c>
      <c r="B48">
        <f>IF(A48&lt;LookHere!$B$9,1,2)</f>
        <v>2</v>
      </c>
      <c r="C48">
        <f>IF(B48&lt;2,LookHere!F$10 - T47,0)</f>
        <v>0</v>
      </c>
      <c r="D48" s="3">
        <f>IF(B48=2,LookHere!$B$12,0)</f>
        <v>45000</v>
      </c>
      <c r="E48" s="3">
        <f>IF(A48&lt;LookHere!B$13,0,IF(A48&lt;LookHere!B$14,LookHere!C$13,LookHere!C$14))</f>
        <v>15000</v>
      </c>
      <c r="F48" s="3">
        <f>IF('SC2'!A48&lt;LookHere!D$15,0,LookHere!B$15)</f>
        <v>8000</v>
      </c>
      <c r="G48" s="3">
        <f>IF('SC2'!A48&lt;LookHere!D$16,0,LookHere!B$16)</f>
        <v>7004.88</v>
      </c>
      <c r="H48" s="3">
        <f t="shared" si="13"/>
        <v>28467.127153436253</v>
      </c>
      <c r="I48" s="35">
        <f t="shared" si="14"/>
        <v>0</v>
      </c>
      <c r="J48" s="3">
        <f>IF(I47&gt;0,IF(B48&lt;2,IF(C48&gt;5500*[1]LookHere!B$11, 5500*[1]LookHere!B$11, C48), IF(H48&gt;(M48+P47),-(H48-M48-P47),0)),0)</f>
        <v>0</v>
      </c>
      <c r="K48" s="35">
        <f t="shared" si="15"/>
        <v>6.9690089040727621E-13</v>
      </c>
      <c r="L48" s="35">
        <f t="shared" si="16"/>
        <v>0</v>
      </c>
      <c r="M48" s="35">
        <f t="shared" si="17"/>
        <v>-1.6514239109176861E-10</v>
      </c>
      <c r="N48" s="35">
        <f t="shared" si="18"/>
        <v>0</v>
      </c>
      <c r="O48" s="35">
        <f t="shared" si="19"/>
        <v>-236551.30770916885</v>
      </c>
      <c r="P48" s="3">
        <f t="shared" si="20"/>
        <v>28467.127153436253</v>
      </c>
      <c r="Q48">
        <f t="shared" si="9"/>
        <v>9.9000000000000005E-2</v>
      </c>
      <c r="R48" s="3">
        <f>IF(B48&lt;2,K48*V$5+L48*0.4*V$6 - IF((C48-J48)&gt;0,IF((C48-J48)&gt;V$12,V$12,C48-J48)),P48+L48*($V$6)*0.4+K48*($V$5)+G48+F48+E48)/LookHere!B$11</f>
        <v>58472.007153436251</v>
      </c>
      <c r="S48" s="3">
        <f>(IF(G48&gt;0,IF(R48&gt;V$15,IF(0.15*(R48-V$15)&lt;G48,0.15*(R48-V$15),G48),0),0))*LookHere!B$11</f>
        <v>0</v>
      </c>
      <c r="T48" s="3">
        <f>(IF(R48&lt;V$16,W$16*R48,IF(R48&lt;V$17,Z$16+W$17*(R48-V$16),IF(R48&lt;V$18,W$18*(R48-V$18)+Z$17,(R48-V$18)*W$19+Z$18)))+S48 + IF(R48&lt;V$20,R48*W$20,IF(R48&lt;V$21,(R48-V$20)*W$21+Z$20,(R48-V$21)*W$22+Z$21)))*LookHere!B$11</f>
        <v>13472.34022829539</v>
      </c>
      <c r="AG48">
        <f t="shared" si="22"/>
        <v>63</v>
      </c>
      <c r="AH48" s="20">
        <v>0.04</v>
      </c>
      <c r="AI48" s="3">
        <f t="shared" si="21"/>
        <v>1</v>
      </c>
    </row>
    <row r="49" spans="1:35" x14ac:dyDescent="0.2">
      <c r="A49">
        <f t="shared" si="12"/>
        <v>85</v>
      </c>
      <c r="B49">
        <f>IF(A49&lt;LookHere!$B$9,1,2)</f>
        <v>2</v>
      </c>
      <c r="C49">
        <f>IF(B49&lt;2,LookHere!F$10 - T48,0)</f>
        <v>0</v>
      </c>
      <c r="D49" s="3">
        <f>IF(B49=2,LookHere!$B$12,0)</f>
        <v>45000</v>
      </c>
      <c r="E49" s="3">
        <f>IF(A49&lt;LookHere!B$13,0,IF(A49&lt;LookHere!B$14,LookHere!C$13,LookHere!C$14))</f>
        <v>15000</v>
      </c>
      <c r="F49" s="3">
        <f>IF('SC2'!A49&lt;LookHere!D$15,0,LookHere!B$15)</f>
        <v>8000</v>
      </c>
      <c r="G49" s="3">
        <f>IF('SC2'!A49&lt;LookHere!D$16,0,LookHere!B$16)</f>
        <v>7004.88</v>
      </c>
      <c r="H49" s="3">
        <f t="shared" si="13"/>
        <v>28467.460228295389</v>
      </c>
      <c r="I49" s="35">
        <f t="shared" si="14"/>
        <v>0</v>
      </c>
      <c r="J49" s="3">
        <f>IF(I48&gt;0,IF(B49&lt;2,IF(C49&gt;5500*[1]LookHere!B$11, 5500*[1]LookHere!B$11, C49), IF(H49&gt;(M49+P48),-(H49-M49-P48),0)),0)</f>
        <v>0</v>
      </c>
      <c r="K49" s="35">
        <f t="shared" si="15"/>
        <v>-2.9409217575187573E-15</v>
      </c>
      <c r="L49" s="35">
        <f t="shared" si="16"/>
        <v>0</v>
      </c>
      <c r="M49" s="35">
        <f t="shared" si="17"/>
        <v>6.9690089040727621E-13</v>
      </c>
      <c r="N49" s="35">
        <f t="shared" si="18"/>
        <v>0</v>
      </c>
      <c r="O49" s="35">
        <f t="shared" si="19"/>
        <v>-264020.18834407243</v>
      </c>
      <c r="P49" s="3">
        <f t="shared" si="20"/>
        <v>28467.460228295389</v>
      </c>
      <c r="Q49">
        <f t="shared" si="9"/>
        <v>0.10299999999999999</v>
      </c>
      <c r="R49" s="3">
        <f>IF(B49&lt;2,K49*V$5+L49*0.4*V$6 - IF((C49-J49)&gt;0,IF((C49-J49)&gt;V$12,V$12,C49-J49)),P49+L49*($V$6)*0.4+K49*($V$5)+G49+F49+E49)/LookHere!B$11</f>
        <v>58472.34022829539</v>
      </c>
      <c r="S49" s="3">
        <f>(IF(G49&gt;0,IF(R49&gt;V$15,IF(0.15*(R49-V$15)&lt;G49,0.15*(R49-V$15),G49),0),0))*LookHere!B$11</f>
        <v>0</v>
      </c>
      <c r="T49" s="3">
        <f>(IF(R49&lt;V$16,W$16*R49,IF(R49&lt;V$17,Z$16+W$17*(R49-V$16),IF(R49&lt;V$18,W$18*(R49-V$18)+Z$17,(R49-V$18)*W$19+Z$18)))+S49 + IF(R49&lt;V$20,R49*W$20,IF(R49&lt;V$21,(R49-V$20)*W$21+Z$20,(R49-V$21)*W$22+Z$21)))*LookHere!B$11</f>
        <v>13472.443981114015</v>
      </c>
      <c r="AG49">
        <f t="shared" si="22"/>
        <v>64</v>
      </c>
      <c r="AH49" s="20">
        <v>0.04</v>
      </c>
      <c r="AI49" s="3">
        <f t="shared" si="21"/>
        <v>1</v>
      </c>
    </row>
    <row r="50" spans="1:35" x14ac:dyDescent="0.2">
      <c r="A50">
        <f t="shared" si="12"/>
        <v>86</v>
      </c>
      <c r="B50">
        <f>IF(A50&lt;LookHere!$B$9,1,2)</f>
        <v>2</v>
      </c>
      <c r="C50">
        <f>IF(B50&lt;2,LookHere!F$10 - T49,0)</f>
        <v>0</v>
      </c>
      <c r="D50" s="3">
        <f>IF(B50=2,LookHere!$B$12,0)</f>
        <v>45000</v>
      </c>
      <c r="E50" s="3">
        <f>IF(A50&lt;LookHere!B$13,0,IF(A50&lt;LookHere!B$14,LookHere!C$13,LookHere!C$14))</f>
        <v>15000</v>
      </c>
      <c r="F50" s="3">
        <f>IF('SC2'!A50&lt;LookHere!D$15,0,LookHere!B$15)</f>
        <v>8000</v>
      </c>
      <c r="G50" s="3">
        <f>IF('SC2'!A50&lt;LookHere!D$16,0,LookHere!B$16)</f>
        <v>7004.88</v>
      </c>
      <c r="H50" s="3">
        <f t="shared" si="13"/>
        <v>28467.563981114014</v>
      </c>
      <c r="I50" s="35">
        <f t="shared" si="14"/>
        <v>0</v>
      </c>
      <c r="J50" s="3">
        <f>IF(I49&gt;0,IF(B50&lt;2,IF(C50&gt;5500*[1]LookHere!B$11, 5500*[1]LookHere!B$11, C50), IF(H50&gt;(M50+P49),-(H50-M50-P49),0)),0)</f>
        <v>0</v>
      </c>
      <c r="K50" s="35">
        <f t="shared" si="15"/>
        <v>1.241068981672948E-17</v>
      </c>
      <c r="L50" s="35">
        <f t="shared" si="16"/>
        <v>0</v>
      </c>
      <c r="M50" s="35">
        <f t="shared" si="17"/>
        <v>-2.9409217575187573E-15</v>
      </c>
      <c r="N50" s="35">
        <f t="shared" si="18"/>
        <v>0</v>
      </c>
      <c r="O50" s="35">
        <f t="shared" si="19"/>
        <v>-291373.48337755585</v>
      </c>
      <c r="P50" s="3">
        <f t="shared" si="20"/>
        <v>28467.563981114014</v>
      </c>
      <c r="Q50">
        <f t="shared" si="9"/>
        <v>0.108</v>
      </c>
      <c r="R50" s="3">
        <f>IF(B50&lt;2,K50*V$5+L50*0.4*V$6 - IF((C50-J50)&gt;0,IF((C50-J50)&gt;V$12,V$12,C50-J50)),P50+L50*($V$6)*0.4+K50*($V$5)+G50+F50+E50)/LookHere!B$11</f>
        <v>58472.443981114011</v>
      </c>
      <c r="S50" s="3">
        <f>(IF(G50&gt;0,IF(R50&gt;V$15,IF(0.15*(R50-V$15)&lt;G50,0.15*(R50-V$15),G50),0),0))*LookHere!B$11</f>
        <v>0</v>
      </c>
      <c r="T50" s="3">
        <f>(IF(R50&lt;V$16,W$16*R50,IF(R50&lt;V$17,Z$16+W$17*(R50-V$16),IF(R50&lt;V$18,W$18*(R50-V$18)+Z$17,(R50-V$18)*W$19+Z$18)))+S50 + IF(R50&lt;V$20,R50*W$20,IF(R50&lt;V$21,(R50-V$20)*W$21+Z$20,(R50-V$21)*W$22+Z$21)))*LookHere!B$11</f>
        <v>13472.476300117014</v>
      </c>
      <c r="AG50">
        <f t="shared" si="22"/>
        <v>65</v>
      </c>
      <c r="AH50" s="20">
        <v>0.04</v>
      </c>
      <c r="AI50" s="3">
        <f t="shared" si="21"/>
        <v>1</v>
      </c>
    </row>
    <row r="51" spans="1:35" x14ac:dyDescent="0.2">
      <c r="A51">
        <f t="shared" si="12"/>
        <v>87</v>
      </c>
      <c r="B51">
        <f>IF(A51&lt;LookHere!$B$9,1,2)</f>
        <v>2</v>
      </c>
      <c r="C51">
        <f>IF(B51&lt;2,LookHere!F$10 - T50,0)</f>
        <v>0</v>
      </c>
      <c r="D51" s="3">
        <f>IF(B51=2,LookHere!$B$12,0)</f>
        <v>45000</v>
      </c>
      <c r="E51" s="3">
        <f>IF(A51&lt;LookHere!B$13,0,IF(A51&lt;LookHere!B$14,LookHere!C$13,LookHere!C$14))</f>
        <v>15000</v>
      </c>
      <c r="F51" s="3">
        <f>IF('SC2'!A51&lt;LookHere!D$15,0,LookHere!B$15)</f>
        <v>8000</v>
      </c>
      <c r="G51" s="3">
        <f>IF('SC2'!A51&lt;LookHere!D$16,0,LookHere!B$16)</f>
        <v>7004.88</v>
      </c>
      <c r="H51" s="3">
        <f t="shared" si="13"/>
        <v>28467.596300117013</v>
      </c>
      <c r="I51" s="35">
        <f t="shared" si="14"/>
        <v>0</v>
      </c>
      <c r="J51" s="3">
        <f>IF(I50&gt;0,IF(B51&lt;2,IF(C51&gt;5500*[1]LookHere!B$11, 5500*[1]LookHere!B$11, C51), IF(H51&gt;(M51+P50),-(H51-M51-P50),0)),0)</f>
        <v>0</v>
      </c>
      <c r="K51" s="35">
        <f t="shared" si="15"/>
        <v>-5.2373111026600208E-20</v>
      </c>
      <c r="L51" s="35">
        <f t="shared" si="16"/>
        <v>0</v>
      </c>
      <c r="M51" s="35">
        <f t="shared" si="17"/>
        <v>1.241068981672948E-17</v>
      </c>
      <c r="N51" s="35">
        <f t="shared" si="18"/>
        <v>0</v>
      </c>
      <c r="O51" s="35">
        <f t="shared" si="19"/>
        <v>-318611.45125881658</v>
      </c>
      <c r="P51" s="3">
        <f t="shared" si="20"/>
        <v>28467.596300117013</v>
      </c>
      <c r="Q51">
        <f t="shared" si="9"/>
        <v>0.113</v>
      </c>
      <c r="R51" s="3">
        <f>IF(B51&lt;2,K51*V$5+L51*0.4*V$6 - IF((C51-J51)&gt;0,IF((C51-J51)&gt;V$12,V$12,C51-J51)),P51+L51*($V$6)*0.4+K51*($V$5)+G51+F51+E51)/LookHere!B$11</f>
        <v>58472.476300117014</v>
      </c>
      <c r="S51" s="3">
        <f>(IF(G51&gt;0,IF(R51&gt;V$15,IF(0.15*(R51-V$15)&lt;G51,0.15*(R51-V$15),G51),0),0))*LookHere!B$11</f>
        <v>0</v>
      </c>
      <c r="T51" s="3">
        <f>(IF(R51&lt;V$16,W$16*R51,IF(R51&lt;V$17,Z$16+W$17*(R51-V$16),IF(R51&lt;V$18,W$18*(R51-V$18)+Z$17,(R51-V$18)*W$19+Z$18)))+S51 + IF(R51&lt;V$20,R51*W$20,IF(R51&lt;V$21,(R51-V$20)*W$21+Z$20,(R51-V$21)*W$22+Z$21)))*LookHere!B$11</f>
        <v>13472.48636748645</v>
      </c>
      <c r="AG51">
        <f t="shared" si="22"/>
        <v>66</v>
      </c>
      <c r="AH51" s="20">
        <v>4.2000000000000003E-2</v>
      </c>
      <c r="AI51" s="3">
        <f t="shared" si="21"/>
        <v>1</v>
      </c>
    </row>
    <row r="52" spans="1:35" x14ac:dyDescent="0.2">
      <c r="A52">
        <f t="shared" si="12"/>
        <v>88</v>
      </c>
      <c r="B52">
        <f>IF(A52&lt;LookHere!$B$9,1,2)</f>
        <v>2</v>
      </c>
      <c r="C52">
        <f>IF(B52&lt;2,LookHere!F$10 - T51,0)</f>
        <v>0</v>
      </c>
      <c r="D52" s="3">
        <f>IF(B52=2,LookHere!$B$12,0)</f>
        <v>45000</v>
      </c>
      <c r="E52" s="3">
        <f>IF(A52&lt;LookHere!B$13,0,IF(A52&lt;LookHere!B$14,LookHere!C$13,LookHere!C$14))</f>
        <v>15000</v>
      </c>
      <c r="F52" s="3">
        <f>IF('SC2'!A52&lt;LookHere!D$15,0,LookHere!B$15)</f>
        <v>8000</v>
      </c>
      <c r="G52" s="3">
        <f>IF('SC2'!A52&lt;LookHere!D$16,0,LookHere!B$16)</f>
        <v>7004.88</v>
      </c>
      <c r="H52" s="3">
        <f t="shared" si="13"/>
        <v>28467.606367486449</v>
      </c>
      <c r="I52" s="35">
        <f t="shared" si="14"/>
        <v>0</v>
      </c>
      <c r="J52" s="3">
        <f>IF(I51&gt;0,IF(B52&lt;2,IF(C52&gt;5500*[1]LookHere!B$11, 5500*[1]LookHere!B$11, C52), IF(H52&gt;(M52+P51),-(H52-M52-P51),0)),0)</f>
        <v>0</v>
      </c>
      <c r="K52" s="35">
        <f t="shared" si="15"/>
        <v>2.2101452853225694E-22</v>
      </c>
      <c r="L52" s="35">
        <f t="shared" si="16"/>
        <v>0</v>
      </c>
      <c r="M52" s="35">
        <f t="shared" si="17"/>
        <v>-5.2373111026600208E-20</v>
      </c>
      <c r="N52" s="35">
        <f t="shared" si="18"/>
        <v>0</v>
      </c>
      <c r="O52" s="35">
        <f t="shared" si="19"/>
        <v>-345734.50723462139</v>
      </c>
      <c r="P52" s="3">
        <f t="shared" si="20"/>
        <v>28467.606367486449</v>
      </c>
      <c r="Q52">
        <f t="shared" si="9"/>
        <v>0.11899999999999999</v>
      </c>
      <c r="R52" s="3">
        <f>IF(B52&lt;2,K52*V$5+L52*0.4*V$6 - IF((C52-J52)&gt;0,IF((C52-J52)&gt;V$12,V$12,C52-J52)),P52+L52*($V$6)*0.4+K52*($V$5)+G52+F52+E52)/LookHere!B$11</f>
        <v>58472.486367486446</v>
      </c>
      <c r="S52" s="3">
        <f>(IF(G52&gt;0,IF(R52&gt;V$15,IF(0.15*(R52-V$15)&lt;G52,0.15*(R52-V$15),G52),0),0))*LookHere!B$11</f>
        <v>0</v>
      </c>
      <c r="T52" s="3">
        <f>(IF(R52&lt;V$16,W$16*R52,IF(R52&lt;V$17,Z$16+W$17*(R52-V$16),IF(R52&lt;V$18,W$18*(R52-V$18)+Z$17,(R52-V$18)*W$19+Z$18)))+S52 + IF(R52&lt;V$20,R52*W$20,IF(R52&lt;V$21,(R52-V$20)*W$21+Z$20,(R52-V$21)*W$22+Z$21)))*LookHere!B$11</f>
        <v>13472.489503472027</v>
      </c>
      <c r="AG52">
        <f t="shared" si="22"/>
        <v>67</v>
      </c>
      <c r="AH52" s="20">
        <v>4.3999999999999997E-2</v>
      </c>
      <c r="AI52" s="3">
        <f t="shared" si="21"/>
        <v>1</v>
      </c>
    </row>
    <row r="53" spans="1:35" x14ac:dyDescent="0.2">
      <c r="A53">
        <f t="shared" si="12"/>
        <v>89</v>
      </c>
      <c r="B53">
        <f>IF(A53&lt;LookHere!$B$9,1,2)</f>
        <v>2</v>
      </c>
      <c r="C53">
        <f>IF(B53&lt;2,LookHere!F$10 - T52,0)</f>
        <v>0</v>
      </c>
      <c r="D53" s="3">
        <f>IF(B53=2,LookHere!$B$12,0)</f>
        <v>45000</v>
      </c>
      <c r="E53" s="3">
        <f>IF(A53&lt;LookHere!B$13,0,IF(A53&lt;LookHere!B$14,LookHere!C$13,LookHere!C$14))</f>
        <v>15000</v>
      </c>
      <c r="F53" s="3">
        <f>IF('SC2'!A53&lt;LookHere!D$15,0,LookHere!B$15)</f>
        <v>8000</v>
      </c>
      <c r="G53" s="3">
        <f>IF('SC2'!A53&lt;LookHere!D$16,0,LookHere!B$16)</f>
        <v>7004.88</v>
      </c>
      <c r="H53" s="3">
        <f t="shared" si="13"/>
        <v>28467.609503472027</v>
      </c>
      <c r="I53" s="35">
        <f t="shared" si="14"/>
        <v>0</v>
      </c>
      <c r="J53" s="3">
        <f>IF(I52&gt;0,IF(B53&lt;2,IF(C53&gt;5500*[1]LookHere!B$11, 5500*[1]LookHere!B$11, C53), IF(H53&gt;(M53+P52),-(H53-M53-P52),0)),0)</f>
        <v>0</v>
      </c>
      <c r="K53" s="35">
        <f t="shared" si="15"/>
        <v>-9.3268131040612874E-25</v>
      </c>
      <c r="L53" s="35">
        <f t="shared" si="16"/>
        <v>0</v>
      </c>
      <c r="M53" s="35">
        <f t="shared" si="17"/>
        <v>2.2101452853225694E-22</v>
      </c>
      <c r="N53" s="35">
        <f t="shared" si="18"/>
        <v>0</v>
      </c>
      <c r="O53" s="35">
        <f t="shared" si="19"/>
        <v>-372743.11398157774</v>
      </c>
      <c r="P53" s="3">
        <f t="shared" si="20"/>
        <v>28467.609503472027</v>
      </c>
      <c r="Q53">
        <f t="shared" si="9"/>
        <v>0.127</v>
      </c>
      <c r="R53" s="3">
        <f>IF(B53&lt;2,K53*V$5+L53*0.4*V$6 - IF((C53-J53)&gt;0,IF((C53-J53)&gt;V$12,V$12,C53-J53)),P53+L53*($V$6)*0.4+K53*($V$5)+G53+F53+E53)/LookHere!B$11</f>
        <v>58472.489503472025</v>
      </c>
      <c r="S53" s="3">
        <f>(IF(G53&gt;0,IF(R53&gt;V$15,IF(0.15*(R53-V$15)&lt;G53,0.15*(R53-V$15),G53),0),0))*LookHere!B$11</f>
        <v>0</v>
      </c>
      <c r="T53" s="3">
        <f>(IF(R53&lt;V$16,W$16*R53,IF(R53&lt;V$17,Z$16+W$17*(R53-V$16),IF(R53&lt;V$18,W$18*(R53-V$18)+Z$17,(R53-V$18)*W$19+Z$18)))+S53 + IF(R53&lt;V$20,R53*W$20,IF(R53&lt;V$21,(R53-V$20)*W$21+Z$20,(R53-V$21)*W$22+Z$21)))*LookHere!B$11</f>
        <v>13472.490480331537</v>
      </c>
      <c r="AG53">
        <f t="shared" si="22"/>
        <v>68</v>
      </c>
      <c r="AH53" s="20">
        <v>4.5999999999999999E-2</v>
      </c>
      <c r="AI53" s="3">
        <f t="shared" si="21"/>
        <v>1</v>
      </c>
    </row>
    <row r="54" spans="1:35" x14ac:dyDescent="0.2">
      <c r="A54">
        <f t="shared" si="12"/>
        <v>90</v>
      </c>
      <c r="B54">
        <f>IF(A54&lt;LookHere!$B$9,1,2)</f>
        <v>2</v>
      </c>
      <c r="C54">
        <f>IF(B54&lt;2,LookHere!F$10 - T53,0)</f>
        <v>0</v>
      </c>
      <c r="D54" s="3">
        <f>IF(B54=2,LookHere!$B$12,0)</f>
        <v>45000</v>
      </c>
      <c r="E54" s="3">
        <f>IF(A54&lt;LookHere!B$13,0,IF(A54&lt;LookHere!B$14,LookHere!C$13,LookHere!C$14))</f>
        <v>15000</v>
      </c>
      <c r="F54" s="3">
        <f>IF('SC2'!A54&lt;LookHere!D$15,0,LookHere!B$15)</f>
        <v>8000</v>
      </c>
      <c r="G54" s="3">
        <f>IF('SC2'!A54&lt;LookHere!D$16,0,LookHere!B$16)</f>
        <v>7004.88</v>
      </c>
      <c r="H54" s="3">
        <f t="shared" si="13"/>
        <v>28467.610480331536</v>
      </c>
      <c r="I54" s="35">
        <f t="shared" si="14"/>
        <v>0</v>
      </c>
      <c r="J54" s="3">
        <f>IF(I53&gt;0,IF(B54&lt;2,IF(C54&gt;5500*[1]LookHere!B$11, 5500*[1]LookHere!B$11, C54), IF(H54&gt;(M54+P53),-(H54-M54-P53),0)),0)</f>
        <v>0</v>
      </c>
      <c r="K54" s="35">
        <f t="shared" si="15"/>
        <v>3.9359151299139811E-27</v>
      </c>
      <c r="L54" s="35">
        <f t="shared" si="16"/>
        <v>0</v>
      </c>
      <c r="M54" s="35">
        <f t="shared" si="17"/>
        <v>-9.3268131040612874E-25</v>
      </c>
      <c r="N54" s="35">
        <f t="shared" si="18"/>
        <v>0</v>
      </c>
      <c r="O54" s="35">
        <f t="shared" si="19"/>
        <v>-399637.74754404754</v>
      </c>
      <c r="P54" s="3">
        <f t="shared" si="20"/>
        <v>28467.610480331536</v>
      </c>
      <c r="Q54">
        <f t="shared" si="9"/>
        <v>0.13600000000000001</v>
      </c>
      <c r="R54" s="3">
        <f>IF(B54&lt;2,K54*V$5+L54*0.4*V$6 - IF((C54-J54)&gt;0,IF((C54-J54)&gt;V$12,V$12,C54-J54)),P54+L54*($V$6)*0.4+K54*($V$5)+G54+F54+E54)/LookHere!B$11</f>
        <v>58472.490480331537</v>
      </c>
      <c r="S54" s="3">
        <f>(IF(G54&gt;0,IF(R54&gt;V$15,IF(0.15*(R54-V$15)&lt;G54,0.15*(R54-V$15),G54),0),0))*LookHere!B$11</f>
        <v>0</v>
      </c>
      <c r="T54" s="3">
        <f>(IF(R54&lt;V$16,W$16*R54,IF(R54&lt;V$17,Z$16+W$17*(R54-V$16),IF(R54&lt;V$18,W$18*(R54-V$18)+Z$17,(R54-V$18)*W$19+Z$18)))+S54 + IF(R54&lt;V$20,R54*W$20,IF(R54&lt;V$21,(R54-V$20)*W$21+Z$20,(R54-V$21)*W$22+Z$21)))*LookHere!B$11</f>
        <v>13472.490784623273</v>
      </c>
      <c r="AG54">
        <f t="shared" si="22"/>
        <v>69</v>
      </c>
      <c r="AH54" s="20">
        <v>4.8000000000000001E-2</v>
      </c>
      <c r="AI54" s="3">
        <f t="shared" si="21"/>
        <v>1</v>
      </c>
    </row>
    <row r="55" spans="1:35" x14ac:dyDescent="0.2">
      <c r="A55">
        <f t="shared" si="12"/>
        <v>91</v>
      </c>
      <c r="B55">
        <f>IF(A55&lt;LookHere!$B$9,1,2)</f>
        <v>2</v>
      </c>
      <c r="C55">
        <f>IF(B55&lt;2,LookHere!F$10 - T54,0)</f>
        <v>0</v>
      </c>
      <c r="D55" s="3">
        <f>IF(B55=2,LookHere!$B$12,0)</f>
        <v>45000</v>
      </c>
      <c r="E55" s="3">
        <f>IF(A55&lt;LookHere!B$13,0,IF(A55&lt;LookHere!B$14,LookHere!C$13,LookHere!C$14))</f>
        <v>15000</v>
      </c>
      <c r="F55" s="3">
        <f>IF('SC2'!A55&lt;LookHere!D$15,0,LookHere!B$15)</f>
        <v>8000</v>
      </c>
      <c r="G55" s="3">
        <f>IF('SC2'!A55&lt;LookHere!D$16,0,LookHere!B$16)</f>
        <v>7004.88</v>
      </c>
      <c r="H55" s="3">
        <f t="shared" si="13"/>
        <v>28467.61078462327</v>
      </c>
      <c r="I55" s="35">
        <f t="shared" si="14"/>
        <v>0</v>
      </c>
      <c r="J55" s="3">
        <f>IF(I54&gt;0,IF(B55&lt;2,IF(C55&gt;5500*[1]LookHere!B$11, 5500*[1]LookHere!B$11, C55), IF(H55&gt;(M55+P54),-(H55-M55-P54),0)),0)</f>
        <v>0</v>
      </c>
      <c r="K55" s="35">
        <f t="shared" si="15"/>
        <v>-1.6609561848237686E-29</v>
      </c>
      <c r="L55" s="35">
        <f t="shared" si="16"/>
        <v>0</v>
      </c>
      <c r="M55" s="35">
        <f t="shared" si="17"/>
        <v>3.9359151299139811E-27</v>
      </c>
      <c r="N55" s="35">
        <f t="shared" si="18"/>
        <v>0</v>
      </c>
      <c r="O55" s="35">
        <f t="shared" si="19"/>
        <v>-426418.88672974316</v>
      </c>
      <c r="P55" s="3">
        <f t="shared" si="20"/>
        <v>28467.61078462327</v>
      </c>
      <c r="Q55">
        <f t="shared" si="9"/>
        <v>0.14699999999999999</v>
      </c>
      <c r="R55" s="3">
        <f>IF(B55&lt;2,K55*V$5+L55*0.4*V$6 - IF((C55-J55)&gt;0,IF((C55-J55)&gt;V$12,V$12,C55-J55)),P55+L55*($V$6)*0.4+K55*($V$5)+G55+F55+E55)/LookHere!B$11</f>
        <v>58472.490784623267</v>
      </c>
      <c r="S55" s="3">
        <f>(IF(G55&gt;0,IF(R55&gt;V$15,IF(0.15*(R55-V$15)&lt;G55,0.15*(R55-V$15),G55),0),0))*LookHere!B$11</f>
        <v>0</v>
      </c>
      <c r="T55" s="3">
        <f>(IF(R55&lt;V$16,W$16*R55,IF(R55&lt;V$17,Z$16+W$17*(R55-V$16),IF(R55&lt;V$18,W$18*(R55-V$18)+Z$17,(R55-V$18)*W$19+Z$18)))+S55 + IF(R55&lt;V$20,R55*W$20,IF(R55&lt;V$21,(R55-V$20)*W$21+Z$20,(R55-V$21)*W$22+Z$21)))*LookHere!B$11</f>
        <v>13472.490879410147</v>
      </c>
      <c r="AG55">
        <f t="shared" si="22"/>
        <v>70</v>
      </c>
      <c r="AH55" s="20">
        <v>0.05</v>
      </c>
      <c r="AI55" s="3">
        <f t="shared" si="21"/>
        <v>1</v>
      </c>
    </row>
    <row r="56" spans="1:35" x14ac:dyDescent="0.2">
      <c r="A56">
        <f t="shared" si="12"/>
        <v>92</v>
      </c>
      <c r="B56">
        <f>IF(A56&lt;LookHere!$B$9,1,2)</f>
        <v>2</v>
      </c>
      <c r="C56">
        <f>IF(B56&lt;2,LookHere!F$10 - T55,0)</f>
        <v>0</v>
      </c>
      <c r="D56" s="3">
        <f>IF(B56=2,LookHere!$B$12,0)</f>
        <v>45000</v>
      </c>
      <c r="E56" s="3">
        <f>IF(A56&lt;LookHere!B$13,0,IF(A56&lt;LookHere!B$14,LookHere!C$13,LookHere!C$14))</f>
        <v>15000</v>
      </c>
      <c r="F56" s="3">
        <f>IF('SC2'!A56&lt;LookHere!D$15,0,LookHere!B$15)</f>
        <v>8000</v>
      </c>
      <c r="G56" s="3">
        <f>IF('SC2'!A56&lt;LookHere!D$16,0,LookHere!B$16)</f>
        <v>7004.88</v>
      </c>
      <c r="H56" s="3">
        <f t="shared" si="13"/>
        <v>28467.610879410146</v>
      </c>
      <c r="I56" s="35">
        <f t="shared" si="14"/>
        <v>0</v>
      </c>
      <c r="J56" s="3">
        <f>IF(I55&gt;0,IF(B56&lt;2,IF(C56&gt;5500*[1]LookHere!B$11, 5500*[1]LookHere!B$11, C56), IF(H56&gt;(M56+P55),-(H56-M56-P55),0)),0)</f>
        <v>0</v>
      </c>
      <c r="K56" s="35">
        <f t="shared" si="15"/>
        <v>7.0092350999564E-32</v>
      </c>
      <c r="L56" s="35">
        <f t="shared" si="16"/>
        <v>0</v>
      </c>
      <c r="M56" s="35">
        <f t="shared" si="17"/>
        <v>-1.6609561848237686E-29</v>
      </c>
      <c r="N56" s="35">
        <f t="shared" si="18"/>
        <v>0</v>
      </c>
      <c r="O56" s="35">
        <f t="shared" si="19"/>
        <v>-453087.00981236692</v>
      </c>
      <c r="P56" s="3">
        <f t="shared" si="20"/>
        <v>28467.610879410146</v>
      </c>
      <c r="Q56">
        <f t="shared" si="9"/>
        <v>0.161</v>
      </c>
      <c r="R56" s="3">
        <f>IF(B56&lt;2,K56*V$5+L56*0.4*V$6 - IF((C56-J56)&gt;0,IF((C56-J56)&gt;V$12,V$12,C56-J56)),P56+L56*($V$6)*0.4+K56*($V$5)+G56+F56+E56)/LookHere!B$11</f>
        <v>58472.490879410143</v>
      </c>
      <c r="S56" s="3">
        <f>(IF(G56&gt;0,IF(R56&gt;V$15,IF(0.15*(R56-V$15)&lt;G56,0.15*(R56-V$15),G56),0),0))*LookHere!B$11</f>
        <v>0</v>
      </c>
      <c r="T56" s="3">
        <f>(IF(R56&lt;V$16,W$16*R56,IF(R56&lt;V$17,Z$16+W$17*(R56-V$16),IF(R56&lt;V$18,W$18*(R56-V$18)+Z$17,(R56-V$18)*W$19+Z$18)))+S56 + IF(R56&lt;V$20,R56*W$20,IF(R56&lt;V$21,(R56-V$20)*W$21+Z$20,(R56-V$21)*W$22+Z$21)))*LookHere!B$11</f>
        <v>13472.490908936259</v>
      </c>
      <c r="AG56">
        <f t="shared" si="22"/>
        <v>71</v>
      </c>
      <c r="AH56" s="20">
        <v>7.3999999999999996E-2</v>
      </c>
      <c r="AI56" s="3">
        <f t="shared" si="21"/>
        <v>1</v>
      </c>
    </row>
    <row r="57" spans="1:35" x14ac:dyDescent="0.2">
      <c r="A57">
        <f t="shared" si="12"/>
        <v>93</v>
      </c>
      <c r="B57">
        <f>IF(A57&lt;LookHere!$B$9,1,2)</f>
        <v>2</v>
      </c>
      <c r="C57">
        <f>IF(B57&lt;2,LookHere!F$10 - T56,0)</f>
        <v>0</v>
      </c>
      <c r="D57" s="3">
        <f>IF(B57=2,LookHere!$B$12,0)</f>
        <v>45000</v>
      </c>
      <c r="E57" s="3">
        <f>IF(A57&lt;LookHere!B$13,0,IF(A57&lt;LookHere!B$14,LookHere!C$13,LookHere!C$14))</f>
        <v>15000</v>
      </c>
      <c r="F57" s="3">
        <f>IF('SC2'!A57&lt;LookHere!D$15,0,LookHere!B$15)</f>
        <v>8000</v>
      </c>
      <c r="G57" s="3">
        <f>IF('SC2'!A57&lt;LookHere!D$16,0,LookHere!B$16)</f>
        <v>7004.88</v>
      </c>
      <c r="H57" s="3">
        <f t="shared" si="13"/>
        <v>28467.610908936258</v>
      </c>
      <c r="I57" s="35">
        <f t="shared" si="14"/>
        <v>0</v>
      </c>
      <c r="J57" s="3">
        <f>IF(I56&gt;0,IF(B57&lt;2,IF(C57&gt;5500*[1]LookHere!B$11, 5500*[1]LookHere!B$11, C57), IF(H57&gt;(M57+P56),-(H57-M57-P56),0)),0)</f>
        <v>0</v>
      </c>
      <c r="K57" s="35">
        <f t="shared" si="15"/>
        <v>-2.9578972121816537E-34</v>
      </c>
      <c r="L57" s="35">
        <f t="shared" si="16"/>
        <v>0</v>
      </c>
      <c r="M57" s="35">
        <f t="shared" si="17"/>
        <v>7.0092350999564E-32</v>
      </c>
      <c r="N57" s="35">
        <f t="shared" si="18"/>
        <v>0</v>
      </c>
      <c r="O57" s="35">
        <f t="shared" si="19"/>
        <v>-479642.59351036884</v>
      </c>
      <c r="P57" s="3">
        <f t="shared" si="20"/>
        <v>28467.610908936258</v>
      </c>
      <c r="Q57">
        <f t="shared" si="9"/>
        <v>0.18</v>
      </c>
      <c r="R57" s="3">
        <f>IF(B57&lt;2,K57*V$5+L57*0.4*V$6 - IF((C57-J57)&gt;0,IF((C57-J57)&gt;V$12,V$12,C57-J57)),P57+L57*($V$6)*0.4+K57*($V$5)+G57+F57+E57)/LookHere!B$11</f>
        <v>58472.490908936255</v>
      </c>
      <c r="S57" s="3">
        <f>(IF(G57&gt;0,IF(R57&gt;V$15,IF(0.15*(R57-V$15)&lt;G57,0.15*(R57-V$15),G57),0),0))*LookHere!B$11</f>
        <v>0</v>
      </c>
      <c r="T57" s="3">
        <f>(IF(R57&lt;V$16,W$16*R57,IF(R57&lt;V$17,Z$16+W$17*(R57-V$16),IF(R57&lt;V$18,W$18*(R57-V$18)+Z$17,(R57-V$18)*W$19+Z$18)))+S57 + IF(R57&lt;V$20,R57*W$20,IF(R57&lt;V$21,(R57-V$20)*W$21+Z$20,(R57-V$21)*W$22+Z$21)))*LookHere!B$11</f>
        <v>13472.490918133642</v>
      </c>
      <c r="AG57">
        <f t="shared" si="22"/>
        <v>72</v>
      </c>
      <c r="AH57" s="20">
        <v>7.4999999999999997E-2</v>
      </c>
      <c r="AI57" s="3">
        <f t="shared" si="21"/>
        <v>1</v>
      </c>
    </row>
    <row r="58" spans="1:35" x14ac:dyDescent="0.2">
      <c r="A58">
        <f t="shared" si="12"/>
        <v>94</v>
      </c>
      <c r="B58">
        <f>IF(A58&lt;LookHere!$B$9,1,2)</f>
        <v>2</v>
      </c>
      <c r="C58">
        <f>IF(B58&lt;2,LookHere!F$10 - T57,0)</f>
        <v>0</v>
      </c>
      <c r="D58" s="3">
        <f>IF(B58=2,LookHere!$B$12,0)</f>
        <v>45000</v>
      </c>
      <c r="E58" s="3">
        <f>IF(A58&lt;LookHere!B$13,0,IF(A58&lt;LookHere!B$14,LookHere!C$13,LookHere!C$14))</f>
        <v>15000</v>
      </c>
      <c r="F58" s="3">
        <f>IF('SC2'!A58&lt;LookHere!D$15,0,LookHere!B$15)</f>
        <v>8000</v>
      </c>
      <c r="G58" s="3">
        <f>IF('SC2'!A58&lt;LookHere!D$16,0,LookHere!B$16)</f>
        <v>7004.88</v>
      </c>
      <c r="H58" s="3">
        <f t="shared" si="13"/>
        <v>28467.610918133643</v>
      </c>
      <c r="I58" s="35">
        <f t="shared" si="14"/>
        <v>0</v>
      </c>
      <c r="J58" s="3">
        <f>IF(I57&gt;0,IF(B58&lt;2,IF(C58&gt;5500*[1]LookHere!B$11, 5500*[1]LookHere!B$11, C58), IF(H58&gt;(M58+P57),-(H58-M58-P57),0)),0)</f>
        <v>0</v>
      </c>
      <c r="K58" s="35">
        <f t="shared" si="15"/>
        <v>1.2482326235406869E-36</v>
      </c>
      <c r="L58" s="35">
        <f t="shared" si="16"/>
        <v>0</v>
      </c>
      <c r="M58" s="35">
        <f t="shared" si="17"/>
        <v>-2.9578972121816537E-34</v>
      </c>
      <c r="N58" s="35">
        <f t="shared" si="18"/>
        <v>0</v>
      </c>
      <c r="O58" s="35">
        <f t="shared" si="19"/>
        <v>-506086.11267469131</v>
      </c>
      <c r="P58" s="3">
        <f t="shared" si="20"/>
        <v>28467.610918133643</v>
      </c>
      <c r="Q58">
        <f t="shared" si="9"/>
        <v>0.2</v>
      </c>
      <c r="R58" s="3">
        <f>IF(B58&lt;2,K58*V$5+L58*0.4*V$6 - IF((C58-J58)&gt;0,IF((C58-J58)&gt;V$12,V$12,C58-J58)),P58+L58*($V$6)*0.4+K58*($V$5)+G58+F58+E58)/LookHere!B$11</f>
        <v>58472.490918133641</v>
      </c>
      <c r="S58" s="3">
        <f>(IF(G58&gt;0,IF(R58&gt;V$15,IF(0.15*(R58-V$15)&lt;G58,0.15*(R58-V$15),G58),0),0))*LookHere!B$11</f>
        <v>0</v>
      </c>
      <c r="T58" s="3">
        <f>(IF(R58&lt;V$16,W$16*R58,IF(R58&lt;V$17,Z$16+W$17*(R58-V$16),IF(R58&lt;V$18,W$18*(R58-V$18)+Z$17,(R58-V$18)*W$19+Z$18)))+S58 + IF(R58&lt;V$20,R58*W$20,IF(R58&lt;V$21,(R58-V$20)*W$21+Z$20,(R58-V$21)*W$22+Z$21)))*LookHere!B$11</f>
        <v>13472.490920998629</v>
      </c>
      <c r="AG58">
        <f t="shared" si="22"/>
        <v>73</v>
      </c>
      <c r="AH58" s="20">
        <v>7.5999999999999998E-2</v>
      </c>
      <c r="AI58" s="3">
        <f t="shared" si="21"/>
        <v>1</v>
      </c>
    </row>
    <row r="59" spans="1:35" x14ac:dyDescent="0.2">
      <c r="A59">
        <f t="shared" si="12"/>
        <v>95</v>
      </c>
      <c r="B59">
        <f>IF(A59&lt;LookHere!$B$9,1,2)</f>
        <v>2</v>
      </c>
      <c r="C59">
        <f>IF(B59&lt;2,LookHere!F$10 - T58,0)</f>
        <v>0</v>
      </c>
      <c r="D59" s="3">
        <f>IF(B59=2,LookHere!$B$12,0)</f>
        <v>45000</v>
      </c>
      <c r="E59" s="3">
        <f>IF(A59&lt;LookHere!B$13,0,IF(A59&lt;LookHere!B$14,LookHere!C$13,LookHere!C$14))</f>
        <v>15000</v>
      </c>
      <c r="F59" s="3">
        <f>IF('SC2'!A59&lt;LookHere!D$15,0,LookHere!B$15)</f>
        <v>8000</v>
      </c>
      <c r="G59" s="3">
        <f>IF('SC2'!A59&lt;LookHere!D$16,0,LookHere!B$16)</f>
        <v>7004.88</v>
      </c>
      <c r="H59" s="3">
        <f t="shared" si="13"/>
        <v>28467.610920998628</v>
      </c>
      <c r="I59" s="35">
        <f t="shared" si="14"/>
        <v>0</v>
      </c>
      <c r="J59" s="3">
        <f>IF(I58&gt;0,IF(B59&lt;2,IF(C59&gt;5500*[1]LookHere!B$11, 5500*[1]LookHere!B$11, C59), IF(H59&gt;(M59+P58),-(H59-M59-P58),0)),0)</f>
        <v>0</v>
      </c>
      <c r="K59" s="35">
        <f t="shared" si="15"/>
        <v>-5.2675416713417687E-39</v>
      </c>
      <c r="L59" s="35">
        <f t="shared" si="16"/>
        <v>0</v>
      </c>
      <c r="M59" s="35">
        <f t="shared" si="17"/>
        <v>1.2482326235406869E-36</v>
      </c>
      <c r="N59" s="35">
        <f t="shared" si="18"/>
        <v>0</v>
      </c>
      <c r="O59" s="35">
        <f t="shared" si="19"/>
        <v>-532418.04019733774</v>
      </c>
      <c r="P59" s="3">
        <f t="shared" si="20"/>
        <v>28467.610920998628</v>
      </c>
      <c r="Q59">
        <f t="shared" si="9"/>
        <v>0.2</v>
      </c>
      <c r="R59" s="3">
        <f>IF(B59&lt;2,K59*V$5+L59*0.4*V$6 - IF((C59-J59)&gt;0,IF((C59-J59)&gt;V$12,V$12,C59-J59)),P59+L59*($V$6)*0.4+K59*($V$5)+G59+F59+E59)/LookHere!B$11</f>
        <v>58472.490920998629</v>
      </c>
      <c r="S59" s="3">
        <f>(IF(G59&gt;0,IF(R59&gt;V$15,IF(0.15*(R59-V$15)&lt;G59,0.15*(R59-V$15),G59),0),0))*LookHere!B$11</f>
        <v>0</v>
      </c>
      <c r="T59" s="3">
        <f>(IF(R59&lt;V$16,W$16*R59,IF(R59&lt;V$17,Z$16+W$17*(R59-V$16),IF(R59&lt;V$18,W$18*(R59-V$18)+Z$17,(R59-V$18)*W$19+Z$18)))+S59 + IF(R59&lt;V$20,R59*W$20,IF(R59&lt;V$21,(R59-V$20)*W$21+Z$20,(R59-V$21)*W$22+Z$21)))*LookHere!B$11</f>
        <v>13472.490921891073</v>
      </c>
      <c r="AG59">
        <f t="shared" si="22"/>
        <v>74</v>
      </c>
      <c r="AH59" s="20">
        <v>7.6999999999999999E-2</v>
      </c>
      <c r="AI59" s="3">
        <f t="shared" si="21"/>
        <v>1</v>
      </c>
    </row>
    <row r="60" spans="1:35" x14ac:dyDescent="0.2">
      <c r="A60">
        <f t="shared" si="12"/>
        <v>96</v>
      </c>
      <c r="B60">
        <f>IF(A60&lt;LookHere!$B$9,1,2)</f>
        <v>2</v>
      </c>
      <c r="C60">
        <f>IF(B60&lt;2,LookHere!F$10 - T59,0)</f>
        <v>0</v>
      </c>
      <c r="D60" s="3">
        <f>IF(B60=2,LookHere!$B$12,0)</f>
        <v>45000</v>
      </c>
      <c r="E60" s="3">
        <f>IF(A60&lt;LookHere!B$13,0,IF(A60&lt;LookHere!B$14,LookHere!C$13,LookHere!C$14))</f>
        <v>15000</v>
      </c>
      <c r="F60" s="3">
        <f>IF('SC2'!A60&lt;LookHere!D$15,0,LookHere!B$15)</f>
        <v>8000</v>
      </c>
      <c r="G60" s="3">
        <f>IF('SC2'!A60&lt;LookHere!D$16,0,LookHere!B$16)</f>
        <v>7004.88</v>
      </c>
      <c r="H60" s="3">
        <f t="shared" si="13"/>
        <v>28467.610921891071</v>
      </c>
      <c r="I60" s="35">
        <f t="shared" si="14"/>
        <v>0</v>
      </c>
      <c r="J60" s="3">
        <f>IF(I59&gt;0,IF(B60&lt;2,IF(C60&gt;5500*[1]LookHere!B$11, 5500*[1]LookHere!B$11, C60), IF(H60&gt;(M60+P59),-(H60-M60-P59),0)),0)</f>
        <v>0</v>
      </c>
      <c r="K60" s="35">
        <f t="shared" si="15"/>
        <v>2.2229025853062603E-41</v>
      </c>
      <c r="L60" s="35">
        <f t="shared" si="16"/>
        <v>0</v>
      </c>
      <c r="M60" s="35">
        <f t="shared" si="17"/>
        <v>-5.2675416713417687E-39</v>
      </c>
      <c r="N60" s="35">
        <f t="shared" si="18"/>
        <v>0</v>
      </c>
      <c r="O60" s="35">
        <f t="shared" si="19"/>
        <v>-558638.84698870359</v>
      </c>
      <c r="P60" s="3">
        <f t="shared" si="20"/>
        <v>28467.610921891071</v>
      </c>
      <c r="Q60">
        <f t="shared" si="9"/>
        <v>0.2</v>
      </c>
      <c r="R60" s="3">
        <f>IF(B60&lt;2,K60*V$5+L60*0.4*V$6 - IF((C60-J60)&gt;0,IF((C60-J60)&gt;V$12,V$12,C60-J60)),P60+L60*($V$6)*0.4+K60*($V$5)+G60+F60+E60)/LookHere!B$11</f>
        <v>58472.490921891069</v>
      </c>
      <c r="S60" s="3">
        <f>(IF(G60&gt;0,IF(R60&gt;V$15,IF(0.15*(R60-V$15)&lt;G60,0.15*(R60-V$15),G60),0),0))*LookHere!B$11</f>
        <v>0</v>
      </c>
      <c r="T60" s="3">
        <f>(IF(R60&lt;V$16,W$16*R60,IF(R60&lt;V$17,Z$16+W$17*(R60-V$16),IF(R60&lt;V$18,W$18*(R60-V$18)+Z$17,(R60-V$18)*W$19+Z$18)))+S60 + IF(R60&lt;V$20,R60*W$20,IF(R60&lt;V$21,(R60-V$20)*W$21+Z$20,(R60-V$21)*W$22+Z$21)))*LookHere!B$11</f>
        <v>13472.490922169069</v>
      </c>
      <c r="AG60">
        <f t="shared" si="22"/>
        <v>75</v>
      </c>
      <c r="AH60" s="20">
        <v>7.9000000000000001E-2</v>
      </c>
      <c r="AI60" s="3">
        <f t="shared" si="21"/>
        <v>1</v>
      </c>
    </row>
    <row r="61" spans="1:35" x14ac:dyDescent="0.2">
      <c r="A61">
        <f t="shared" si="12"/>
        <v>97</v>
      </c>
      <c r="B61">
        <f>IF(A61&lt;LookHere!$B$9,1,2)</f>
        <v>2</v>
      </c>
      <c r="C61">
        <f>IF(B61&lt;2,LookHere!F$10 - T60,0)</f>
        <v>0</v>
      </c>
      <c r="D61" s="3">
        <f>IF(B61=2,LookHere!$B$12,0)</f>
        <v>45000</v>
      </c>
      <c r="E61" s="3">
        <f>IF(A61&lt;LookHere!B$13,0,IF(A61&lt;LookHere!B$14,LookHere!C$13,LookHere!C$14))</f>
        <v>15000</v>
      </c>
      <c r="F61" s="3">
        <f>IF('SC2'!A61&lt;LookHere!D$15,0,LookHere!B$15)</f>
        <v>8000</v>
      </c>
      <c r="G61" s="3">
        <f>IF('SC2'!A61&lt;LookHere!D$16,0,LookHere!B$16)</f>
        <v>7004.88</v>
      </c>
      <c r="H61" s="3">
        <f t="shared" si="13"/>
        <v>28467.610922169068</v>
      </c>
      <c r="I61" s="35">
        <f t="shared" si="14"/>
        <v>0</v>
      </c>
      <c r="J61" s="3">
        <f>IF(I60&gt;0,IF(B61&lt;2,IF(C61&gt;5500*[1]LookHere!B$11, 5500*[1]LookHere!B$11, C61), IF(H61&gt;(M61+P60),-(H61-M61-P60),0)),0)</f>
        <v>0</v>
      </c>
      <c r="K61" s="35">
        <f t="shared" si="15"/>
        <v>-9.3806489099926438E-44</v>
      </c>
      <c r="L61" s="35">
        <f t="shared" si="16"/>
        <v>0</v>
      </c>
      <c r="M61" s="35">
        <f t="shared" si="17"/>
        <v>2.2229025853062603E-41</v>
      </c>
      <c r="N61" s="35">
        <f t="shared" si="18"/>
        <v>0</v>
      </c>
      <c r="O61" s="35">
        <f t="shared" si="19"/>
        <v>-584749.00197630236</v>
      </c>
      <c r="P61" s="3">
        <f t="shared" si="20"/>
        <v>28467.610922169068</v>
      </c>
      <c r="Q61">
        <f t="shared" si="9"/>
        <v>0.2</v>
      </c>
      <c r="R61" s="3">
        <f>IF(B61&lt;2,K61*V$5+L61*0.4*V$6 - IF((C61-J61)&gt;0,IF((C61-J61)&gt;V$12,V$12,C61-J61)),P61+L61*($V$6)*0.4+K61*($V$5)+G61+F61+E61)/LookHere!B$11</f>
        <v>58472.490922169069</v>
      </c>
      <c r="S61" s="3">
        <f>(IF(G61&gt;0,IF(R61&gt;V$15,IF(0.15*(R61-V$15)&lt;G61,0.15*(R61-V$15),G61),0),0))*LookHere!B$11</f>
        <v>0</v>
      </c>
      <c r="T61" s="3">
        <f>(IF(R61&lt;V$16,W$16*R61,IF(R61&lt;V$17,Z$16+W$17*(R61-V$16),IF(R61&lt;V$18,W$18*(R61-V$18)+Z$17,(R61-V$18)*W$19+Z$18)))+S61 + IF(R61&lt;V$20,R61*W$20,IF(R61&lt;V$21,(R61-V$20)*W$21+Z$20,(R61-V$21)*W$22+Z$21)))*LookHere!B$11</f>
        <v>13472.490922255663</v>
      </c>
      <c r="AG61">
        <f t="shared" si="22"/>
        <v>76</v>
      </c>
      <c r="AH61" s="20">
        <v>0.08</v>
      </c>
      <c r="AI61" s="3">
        <f t="shared" si="21"/>
        <v>1</v>
      </c>
    </row>
    <row r="62" spans="1:35" x14ac:dyDescent="0.2">
      <c r="A62">
        <f t="shared" si="12"/>
        <v>98</v>
      </c>
      <c r="B62">
        <f>IF(A62&lt;LookHere!$B$9,1,2)</f>
        <v>2</v>
      </c>
      <c r="C62">
        <f>IF(B62&lt;2,LookHere!F$10 - T61,0)</f>
        <v>0</v>
      </c>
      <c r="D62" s="3">
        <f>IF(B62=2,LookHere!$B$12,0)</f>
        <v>45000</v>
      </c>
      <c r="E62" s="3">
        <f>IF(A62&lt;LookHere!B$13,0,IF(A62&lt;LookHere!B$14,LookHere!C$13,LookHere!C$14))</f>
        <v>15000</v>
      </c>
      <c r="F62" s="3">
        <f>IF('SC2'!A62&lt;LookHere!D$15,0,LookHere!B$15)</f>
        <v>8000</v>
      </c>
      <c r="G62" s="3">
        <f>IF('SC2'!A62&lt;LookHere!D$16,0,LookHere!B$16)</f>
        <v>7004.88</v>
      </c>
      <c r="H62" s="3">
        <f t="shared" si="13"/>
        <v>28467.610922255662</v>
      </c>
      <c r="I62" s="35">
        <f t="shared" si="14"/>
        <v>0</v>
      </c>
      <c r="J62" s="3">
        <f>IF(I61&gt;0,IF(B62&lt;2,IF(C62&gt;5500*[1]LookHere!B$11, 5500*[1]LookHere!B$11, C62), IF(H62&gt;(M62+P61),-(H62-M62-P61),0)),0)</f>
        <v>0</v>
      </c>
      <c r="K62" s="35">
        <f t="shared" si="15"/>
        <v>3.9586338400170158E-46</v>
      </c>
      <c r="L62" s="35">
        <f t="shared" si="16"/>
        <v>0</v>
      </c>
      <c r="M62" s="35">
        <f t="shared" si="17"/>
        <v>-9.3806489099926438E-44</v>
      </c>
      <c r="N62" s="35">
        <f t="shared" si="18"/>
        <v>0</v>
      </c>
      <c r="O62" s="35">
        <f t="shared" si="19"/>
        <v>-610748.97211013141</v>
      </c>
      <c r="P62" s="3">
        <f t="shared" si="20"/>
        <v>28467.610922255662</v>
      </c>
      <c r="Q62">
        <f t="shared" si="9"/>
        <v>0.2</v>
      </c>
      <c r="R62" s="3">
        <f>IF(B62&lt;2,K62*V$5+L62*0.4*V$6 - IF((C62-J62)&gt;0,IF((C62-J62)&gt;V$12,V$12,C62-J62)),P62+L62*($V$6)*0.4+K62*($V$5)+G62+F62+E62)/LookHere!B$11</f>
        <v>58472.49092225566</v>
      </c>
      <c r="S62" s="3">
        <f>(IF(G62&gt;0,IF(R62&gt;V$15,IF(0.15*(R62-V$15)&lt;G62,0.15*(R62-V$15),G62),0),0))*LookHere!B$11</f>
        <v>0</v>
      </c>
      <c r="T62" s="3">
        <f>(IF(R62&lt;V$16,W$16*R62,IF(R62&lt;V$17,Z$16+W$17*(R62-V$16),IF(R62&lt;V$18,W$18*(R62-V$18)+Z$17,(R62-V$18)*W$19+Z$18)))+S62 + IF(R62&lt;V$20,R62*W$20,IF(R62&lt;V$21,(R62-V$20)*W$21+Z$20,(R62-V$21)*W$22+Z$21)))*LookHere!B$11</f>
        <v>13472.490922282639</v>
      </c>
      <c r="AG62">
        <f t="shared" si="22"/>
        <v>77</v>
      </c>
      <c r="AH62" s="20">
        <v>8.2000000000000003E-2</v>
      </c>
      <c r="AI62" s="3">
        <f t="shared" si="21"/>
        <v>1</v>
      </c>
    </row>
    <row r="63" spans="1:35" x14ac:dyDescent="0.2">
      <c r="A63">
        <f t="shared" si="12"/>
        <v>99</v>
      </c>
      <c r="B63">
        <f>IF(A63&lt;LookHere!$B$9,1,2)</f>
        <v>2</v>
      </c>
      <c r="C63">
        <f>IF(B63&lt;2,LookHere!F$10 - T62,0)</f>
        <v>0</v>
      </c>
      <c r="D63" s="3">
        <f>IF(B63=2,LookHere!$B$12,0)</f>
        <v>45000</v>
      </c>
      <c r="E63" s="3">
        <f>IF(A63&lt;LookHere!B$13,0,IF(A63&lt;LookHere!B$14,LookHere!C$13,LookHere!C$14))</f>
        <v>15000</v>
      </c>
      <c r="F63" s="3">
        <f>IF('SC2'!A63&lt;LookHere!D$15,0,LookHere!B$15)</f>
        <v>8000</v>
      </c>
      <c r="G63" s="3">
        <f>IF('SC2'!A63&lt;LookHere!D$16,0,LookHere!B$16)</f>
        <v>7004.88</v>
      </c>
      <c r="H63" s="3">
        <f t="shared" si="13"/>
        <v>28467.610922282638</v>
      </c>
      <c r="I63" s="35">
        <f t="shared" si="14"/>
        <v>0</v>
      </c>
      <c r="J63" s="3">
        <f>IF(I62&gt;0,IF(B63&lt;2,IF(C63&gt;5500*[1]LookHere!B$11, 5500*[1]LookHere!B$11, C63), IF(H63&gt;(M63+P62),-(H63-M63-P62),0)),0)</f>
        <v>0</v>
      </c>
      <c r="K63" s="35">
        <f t="shared" si="15"/>
        <v>-1.6705434804872262E-48</v>
      </c>
      <c r="L63" s="35">
        <f t="shared" si="16"/>
        <v>0</v>
      </c>
      <c r="M63" s="35">
        <f t="shared" si="17"/>
        <v>3.9586338400170158E-46</v>
      </c>
      <c r="N63" s="35">
        <f t="shared" si="18"/>
        <v>0</v>
      </c>
      <c r="O63" s="35">
        <f t="shared" si="19"/>
        <v>-636639.22237008228</v>
      </c>
      <c r="P63" s="3">
        <f t="shared" si="20"/>
        <v>28467.610922282638</v>
      </c>
      <c r="Q63">
        <f t="shared" si="9"/>
        <v>0.2</v>
      </c>
      <c r="R63" s="3">
        <f>IF(B63&lt;2,K63*V$5+L63*0.4*V$6 - IF((C63-J63)&gt;0,IF((C63-J63)&gt;V$12,V$12,C63-J63)),P63+L63*($V$6)*0.4+K63*($V$5)+G63+F63+E63)/LookHere!B$11</f>
        <v>58472.490922282639</v>
      </c>
      <c r="S63" s="3">
        <f>(IF(G63&gt;0,IF(R63&gt;V$15,IF(0.15*(R63-V$15)&lt;G63,0.15*(R63-V$15),G63),0),0))*LookHere!B$11</f>
        <v>0</v>
      </c>
      <c r="T63" s="3">
        <f>(IF(R63&lt;V$16,W$16*R63,IF(R63&lt;V$17,Z$16+W$17*(R63-V$16),IF(R63&lt;V$18,W$18*(R63-V$18)+Z$17,(R63-V$18)*W$19+Z$18)))+S63 + IF(R63&lt;V$20,R63*W$20,IF(R63&lt;V$21,(R63-V$20)*W$21+Z$20,(R63-V$21)*W$22+Z$21)))*LookHere!B$11</f>
        <v>13472.490922291043</v>
      </c>
      <c r="AG63">
        <f t="shared" si="22"/>
        <v>78</v>
      </c>
      <c r="AH63" s="20">
        <v>8.3000000000000004E-2</v>
      </c>
      <c r="AI63" s="3">
        <f t="shared" si="21"/>
        <v>1</v>
      </c>
    </row>
    <row r="64" spans="1:35" x14ac:dyDescent="0.2">
      <c r="A64">
        <f t="shared" si="12"/>
        <v>100</v>
      </c>
      <c r="B64">
        <f>IF(A64&lt;LookHere!$B$9,1,2)</f>
        <v>2</v>
      </c>
      <c r="C64">
        <f>IF(B64&lt;2,LookHere!F$10 - T63,0)</f>
        <v>0</v>
      </c>
      <c r="D64" s="3">
        <f>IF(B64=2,LookHere!$B$12,0)</f>
        <v>45000</v>
      </c>
      <c r="E64" s="3">
        <f>IF(A64&lt;LookHere!B$13,0,IF(A64&lt;LookHere!B$14,LookHere!C$13,LookHere!C$14))</f>
        <v>15000</v>
      </c>
      <c r="F64" s="3">
        <f>IF('SC2'!A64&lt;LookHere!D$15,0,LookHere!B$15)</f>
        <v>8000</v>
      </c>
      <c r="G64" s="3">
        <f>IF('SC2'!A64&lt;LookHere!D$16,0,LookHere!B$16)</f>
        <v>7004.88</v>
      </c>
      <c r="H64" s="3">
        <f t="shared" si="13"/>
        <v>28467.610922291042</v>
      </c>
      <c r="I64" s="35">
        <f t="shared" si="14"/>
        <v>0</v>
      </c>
      <c r="J64" s="3">
        <f>IF(I63&gt;0,IF(B64&lt;2,IF(C64&gt;5500*[1]LookHere!B$11, 5500*[1]LookHere!B$11, C64), IF(H64&gt;(M64+P63),-(H64-M64-P63),0)),0)</f>
        <v>0</v>
      </c>
      <c r="K64" s="35">
        <f t="shared" si="15"/>
        <v>7.049693487656258E-51</v>
      </c>
      <c r="L64" s="35">
        <f t="shared" si="16"/>
        <v>0</v>
      </c>
      <c r="M64" s="35">
        <f t="shared" si="17"/>
        <v>-1.6705434804872262E-48</v>
      </c>
      <c r="N64" s="35">
        <f t="shared" si="18"/>
        <v>0</v>
      </c>
      <c r="O64" s="35">
        <f t="shared" si="19"/>
        <v>-662420.21577396325</v>
      </c>
      <c r="P64" s="3">
        <f t="shared" si="20"/>
        <v>28467.610922291042</v>
      </c>
      <c r="Q64">
        <f t="shared" si="9"/>
        <v>0.2</v>
      </c>
      <c r="R64" s="3">
        <f>IF(B64&lt;2,K64*V$5+L64*0.4*V$6 - IF((C64-J64)&gt;0,IF((C64-J64)&gt;V$12,V$12,C64-J64)),P64+L64*($V$6)*0.4+K64*($V$5)+G64+F64+E64)/LookHere!B$11</f>
        <v>58472.490922291043</v>
      </c>
      <c r="S64" s="3">
        <f>(IF(G64&gt;0,IF(R64&gt;V$15,IF(0.15*(R64-V$15)&lt;G64,0.15*(R64-V$15),G64),0),0))*LookHere!B$11</f>
        <v>0</v>
      </c>
      <c r="T64" s="3">
        <f>(IF(R64&lt;V$16,W$16*R64,IF(R64&lt;V$17,Z$16+W$17*(R64-V$16),IF(R64&lt;V$18,W$18*(R64-V$18)+Z$17,(R64-V$18)*W$19+Z$18)))+S64 + IF(R64&lt;V$20,R64*W$20,IF(R64&lt;V$21,(R64-V$20)*W$21+Z$20,(R64-V$21)*W$22+Z$21)))*LookHere!B$11</f>
        <v>13472.490922293659</v>
      </c>
      <c r="AG64">
        <f t="shared" si="22"/>
        <v>79</v>
      </c>
      <c r="AH64" s="20">
        <v>8.5000000000000006E-2</v>
      </c>
      <c r="AI64" s="3">
        <f t="shared" si="21"/>
        <v>1</v>
      </c>
    </row>
    <row r="65" spans="1:35" x14ac:dyDescent="0.2">
      <c r="A65">
        <f t="shared" si="12"/>
        <v>101</v>
      </c>
      <c r="B65">
        <f>IF(A65&lt;LookHere!$B$9,1,2)</f>
        <v>2</v>
      </c>
      <c r="C65">
        <f>IF(B65&lt;2,LookHere!F$10 - T64,0)</f>
        <v>0</v>
      </c>
      <c r="D65" s="3">
        <f>IF(B65=2,LookHere!$B$12,0)</f>
        <v>45000</v>
      </c>
      <c r="E65" s="3">
        <f>IF(A65&lt;LookHere!B$13,0,IF(A65&lt;LookHere!B$14,LookHere!C$13,LookHere!C$14))</f>
        <v>15000</v>
      </c>
      <c r="F65" s="3">
        <f>IF('SC2'!A65&lt;LookHere!D$15,0,LookHere!B$15)</f>
        <v>8000</v>
      </c>
      <c r="G65" s="3">
        <f>IF('SC2'!A65&lt;LookHere!D$16,0,LookHere!B$16)</f>
        <v>7004.88</v>
      </c>
      <c r="H65" s="3">
        <f t="shared" si="13"/>
        <v>28467.610922293657</v>
      </c>
      <c r="I65" s="35">
        <f t="shared" si="14"/>
        <v>0</v>
      </c>
      <c r="J65" s="3">
        <f>IF(I64&gt;0,IF(B65&lt;2,IF(C65&gt;5500*[1]LookHere!B$11, 5500*[1]LookHere!B$11, C65), IF(H65&gt;(M65+P64),-(H65-M65-P64),0)),0)</f>
        <v>0</v>
      </c>
      <c r="K65" s="35">
        <f t="shared" si="15"/>
        <v>-2.9749706517910098E-53</v>
      </c>
      <c r="L65" s="35">
        <f t="shared" si="16"/>
        <v>0</v>
      </c>
      <c r="M65" s="35">
        <f t="shared" si="17"/>
        <v>7.049693487656258E-51</v>
      </c>
      <c r="N65" s="35">
        <f t="shared" si="18"/>
        <v>0</v>
      </c>
      <c r="O65" s="35">
        <f t="shared" si="19"/>
        <v>-688092.41338568821</v>
      </c>
      <c r="P65" s="3">
        <f t="shared" si="20"/>
        <v>28467.610922293657</v>
      </c>
      <c r="Q65">
        <f t="shared" si="9"/>
        <v>0.2</v>
      </c>
      <c r="R65" s="3">
        <f>IF(B65&lt;2,K65*V$5+L65*0.4*V$6 - IF((C65-J65)&gt;0,IF((C65-J65)&gt;V$12,V$12,C65-J65)),P65+L65*($V$6)*0.4+K65*($V$5)+G65+F65+E65)/LookHere!B$11</f>
        <v>58472.490922293655</v>
      </c>
      <c r="S65" s="3">
        <f>(IF(G65&gt;0,IF(R65&gt;V$15,IF(0.15*(R65-V$15)&lt;G65,0.15*(R65-V$15),G65),0),0))*LookHere!B$11</f>
        <v>0</v>
      </c>
      <c r="T65" s="3">
        <f>(IF(R65&lt;V$16,W$16*R65,IF(R65&lt;V$17,Z$16+W$17*(R65-V$16),IF(R65&lt;V$18,W$18*(R65-V$18)+Z$17,(R65-V$18)*W$19+Z$18)))+S65 + IF(R65&lt;V$20,R65*W$20,IF(R65&lt;V$21,(R65-V$20)*W$21+Z$20,(R65-V$21)*W$22+Z$21)))*LookHere!B$11</f>
        <v>13472.490922294473</v>
      </c>
      <c r="AG65">
        <f t="shared" si="22"/>
        <v>80</v>
      </c>
      <c r="AH65" s="36">
        <v>8.7999999999999995E-2</v>
      </c>
      <c r="AI65" s="3">
        <f t="shared" si="21"/>
        <v>1</v>
      </c>
    </row>
    <row r="66" spans="1:35" x14ac:dyDescent="0.2">
      <c r="A66">
        <f t="shared" si="12"/>
        <v>102</v>
      </c>
      <c r="B66">
        <f>IF(A66&lt;LookHere!$B$9,1,2)</f>
        <v>2</v>
      </c>
      <c r="C66">
        <f>IF(B66&lt;2,LookHere!F$10 - T65,0)</f>
        <v>0</v>
      </c>
      <c r="D66" s="3">
        <f>IF(B66=2,LookHere!$B$12,0)</f>
        <v>45000</v>
      </c>
      <c r="E66" s="3">
        <f>IF(A66&lt;LookHere!B$13,0,IF(A66&lt;LookHere!B$14,LookHere!C$13,LookHere!C$14))</f>
        <v>15000</v>
      </c>
      <c r="F66" s="3">
        <f>IF('SC2'!A66&lt;LookHere!D$15,0,LookHere!B$15)</f>
        <v>8000</v>
      </c>
      <c r="G66" s="3">
        <f>IF('SC2'!A66&lt;LookHere!D$16,0,LookHere!B$16)</f>
        <v>7004.88</v>
      </c>
      <c r="H66" s="3">
        <f t="shared" si="13"/>
        <v>28467.610922294472</v>
      </c>
      <c r="I66" s="35">
        <f t="shared" si="14"/>
        <v>0</v>
      </c>
      <c r="J66" s="3">
        <f>IF(I65&gt;0,IF(B66&lt;2,IF(C66&gt;5500*[1]LookHere!B$11, 5500*[1]LookHere!B$11, C66), IF(H66&gt;(M66+P65),-(H66-M66-P65),0)),0)</f>
        <v>0</v>
      </c>
      <c r="K66" s="35">
        <f t="shared" si="15"/>
        <v>1.255437615055831E-55</v>
      </c>
      <c r="L66" s="35">
        <f t="shared" si="16"/>
        <v>0</v>
      </c>
      <c r="M66" s="35">
        <f t="shared" si="17"/>
        <v>-2.9749706517910098E-53</v>
      </c>
      <c r="N66" s="35">
        <f t="shared" si="18"/>
        <v>0</v>
      </c>
      <c r="O66" s="35">
        <f t="shared" si="19"/>
        <v>-713656.27432349417</v>
      </c>
      <c r="P66" s="3">
        <f t="shared" si="20"/>
        <v>28467.610922294472</v>
      </c>
      <c r="Q66">
        <f t="shared" si="9"/>
        <v>0.2</v>
      </c>
      <c r="R66" s="3">
        <f>IF(B66&lt;2,K66*V$5+L66*0.4*V$6 - IF((C66-J66)&gt;0,IF((C66-J66)&gt;V$12,V$12,C66-J66)),P66+L66*($V$6)*0.4+K66*($V$5)+G66+F66+E66)/LookHere!B$11</f>
        <v>58472.49092229447</v>
      </c>
      <c r="S66" s="3">
        <f>(IF(G66&gt;0,IF(R66&gt;V$15,IF(0.15*(R66-V$15)&lt;G66,0.15*(R66-V$15),G66),0),0))*LookHere!B$11</f>
        <v>0</v>
      </c>
      <c r="T66" s="3">
        <f>(IF(R66&lt;V$16,W$16*R66,IF(R66&lt;V$17,Z$16+W$17*(R66-V$16),IF(R66&lt;V$18,W$18*(R66-V$18)+Z$17,(R66-V$18)*W$19+Z$18)))+S66 + IF(R66&lt;V$20,R66*W$20,IF(R66&lt;V$21,(R66-V$20)*W$21+Z$20,(R66-V$21)*W$22+Z$21)))*LookHere!B$11</f>
        <v>13472.490922294728</v>
      </c>
      <c r="AG66">
        <f t="shared" si="22"/>
        <v>81</v>
      </c>
      <c r="AH66" s="36">
        <v>0.09</v>
      </c>
      <c r="AI66" s="3">
        <f t="shared" si="21"/>
        <v>1</v>
      </c>
    </row>
    <row r="67" spans="1:35" x14ac:dyDescent="0.2">
      <c r="A67">
        <f t="shared" si="12"/>
        <v>103</v>
      </c>
      <c r="B67">
        <f>IF(A67&lt;LookHere!$B$9,1,2)</f>
        <v>2</v>
      </c>
      <c r="C67">
        <f>IF(B67&lt;2,LookHere!F$10 - T66,0)</f>
        <v>0</v>
      </c>
      <c r="D67" s="3">
        <f>IF(B67=2,LookHere!$B$12,0)</f>
        <v>45000</v>
      </c>
      <c r="E67" s="3">
        <f>IF(A67&lt;LookHere!B$13,0,IF(A67&lt;LookHere!B$14,LookHere!C$13,LookHere!C$14))</f>
        <v>15000</v>
      </c>
      <c r="F67" s="3">
        <f>IF('SC2'!A67&lt;LookHere!D$15,0,LookHere!B$15)</f>
        <v>8000</v>
      </c>
      <c r="G67" s="3">
        <f>IF('SC2'!A67&lt;LookHere!D$16,0,LookHere!B$16)</f>
        <v>7004.88</v>
      </c>
      <c r="H67" s="3">
        <f t="shared" si="13"/>
        <v>28467.610922294727</v>
      </c>
      <c r="I67" s="35">
        <f t="shared" si="14"/>
        <v>0</v>
      </c>
      <c r="J67" s="3">
        <f>IF(I66&gt;0,IF(B67&lt;2,IF(C67&gt;5500*[1]LookHere!B$11, 5500*[1]LookHere!B$11, C67), IF(H67&gt;(M67+P66),-(H67-M67-P66),0)),0)</f>
        <v>0</v>
      </c>
      <c r="K67" s="35">
        <f t="shared" si="15"/>
        <v>-5.2979467355357709E-58</v>
      </c>
      <c r="L67" s="35">
        <f t="shared" si="16"/>
        <v>0</v>
      </c>
      <c r="M67" s="35">
        <f t="shared" si="17"/>
        <v>1.255437615055831E-55</v>
      </c>
      <c r="N67" s="35">
        <f t="shared" si="18"/>
        <v>0</v>
      </c>
      <c r="O67" s="35">
        <f t="shared" si="19"/>
        <v>-739112.25576814346</v>
      </c>
      <c r="P67" s="3">
        <f t="shared" si="20"/>
        <v>28467.610922294727</v>
      </c>
      <c r="Q67">
        <f t="shared" si="9"/>
        <v>0.2</v>
      </c>
      <c r="R67" s="3">
        <f>IF(B67&lt;2,K67*V$5+L67*0.4*V$6 - IF((C67-J67)&gt;0,IF((C67-J67)&gt;V$12,V$12,C67-J67)),P67+L67*($V$6)*0.4+K67*($V$5)+G67+F67+E67)/LookHere!B$11</f>
        <v>58472.490922294724</v>
      </c>
      <c r="S67" s="3">
        <f>(IF(G67&gt;0,IF(R67&gt;V$15,IF(0.15*(R67-V$15)&lt;G67,0.15*(R67-V$15),G67),0),0))*LookHere!B$11</f>
        <v>0</v>
      </c>
      <c r="T67" s="3">
        <f>(IF(R67&lt;V$16,W$16*R67,IF(R67&lt;V$17,Z$16+W$17*(R67-V$16),IF(R67&lt;V$18,W$18*(R67-V$18)+Z$17,(R67-V$18)*W$19+Z$18)))+S67 + IF(R67&lt;V$20,R67*W$20,IF(R67&lt;V$21,(R67-V$20)*W$21+Z$20,(R67-V$21)*W$22+Z$21)))*LookHere!B$11</f>
        <v>13472.490922294808</v>
      </c>
      <c r="AG67">
        <f t="shared" si="22"/>
        <v>82</v>
      </c>
      <c r="AH67" s="36">
        <v>9.2999999999999999E-2</v>
      </c>
      <c r="AI67" s="3">
        <f t="shared" si="21"/>
        <v>1</v>
      </c>
    </row>
    <row r="68" spans="1:35" x14ac:dyDescent="0.2">
      <c r="A68">
        <f t="shared" si="12"/>
        <v>104</v>
      </c>
      <c r="B68">
        <f>IF(A68&lt;LookHere!$B$9,1,2)</f>
        <v>2</v>
      </c>
      <c r="C68">
        <f>IF(B68&lt;2,LookHere!F$10 - T67,0)</f>
        <v>0</v>
      </c>
      <c r="D68" s="3">
        <f>IF(B68=2,LookHere!$B$12,0)</f>
        <v>45000</v>
      </c>
      <c r="E68" s="3">
        <f>IF(A68&lt;LookHere!B$13,0,IF(A68&lt;LookHere!B$14,LookHere!C$13,LookHere!C$14))</f>
        <v>15000</v>
      </c>
      <c r="F68" s="3">
        <f>IF('SC2'!A68&lt;LookHere!D$15,0,LookHere!B$15)</f>
        <v>8000</v>
      </c>
      <c r="G68" s="3">
        <f>IF('SC2'!A68&lt;LookHere!D$16,0,LookHere!B$16)</f>
        <v>7004.88</v>
      </c>
      <c r="H68" s="3">
        <f t="shared" si="13"/>
        <v>28467.610922294807</v>
      </c>
      <c r="I68" s="35">
        <f t="shared" si="14"/>
        <v>0</v>
      </c>
      <c r="J68" s="3">
        <f>IF(I67&gt;0,IF(B68&lt;2,IF(C68&gt;5500*[1]LookHere!B$11, 5500*[1]LookHere!B$11, C68), IF(H68&gt;(M68+P67),-(H68-M68-P67),0)),0)</f>
        <v>0</v>
      </c>
      <c r="K68" s="35">
        <f t="shared" si="15"/>
        <v>2.2357335223961354E-60</v>
      </c>
      <c r="L68" s="35">
        <f t="shared" si="16"/>
        <v>0</v>
      </c>
      <c r="M68" s="35">
        <f t="shared" si="17"/>
        <v>-5.2979467355357709E-58</v>
      </c>
      <c r="N68" s="35">
        <f t="shared" si="18"/>
        <v>0</v>
      </c>
      <c r="O68" s="35">
        <f t="shared" si="19"/>
        <v>-764460.81297109672</v>
      </c>
      <c r="P68" s="3">
        <f t="shared" si="20"/>
        <v>28467.610922294807</v>
      </c>
      <c r="Q68">
        <f t="shared" si="9"/>
        <v>0.2</v>
      </c>
      <c r="R68" s="3">
        <f>IF(B68&lt;2,K68*V$5+L68*0.4*V$6 - IF((C68-J68)&gt;0,IF((C68-J68)&gt;V$12,V$12,C68-J68)),P68+L68*($V$6)*0.4+K68*($V$5)+G68+F68+E68)/LookHere!B$11</f>
        <v>58472.490922294804</v>
      </c>
      <c r="S68" s="3">
        <f>(IF(G68&gt;0,IF(R68&gt;V$15,IF(0.15*(R68-V$15)&lt;G68,0.15*(R68-V$15),G68),0),0))*LookHere!B$11</f>
        <v>0</v>
      </c>
      <c r="T68" s="3">
        <f>(IF(R68&lt;V$16,W$16*R68,IF(R68&lt;V$17,Z$16+W$17*(R68-V$16),IF(R68&lt;V$18,W$18*(R68-V$18)+Z$17,(R68-V$18)*W$19+Z$18)))+S68 + IF(R68&lt;V$20,R68*W$20,IF(R68&lt;V$21,(R68-V$20)*W$21+Z$20,(R68-V$21)*W$22+Z$21)))*LookHere!B$11</f>
        <v>13472.49092229483</v>
      </c>
      <c r="AG68">
        <f t="shared" si="22"/>
        <v>83</v>
      </c>
      <c r="AH68" s="36">
        <v>9.6000000000000002E-2</v>
      </c>
      <c r="AI68" s="3">
        <f t="shared" si="21"/>
        <v>1</v>
      </c>
    </row>
    <row r="69" spans="1:35" x14ac:dyDescent="0.2">
      <c r="A69">
        <f t="shared" ref="A69:A84" si="23">A68+1</f>
        <v>105</v>
      </c>
      <c r="B69">
        <f>IF(A69&lt;LookHere!$B$9,1,2)</f>
        <v>2</v>
      </c>
      <c r="C69">
        <f>IF(B69&lt;2,LookHere!F$10 - T68,0)</f>
        <v>0</v>
      </c>
      <c r="D69" s="3">
        <f>IF(B69=2,LookHere!$B$12,0)</f>
        <v>45000</v>
      </c>
      <c r="E69" s="3">
        <f>IF(A69&lt;LookHere!B$13,0,IF(A69&lt;LookHere!B$14,LookHere!C$13,LookHere!C$14))</f>
        <v>15000</v>
      </c>
      <c r="F69" s="3">
        <f>IF('SC2'!A69&lt;LookHere!D$15,0,LookHere!B$15)</f>
        <v>8000</v>
      </c>
      <c r="G69" s="3">
        <f>IF('SC2'!A69&lt;LookHere!D$16,0,LookHere!B$16)</f>
        <v>7004.88</v>
      </c>
      <c r="H69" s="3">
        <f t="shared" ref="H69:H84" si="24">IF(B69&lt;2,0,D69-E69-F69-G69+T68)</f>
        <v>28467.610922294829</v>
      </c>
      <c r="I69" s="35">
        <f t="shared" ref="I69:I84" si="25">IF(I68&gt;0,IF(B69&lt;2,I68*(1+V$10),I68*(1+V$11)) + J69,0)</f>
        <v>0</v>
      </c>
      <c r="J69" s="3">
        <f>IF(I68&gt;0,IF(B69&lt;2,IF(C69&gt;5500*[1]LookHere!B$11, 5500*[1]LookHere!B$11, C69), IF(H69&gt;(M69+P68),-(H69-M69-P68),0)),0)</f>
        <v>0</v>
      </c>
      <c r="K69" s="35">
        <f t="shared" ref="K69:K84" si="26">IF(B69&lt;2,K68*(1+$V$5-$V$4)+IF(C69&gt;($J69+$V$12),$V$7*($C69-$J69-$V$12),0), K68*(1+$V$5-$V$4)-$M69*$V$8)+N69</f>
        <v>-9.4347954645119343E-63</v>
      </c>
      <c r="L69" s="35">
        <f t="shared" ref="L69:L84" si="27">IF(B69&lt;2,L68*(1+$V$6-$V$4)+IF(C69&gt;($J69+$V$12),(1-$V$7)*($C68-$J69-$V$12),0), L68*(1+$V$6-$V$4)-$M69*(1-$V$8))-N69</f>
        <v>0</v>
      </c>
      <c r="M69" s="35">
        <f t="shared" ref="M69:M84" si="28">MIN(H69-P68,(K68+L68))</f>
        <v>2.2357335223961354E-60</v>
      </c>
      <c r="N69" s="35">
        <f t="shared" ref="N69:N84" si="29">IF(B69&lt;2, IF(K68/(K68+L68)&lt;V$7, (V$7 - K68/(K68+L68))*(K68+L68),0),  IF(K68/(K68+L68)&lt;V$8, (V$8 - K68/(K68+L68))*(K68+L68),0))</f>
        <v>0</v>
      </c>
      <c r="O69" s="35">
        <f t="shared" ref="O69:O84" si="30">IF(B69&lt;2,O68*(1+V$10) + IF((C69-J69)&gt;0,IF((C69-J69)&gt;V$12,V$12,C69-J69),0), O68*(1+V$11)-P68 )</f>
        <v>-789702.39926265343</v>
      </c>
      <c r="P69" s="3">
        <f t="shared" ref="P69:P84" si="31">IF(B69&lt;2, 0, IF(H69&gt;(I69+K69+L69),H69-I69-K69-L69,  O69*Q69))</f>
        <v>28467.610922294829</v>
      </c>
      <c r="Q69">
        <f t="shared" ref="Q69:Q84" si="32">IF(B69&lt;2,0,VLOOKUP(A69,AG$5:AH$90,2))</f>
        <v>0.2</v>
      </c>
      <c r="R69" s="3">
        <f>IF(B69&lt;2,K69*V$5+L69*0.4*V$6 - IF((C69-J69)&gt;0,IF((C69-J69)&gt;V$12,V$12,C69-J69)),P69+L69*($V$6)*0.4+K69*($V$5)+G69+F69+E69)/LookHere!B$11</f>
        <v>58472.490922294826</v>
      </c>
      <c r="S69" s="3">
        <f>(IF(G69&gt;0,IF(R69&gt;V$15,IF(0.15*(R69-V$15)&lt;G69,0.15*(R69-V$15),G69),0),0))*LookHere!B$11</f>
        <v>0</v>
      </c>
      <c r="T69" s="3">
        <f>(IF(R69&lt;V$16,W$16*R69,IF(R69&lt;V$17,Z$16+W$17*(R69-V$16),IF(R69&lt;V$18,W$18*(R69-V$18)+Z$17,(R69-V$18)*W$19+Z$18)))+S69 + IF(R69&lt;V$20,R69*W$20,IF(R69&lt;V$21,(R69-V$20)*W$21+Z$20,(R69-V$21)*W$22+Z$21)))*LookHere!B$11</f>
        <v>13472.490922294837</v>
      </c>
      <c r="AG69">
        <f t="shared" si="22"/>
        <v>84</v>
      </c>
      <c r="AH69" s="36">
        <v>9.9000000000000005E-2</v>
      </c>
      <c r="AI69" s="3">
        <f t="shared" si="21"/>
        <v>1</v>
      </c>
    </row>
    <row r="70" spans="1:35" x14ac:dyDescent="0.2">
      <c r="A70">
        <f t="shared" si="23"/>
        <v>106</v>
      </c>
      <c r="B70">
        <f>IF(A70&lt;LookHere!$B$9,1,2)</f>
        <v>2</v>
      </c>
      <c r="C70">
        <f>IF(B70&lt;2,LookHere!F$10 - T69,0)</f>
        <v>0</v>
      </c>
      <c r="D70" s="3">
        <f>IF(B70=2,LookHere!$B$12,0)</f>
        <v>45000</v>
      </c>
      <c r="E70" s="3">
        <f>IF(A70&lt;LookHere!B$13,0,IF(A70&lt;LookHere!B$14,LookHere!C$13,LookHere!C$14))</f>
        <v>15000</v>
      </c>
      <c r="F70" s="3">
        <f>IF('SC2'!A70&lt;LookHere!D$15,0,LookHere!B$15)</f>
        <v>8000</v>
      </c>
      <c r="G70" s="3">
        <f>IF('SC2'!A70&lt;LookHere!D$16,0,LookHere!B$16)</f>
        <v>7004.88</v>
      </c>
      <c r="H70" s="3">
        <f t="shared" si="24"/>
        <v>28467.610922294836</v>
      </c>
      <c r="I70" s="35">
        <f t="shared" si="25"/>
        <v>0</v>
      </c>
      <c r="J70" s="3">
        <f>IF(I69&gt;0,IF(B70&lt;2,IF(C70&gt;5500*[1]LookHere!B$11, 5500*[1]LookHere!B$11, C70), IF(H70&gt;(M70+P69),-(H70-M70-P69),0)),0)</f>
        <v>0</v>
      </c>
      <c r="K70" s="35">
        <f t="shared" si="26"/>
        <v>3.9814836860241328E-65</v>
      </c>
      <c r="L70" s="35">
        <f t="shared" si="27"/>
        <v>0</v>
      </c>
      <c r="M70" s="35">
        <f t="shared" si="28"/>
        <v>-9.4347954645119343E-63</v>
      </c>
      <c r="N70" s="35">
        <f t="shared" si="29"/>
        <v>0</v>
      </c>
      <c r="O70" s="35">
        <f t="shared" si="30"/>
        <v>-814837.46606005984</v>
      </c>
      <c r="P70" s="3">
        <f t="shared" si="31"/>
        <v>28467.610922294836</v>
      </c>
      <c r="Q70">
        <f t="shared" si="32"/>
        <v>0.2</v>
      </c>
      <c r="R70" s="3">
        <f>IF(B70&lt;2,K70*V$5+L70*0.4*V$6 - IF((C70-J70)&gt;0,IF((C70-J70)&gt;V$12,V$12,C70-J70)),P70+L70*($V$6)*0.4+K70*($V$5)+G70+F70+E70)/LookHere!B$11</f>
        <v>58472.490922294834</v>
      </c>
      <c r="S70" s="3">
        <f>(IF(G70&gt;0,IF(R70&gt;V$15,IF(0.15*(R70-V$15)&lt;G70,0.15*(R70-V$15),G70),0),0))*LookHere!B$11</f>
        <v>0</v>
      </c>
      <c r="T70" s="3">
        <f>(IF(R70&lt;V$16,W$16*R70,IF(R70&lt;V$17,Z$16+W$17*(R70-V$16),IF(R70&lt;V$18,W$18*(R70-V$18)+Z$17,(R70-V$18)*W$19+Z$18)))+S70 + IF(R70&lt;V$20,R70*W$20,IF(R70&lt;V$21,(R70-V$20)*W$21+Z$20,(R70-V$21)*W$22+Z$21)))*LookHere!B$11</f>
        <v>13472.490922294841</v>
      </c>
      <c r="AG70">
        <f t="shared" si="22"/>
        <v>85</v>
      </c>
      <c r="AH70" s="20">
        <v>0.10299999999999999</v>
      </c>
      <c r="AI70" s="3">
        <f t="shared" si="21"/>
        <v>1</v>
      </c>
    </row>
    <row r="71" spans="1:35" x14ac:dyDescent="0.2">
      <c r="A71">
        <f t="shared" si="23"/>
        <v>107</v>
      </c>
      <c r="B71">
        <f>IF(A71&lt;LookHere!$B$9,1,2)</f>
        <v>2</v>
      </c>
      <c r="C71">
        <f>IF(B71&lt;2,LookHere!F$10 - T70,0)</f>
        <v>0</v>
      </c>
      <c r="D71" s="3">
        <f>IF(B71=2,LookHere!$B$12,0)</f>
        <v>45000</v>
      </c>
      <c r="E71" s="3">
        <f>IF(A71&lt;LookHere!B$13,0,IF(A71&lt;LookHere!B$14,LookHere!C$13,LookHere!C$14))</f>
        <v>15000</v>
      </c>
      <c r="F71" s="3">
        <f>IF('SC2'!A71&lt;LookHere!D$15,0,LookHere!B$15)</f>
        <v>8000</v>
      </c>
      <c r="G71" s="3">
        <f>IF('SC2'!A71&lt;LookHere!D$16,0,LookHere!B$16)</f>
        <v>7004.88</v>
      </c>
      <c r="H71" s="3">
        <f t="shared" si="24"/>
        <v>28467.61092229484</v>
      </c>
      <c r="I71" s="35">
        <f t="shared" si="25"/>
        <v>0</v>
      </c>
      <c r="J71" s="3">
        <f>IF(I70&gt;0,IF(B71&lt;2,IF(C71&gt;5500*[1]LookHere!B$11, 5500*[1]LookHere!B$11, C71), IF(H71&gt;(M71+P70),-(H71-M71-P70),0)),0)</f>
        <v>0</v>
      </c>
      <c r="K71" s="35">
        <f t="shared" si="26"/>
        <v>-1.6801861155022242E-67</v>
      </c>
      <c r="L71" s="35">
        <f t="shared" si="27"/>
        <v>0</v>
      </c>
      <c r="M71" s="35">
        <f t="shared" si="28"/>
        <v>3.9814836860241328E-65</v>
      </c>
      <c r="N71" s="35">
        <f t="shared" si="29"/>
        <v>0</v>
      </c>
      <c r="O71" s="35">
        <f t="shared" si="30"/>
        <v>-839866.46287558123</v>
      </c>
      <c r="P71" s="3">
        <f t="shared" si="31"/>
        <v>28467.61092229484</v>
      </c>
      <c r="Q71">
        <f t="shared" si="32"/>
        <v>0.2</v>
      </c>
      <c r="R71" s="3">
        <f>IF(B71&lt;2,K71*V$5+L71*0.4*V$6 - IF((C71-J71)&gt;0,IF((C71-J71)&gt;V$12,V$12,C71-J71)),P71+L71*($V$6)*0.4+K71*($V$5)+G71+F71+E71)/LookHere!B$11</f>
        <v>58472.490922294841</v>
      </c>
      <c r="S71" s="3">
        <f>(IF(G71&gt;0,IF(R71&gt;V$15,IF(0.15*(R71-V$15)&lt;G71,0.15*(R71-V$15),G71),0),0))*LookHere!B$11</f>
        <v>0</v>
      </c>
      <c r="T71" s="3">
        <f>(IF(R71&lt;V$16,W$16*R71,IF(R71&lt;V$17,Z$16+W$17*(R71-V$16),IF(R71&lt;V$18,W$18*(R71-V$18)+Z$17,(R71-V$18)*W$19+Z$18)))+S71 + IF(R71&lt;V$20,R71*W$20,IF(R71&lt;V$21,(R71-V$20)*W$21+Z$20,(R71-V$21)*W$22+Z$21)))*LookHere!B$11</f>
        <v>13472.490922294844</v>
      </c>
      <c r="AG71">
        <f t="shared" si="22"/>
        <v>86</v>
      </c>
      <c r="AH71" s="20">
        <v>0.108</v>
      </c>
      <c r="AI71" s="3">
        <f t="shared" si="21"/>
        <v>1</v>
      </c>
    </row>
    <row r="72" spans="1:35" x14ac:dyDescent="0.2">
      <c r="A72">
        <f t="shared" si="23"/>
        <v>108</v>
      </c>
      <c r="B72">
        <f>IF(A72&lt;LookHere!$B$9,1,2)</f>
        <v>2</v>
      </c>
      <c r="C72">
        <f>IF(B72&lt;2,LookHere!F$10 - T71,0)</f>
        <v>0</v>
      </c>
      <c r="D72" s="3">
        <f>IF(B72=2,LookHere!$B$12,0)</f>
        <v>45000</v>
      </c>
      <c r="E72" s="3">
        <f>IF(A72&lt;LookHere!B$13,0,IF(A72&lt;LookHere!B$14,LookHere!C$13,LookHere!C$14))</f>
        <v>15000</v>
      </c>
      <c r="F72" s="3">
        <f>IF('SC2'!A72&lt;LookHere!D$15,0,LookHere!B$15)</f>
        <v>8000</v>
      </c>
      <c r="G72" s="3">
        <f>IF('SC2'!A72&lt;LookHere!D$16,0,LookHere!B$16)</f>
        <v>7004.88</v>
      </c>
      <c r="H72" s="3">
        <f t="shared" si="24"/>
        <v>28467.610922294843</v>
      </c>
      <c r="I72" s="35">
        <f t="shared" si="25"/>
        <v>0</v>
      </c>
      <c r="J72" s="3">
        <f>IF(I71&gt;0,IF(B72&lt;2,IF(C72&gt;5500*[1]LookHere!B$11, 5500*[1]LookHere!B$11, C72), IF(H72&gt;(M72+P71),-(H72-M72-P71),0)),0)</f>
        <v>0</v>
      </c>
      <c r="K72" s="35">
        <f t="shared" si="26"/>
        <v>7.0903854074195027E-70</v>
      </c>
      <c r="L72" s="35">
        <f t="shared" si="27"/>
        <v>0</v>
      </c>
      <c r="M72" s="35">
        <f t="shared" si="28"/>
        <v>-1.6801861155022242E-67</v>
      </c>
      <c r="N72" s="35">
        <f t="shared" si="29"/>
        <v>0</v>
      </c>
      <c r="O72" s="35">
        <f t="shared" si="30"/>
        <v>-864789.83732454106</v>
      </c>
      <c r="P72" s="3">
        <f t="shared" si="31"/>
        <v>28467.610922294843</v>
      </c>
      <c r="Q72">
        <f t="shared" si="32"/>
        <v>0.2</v>
      </c>
      <c r="R72" s="3">
        <f>IF(B72&lt;2,K72*V$5+L72*0.4*V$6 - IF((C72-J72)&gt;0,IF((C72-J72)&gt;V$12,V$12,C72-J72)),P72+L72*($V$6)*0.4+K72*($V$5)+G72+F72+E72)/LookHere!B$11</f>
        <v>58472.490922294841</v>
      </c>
      <c r="S72" s="3">
        <f>(IF(G72&gt;0,IF(R72&gt;V$15,IF(0.15*(R72-V$15)&lt;G72,0.15*(R72-V$15),G72),0),0))*LookHere!B$11</f>
        <v>0</v>
      </c>
      <c r="T72" s="3">
        <f>(IF(R72&lt;V$16,W$16*R72,IF(R72&lt;V$17,Z$16+W$17*(R72-V$16),IF(R72&lt;V$18,W$18*(R72-V$18)+Z$17,(R72-V$18)*W$19+Z$18)))+S72 + IF(R72&lt;V$20,R72*W$20,IF(R72&lt;V$21,(R72-V$20)*W$21+Z$20,(R72-V$21)*W$22+Z$21)))*LookHere!B$11</f>
        <v>13472.490922294844</v>
      </c>
      <c r="AG72">
        <f t="shared" si="22"/>
        <v>87</v>
      </c>
      <c r="AH72" s="20">
        <v>0.113</v>
      </c>
      <c r="AI72" s="3">
        <f t="shared" si="21"/>
        <v>1</v>
      </c>
    </row>
    <row r="73" spans="1:35" x14ac:dyDescent="0.2">
      <c r="A73">
        <f t="shared" si="23"/>
        <v>109</v>
      </c>
      <c r="B73">
        <f>IF(A73&lt;LookHere!$B$9,1,2)</f>
        <v>2</v>
      </c>
      <c r="C73">
        <f>IF(B73&lt;2,LookHere!F$10 - T72,0)</f>
        <v>0</v>
      </c>
      <c r="D73" s="3">
        <f>IF(B73=2,LookHere!$B$12,0)</f>
        <v>45000</v>
      </c>
      <c r="E73" s="3">
        <f>IF(A73&lt;LookHere!B$13,0,IF(A73&lt;LookHere!B$14,LookHere!C$13,LookHere!C$14))</f>
        <v>15000</v>
      </c>
      <c r="F73" s="3">
        <f>IF('SC2'!A73&lt;LookHere!D$15,0,LookHere!B$15)</f>
        <v>8000</v>
      </c>
      <c r="G73" s="3">
        <f>IF('SC2'!A73&lt;LookHere!D$16,0,LookHere!B$16)</f>
        <v>7004.88</v>
      </c>
      <c r="H73" s="3">
        <f t="shared" si="24"/>
        <v>28467.610922294843</v>
      </c>
      <c r="I73" s="35">
        <f t="shared" si="25"/>
        <v>0</v>
      </c>
      <c r="J73" s="3">
        <f>IF(I72&gt;0,IF(B73&lt;2,IF(C73&gt;5500*[1]LookHere!B$11, 5500*[1]LookHere!B$11, C73), IF(H73&gt;(M73+P72),-(H73-M73-P72),0)),0)</f>
        <v>0</v>
      </c>
      <c r="K73" s="35">
        <f t="shared" si="26"/>
        <v>7.0604639810001912E-70</v>
      </c>
      <c r="L73" s="35">
        <f t="shared" si="27"/>
        <v>0</v>
      </c>
      <c r="M73" s="35">
        <f t="shared" si="28"/>
        <v>0</v>
      </c>
      <c r="N73" s="35">
        <f t="shared" si="29"/>
        <v>0</v>
      </c>
      <c r="O73" s="35">
        <f t="shared" si="30"/>
        <v>-889608.03513332643</v>
      </c>
      <c r="P73" s="3">
        <f t="shared" si="31"/>
        <v>28467.610922294843</v>
      </c>
      <c r="Q73">
        <f t="shared" si="32"/>
        <v>0.2</v>
      </c>
      <c r="R73" s="3">
        <f>IF(B73&lt;2,K73*V$5+L73*0.4*V$6 - IF((C73-J73)&gt;0,IF((C73-J73)&gt;V$12,V$12,C73-J73)),P73+L73*($V$6)*0.4+K73*($V$5)+G73+F73+E73)/LookHere!B$11</f>
        <v>58472.490922294841</v>
      </c>
      <c r="S73" s="3">
        <f>(IF(G73&gt;0,IF(R73&gt;V$15,IF(0.15*(R73-V$15)&lt;G73,0.15*(R73-V$15),G73),0),0))*LookHere!B$11</f>
        <v>0</v>
      </c>
      <c r="T73" s="3">
        <f>(IF(R73&lt;V$16,W$16*R73,IF(R73&lt;V$17,Z$16+W$17*(R73-V$16),IF(R73&lt;V$18,W$18*(R73-V$18)+Z$17,(R73-V$18)*W$19+Z$18)))+S73 + IF(R73&lt;V$20,R73*W$20,IF(R73&lt;V$21,(R73-V$20)*W$21+Z$20,(R73-V$21)*W$22+Z$21)))*LookHere!B$11</f>
        <v>13472.490922294844</v>
      </c>
      <c r="AG73">
        <f t="shared" si="22"/>
        <v>88</v>
      </c>
      <c r="AH73" s="20">
        <v>0.11899999999999999</v>
      </c>
      <c r="AI73" s="3">
        <f t="shared" si="21"/>
        <v>1</v>
      </c>
    </row>
    <row r="74" spans="1:35" x14ac:dyDescent="0.2">
      <c r="A74">
        <f t="shared" si="23"/>
        <v>110</v>
      </c>
      <c r="B74">
        <f>IF(A74&lt;LookHere!$B$9,1,2)</f>
        <v>2</v>
      </c>
      <c r="C74">
        <f>IF(B74&lt;2,LookHere!F$10 - T73,0)</f>
        <v>0</v>
      </c>
      <c r="D74" s="3">
        <f>IF(B74=2,LookHere!$B$12,0)</f>
        <v>45000</v>
      </c>
      <c r="E74" s="3">
        <f>IF(A74&lt;LookHere!B$13,0,IF(A74&lt;LookHere!B$14,LookHere!C$13,LookHere!C$14))</f>
        <v>15000</v>
      </c>
      <c r="F74" s="3">
        <f>IF('SC2'!A74&lt;LookHere!D$15,0,LookHere!B$15)</f>
        <v>8000</v>
      </c>
      <c r="G74" s="3">
        <f>IF('SC2'!A74&lt;LookHere!D$16,0,LookHere!B$16)</f>
        <v>7004.88</v>
      </c>
      <c r="H74" s="3">
        <f t="shared" si="24"/>
        <v>28467.610922294843</v>
      </c>
      <c r="I74" s="35">
        <f t="shared" si="25"/>
        <v>0</v>
      </c>
      <c r="J74" s="3">
        <f>IF(I73&gt;0,IF(B74&lt;2,IF(C74&gt;5500*[1]LookHere!B$11, 5500*[1]LookHere!B$11, C74), IF(H74&gt;(M74+P73),-(H74-M74-P73),0)),0)</f>
        <v>0</v>
      </c>
      <c r="K74" s="35">
        <f t="shared" si="26"/>
        <v>7.0306688230003691E-70</v>
      </c>
      <c r="L74" s="35">
        <f t="shared" si="27"/>
        <v>0</v>
      </c>
      <c r="M74" s="35">
        <f t="shared" si="28"/>
        <v>0</v>
      </c>
      <c r="N74" s="35">
        <f t="shared" si="29"/>
        <v>0</v>
      </c>
      <c r="O74" s="35">
        <f t="shared" si="30"/>
        <v>-914321.50014735851</v>
      </c>
      <c r="P74" s="3">
        <f t="shared" si="31"/>
        <v>28467.610922294843</v>
      </c>
      <c r="Q74">
        <f t="shared" si="32"/>
        <v>0.2</v>
      </c>
      <c r="R74" s="3">
        <f>IF(B74&lt;2,K74*V$5+L74*0.4*V$6 - IF((C74-J74)&gt;0,IF((C74-J74)&gt;V$12,V$12,C74-J74)),P74+L74*($V$6)*0.4+K74*($V$5)+G74+F74+E74)/LookHere!B$11</f>
        <v>58472.490922294841</v>
      </c>
      <c r="S74" s="3">
        <f>(IF(G74&gt;0,IF(R74&gt;V$15,IF(0.15*(R74-V$15)&lt;G74,0.15*(R74-V$15),G74),0),0))*LookHere!B$11</f>
        <v>0</v>
      </c>
      <c r="T74" s="3">
        <f>(IF(R74&lt;V$16,W$16*R74,IF(R74&lt;V$17,Z$16+W$17*(R74-V$16),IF(R74&lt;V$18,W$18*(R74-V$18)+Z$17,(R74-V$18)*W$19+Z$18)))+S74 + IF(R74&lt;V$20,R74*W$20,IF(R74&lt;V$21,(R74-V$20)*W$21+Z$20,(R74-V$21)*W$22+Z$21)))*LookHere!B$11</f>
        <v>13472.490922294844</v>
      </c>
      <c r="AG74">
        <f t="shared" si="22"/>
        <v>89</v>
      </c>
      <c r="AH74" s="20">
        <v>0.127</v>
      </c>
      <c r="AI74" s="3">
        <f t="shared" si="21"/>
        <v>1</v>
      </c>
    </row>
    <row r="75" spans="1:35" x14ac:dyDescent="0.2">
      <c r="A75">
        <f t="shared" si="23"/>
        <v>111</v>
      </c>
      <c r="B75">
        <f>IF(A75&lt;LookHere!$B$9,1,2)</f>
        <v>2</v>
      </c>
      <c r="C75">
        <f>IF(B75&lt;2,LookHere!F$10 - T74,0)</f>
        <v>0</v>
      </c>
      <c r="D75" s="3">
        <f>IF(B75=2,LookHere!$B$12,0)</f>
        <v>45000</v>
      </c>
      <c r="E75" s="3">
        <f>IF(A75&lt;LookHere!B$13,0,IF(A75&lt;LookHere!B$14,LookHere!C$13,LookHere!C$14))</f>
        <v>15000</v>
      </c>
      <c r="F75" s="3">
        <f>IF('SC2'!A75&lt;LookHere!D$15,0,LookHere!B$15)</f>
        <v>8000</v>
      </c>
      <c r="G75" s="3">
        <f>IF('SC2'!A75&lt;LookHere!D$16,0,LookHere!B$16)</f>
        <v>7004.88</v>
      </c>
      <c r="H75" s="3">
        <f t="shared" si="24"/>
        <v>28467.610922294843</v>
      </c>
      <c r="I75" s="35">
        <f t="shared" si="25"/>
        <v>0</v>
      </c>
      <c r="J75" s="3">
        <f>IF(I74&gt;0,IF(B75&lt;2,IF(C75&gt;5500*[1]LookHere!B$11, 5500*[1]LookHere!B$11, C75), IF(H75&gt;(M75+P74),-(H75-M75-P74),0)),0)</f>
        <v>0</v>
      </c>
      <c r="K75" s="35">
        <f t="shared" si="26"/>
        <v>7.0009994005673065E-70</v>
      </c>
      <c r="L75" s="35">
        <f t="shared" si="27"/>
        <v>0</v>
      </c>
      <c r="M75" s="35">
        <f t="shared" si="28"/>
        <v>0</v>
      </c>
      <c r="N75" s="35">
        <f t="shared" si="29"/>
        <v>0</v>
      </c>
      <c r="O75" s="35">
        <f t="shared" si="30"/>
        <v>-938930.67433903157</v>
      </c>
      <c r="P75" s="3">
        <f t="shared" si="31"/>
        <v>28467.610922294843</v>
      </c>
      <c r="Q75">
        <f t="shared" si="32"/>
        <v>0.2</v>
      </c>
      <c r="R75" s="3">
        <f>IF(B75&lt;2,K75*V$5+L75*0.4*V$6 - IF((C75-J75)&gt;0,IF((C75-J75)&gt;V$12,V$12,C75-J75)),P75+L75*($V$6)*0.4+K75*($V$5)+G75+F75+E75)/LookHere!B$11</f>
        <v>58472.490922294841</v>
      </c>
      <c r="S75" s="3">
        <f>(IF(G75&gt;0,IF(R75&gt;V$15,IF(0.15*(R75-V$15)&lt;G75,0.15*(R75-V$15),G75),0),0))*LookHere!B$11</f>
        <v>0</v>
      </c>
      <c r="T75" s="3">
        <f>(IF(R75&lt;V$16,W$16*R75,IF(R75&lt;V$17,Z$16+W$17*(R75-V$16),IF(R75&lt;V$18,W$18*(R75-V$18)+Z$17,(R75-V$18)*W$19+Z$18)))+S75 + IF(R75&lt;V$20,R75*W$20,IF(R75&lt;V$21,(R75-V$20)*W$21+Z$20,(R75-V$21)*W$22+Z$21)))*LookHere!B$11</f>
        <v>13472.490922294844</v>
      </c>
      <c r="AG75">
        <f t="shared" si="22"/>
        <v>90</v>
      </c>
      <c r="AH75" s="20">
        <v>0.13600000000000001</v>
      </c>
      <c r="AI75" s="3">
        <f t="shared" si="21"/>
        <v>1</v>
      </c>
    </row>
    <row r="76" spans="1:35" x14ac:dyDescent="0.2">
      <c r="A76">
        <f t="shared" si="23"/>
        <v>112</v>
      </c>
      <c r="B76">
        <f>IF(A76&lt;LookHere!$B$9,1,2)</f>
        <v>2</v>
      </c>
      <c r="C76">
        <f>IF(B76&lt;2,LookHere!F$10 - T75,0)</f>
        <v>0</v>
      </c>
      <c r="D76" s="3">
        <f>IF(B76=2,LookHere!$B$12,0)</f>
        <v>45000</v>
      </c>
      <c r="E76" s="3">
        <f>IF(A76&lt;LookHere!B$13,0,IF(A76&lt;LookHere!B$14,LookHere!C$13,LookHere!C$14))</f>
        <v>15000</v>
      </c>
      <c r="F76" s="3">
        <f>IF('SC2'!A76&lt;LookHere!D$15,0,LookHere!B$15)</f>
        <v>8000</v>
      </c>
      <c r="G76" s="3">
        <f>IF('SC2'!A76&lt;LookHere!D$16,0,LookHere!B$16)</f>
        <v>7004.88</v>
      </c>
      <c r="H76" s="3">
        <f t="shared" si="24"/>
        <v>28467.610922294843</v>
      </c>
      <c r="I76" s="35">
        <f t="shared" si="25"/>
        <v>0</v>
      </c>
      <c r="J76" s="3">
        <f>IF(I75&gt;0,IF(B76&lt;2,IF(C76&gt;5500*[1]LookHere!B$11, 5500*[1]LookHere!B$11, C76), IF(H76&gt;(M76+P75),-(H76-M76-P75),0)),0)</f>
        <v>0</v>
      </c>
      <c r="K76" s="35">
        <f t="shared" si="26"/>
        <v>6.9714551830969119E-70</v>
      </c>
      <c r="L76" s="35">
        <f t="shared" si="27"/>
        <v>0</v>
      </c>
      <c r="M76" s="35">
        <f t="shared" si="28"/>
        <v>0</v>
      </c>
      <c r="N76" s="35">
        <f t="shared" si="29"/>
        <v>0</v>
      </c>
      <c r="O76" s="35">
        <f t="shared" si="30"/>
        <v>-963435.99781561573</v>
      </c>
      <c r="P76" s="3">
        <f t="shared" si="31"/>
        <v>28467.610922294843</v>
      </c>
      <c r="Q76">
        <f t="shared" si="32"/>
        <v>0.2</v>
      </c>
      <c r="R76" s="3">
        <f>IF(B76&lt;2,K76*V$5+L76*0.4*V$6 - IF((C76-J76)&gt;0,IF((C76-J76)&gt;V$12,V$12,C76-J76)),P76+L76*($V$6)*0.4+K76*($V$5)+G76+F76+E76)/LookHere!B$11</f>
        <v>58472.490922294841</v>
      </c>
      <c r="S76" s="3">
        <f>(IF(G76&gt;0,IF(R76&gt;V$15,IF(0.15*(R76-V$15)&lt;G76,0.15*(R76-V$15),G76),0),0))*LookHere!B$11</f>
        <v>0</v>
      </c>
      <c r="T76" s="3">
        <f>(IF(R76&lt;V$16,W$16*R76,IF(R76&lt;V$17,Z$16+W$17*(R76-V$16),IF(R76&lt;V$18,W$18*(R76-V$18)+Z$17,(R76-V$18)*W$19+Z$18)))+S76 + IF(R76&lt;V$20,R76*W$20,IF(R76&lt;V$21,(R76-V$20)*W$21+Z$20,(R76-V$21)*W$22+Z$21)))*LookHere!B$11</f>
        <v>13472.490922294844</v>
      </c>
      <c r="AG76">
        <f t="shared" si="22"/>
        <v>91</v>
      </c>
      <c r="AH76" s="20">
        <v>0.14699999999999999</v>
      </c>
      <c r="AI76" s="3">
        <f t="shared" ref="AI76:AI85" si="33">IF(((K76+L76+O76+I76)-H76)&lt;H76,1,0)</f>
        <v>1</v>
      </c>
    </row>
    <row r="77" spans="1:35" x14ac:dyDescent="0.2">
      <c r="A77">
        <f t="shared" si="23"/>
        <v>113</v>
      </c>
      <c r="B77">
        <f>IF(A77&lt;LookHere!$B$9,1,2)</f>
        <v>2</v>
      </c>
      <c r="C77">
        <f>IF(B77&lt;2,LookHere!F$10 - T76,0)</f>
        <v>0</v>
      </c>
      <c r="D77" s="3">
        <f>IF(B77=2,LookHere!$B$12,0)</f>
        <v>45000</v>
      </c>
      <c r="E77" s="3">
        <f>IF(A77&lt;LookHere!B$13,0,IF(A77&lt;LookHere!B$14,LookHere!C$13,LookHere!C$14))</f>
        <v>15000</v>
      </c>
      <c r="F77" s="3">
        <f>IF('SC2'!A77&lt;LookHere!D$15,0,LookHere!B$15)</f>
        <v>8000</v>
      </c>
      <c r="G77" s="3">
        <f>IF('SC2'!A77&lt;LookHere!D$16,0,LookHere!B$16)</f>
        <v>7004.88</v>
      </c>
      <c r="H77" s="3">
        <f t="shared" si="24"/>
        <v>28467.610922294843</v>
      </c>
      <c r="I77" s="35">
        <f t="shared" si="25"/>
        <v>0</v>
      </c>
      <c r="J77" s="3">
        <f>IF(I76&gt;0,IF(B77&lt;2,IF(C77&gt;5500*[1]LookHere!B$11, 5500*[1]LookHere!B$11, C77), IF(H77&gt;(M77+P76),-(H77-M77-P76),0)),0)</f>
        <v>0</v>
      </c>
      <c r="K77" s="35">
        <f t="shared" si="26"/>
        <v>6.9420356422242415E-70</v>
      </c>
      <c r="L77" s="35">
        <f t="shared" si="27"/>
        <v>0</v>
      </c>
      <c r="M77" s="35">
        <f t="shared" si="28"/>
        <v>0</v>
      </c>
      <c r="N77" s="35">
        <f t="shared" si="29"/>
        <v>0</v>
      </c>
      <c r="O77" s="35">
        <f t="shared" si="30"/>
        <v>-987837.90882712859</v>
      </c>
      <c r="P77" s="3">
        <f t="shared" si="31"/>
        <v>28467.610922294843</v>
      </c>
      <c r="Q77">
        <f t="shared" si="32"/>
        <v>0.2</v>
      </c>
      <c r="R77" s="3">
        <f>IF(B77&lt;2,K77*V$5+L77*0.4*V$6 - IF((C77-J77)&gt;0,IF((C77-J77)&gt;V$12,V$12,C77-J77)),P77+L77*($V$6)*0.4+K77*($V$5)+G77+F77+E77)/LookHere!B$11</f>
        <v>58472.490922294841</v>
      </c>
      <c r="S77" s="3">
        <f>(IF(G77&gt;0,IF(R77&gt;V$15,IF(0.15*(R77-V$15)&lt;G77,0.15*(R77-V$15),G77),0),0))*LookHere!B$11</f>
        <v>0</v>
      </c>
      <c r="T77" s="3">
        <f>(IF(R77&lt;V$16,W$16*R77,IF(R77&lt;V$17,Z$16+W$17*(R77-V$16),IF(R77&lt;V$18,W$18*(R77-V$18)+Z$17,(R77-V$18)*W$19+Z$18)))+S77 + IF(R77&lt;V$20,R77*W$20,IF(R77&lt;V$21,(R77-V$20)*W$21+Z$20,(R77-V$21)*W$22+Z$21)))*LookHere!B$11</f>
        <v>13472.490922294844</v>
      </c>
      <c r="AG77">
        <f t="shared" si="22"/>
        <v>92</v>
      </c>
      <c r="AH77" s="20">
        <v>0.161</v>
      </c>
      <c r="AI77" s="3">
        <f t="shared" si="33"/>
        <v>1</v>
      </c>
    </row>
    <row r="78" spans="1:35" x14ac:dyDescent="0.2">
      <c r="A78">
        <f t="shared" si="23"/>
        <v>114</v>
      </c>
      <c r="B78">
        <f>IF(A78&lt;LookHere!$B$9,1,2)</f>
        <v>2</v>
      </c>
      <c r="C78">
        <f>IF(B78&lt;2,LookHere!F$10 - T77,0)</f>
        <v>0</v>
      </c>
      <c r="D78" s="3">
        <f>IF(B78=2,LookHere!$B$12,0)</f>
        <v>45000</v>
      </c>
      <c r="E78" s="3">
        <f>IF(A78&lt;LookHere!B$13,0,IF(A78&lt;LookHere!B$14,LookHere!C$13,LookHere!C$14))</f>
        <v>15000</v>
      </c>
      <c r="F78" s="3">
        <f>IF('SC2'!A78&lt;LookHere!D$15,0,LookHere!B$15)</f>
        <v>8000</v>
      </c>
      <c r="G78" s="3">
        <f>IF('SC2'!A78&lt;LookHere!D$16,0,LookHere!B$16)</f>
        <v>7004.88</v>
      </c>
      <c r="H78" s="3">
        <f t="shared" si="24"/>
        <v>28467.610922294843</v>
      </c>
      <c r="I78" s="35">
        <f t="shared" si="25"/>
        <v>0</v>
      </c>
      <c r="J78" s="3">
        <f>IF(I77&gt;0,IF(B78&lt;2,IF(C78&gt;5500*[1]LookHere!B$11, 5500*[1]LookHere!B$11, C78), IF(H78&gt;(M78+P77),-(H78-M78-P77),0)),0)</f>
        <v>0</v>
      </c>
      <c r="K78" s="35">
        <f t="shared" si="26"/>
        <v>6.9127402518140549E-70</v>
      </c>
      <c r="L78" s="35">
        <f t="shared" si="27"/>
        <v>0</v>
      </c>
      <c r="M78" s="35">
        <f t="shared" si="28"/>
        <v>0</v>
      </c>
      <c r="N78" s="35">
        <f t="shared" si="29"/>
        <v>0</v>
      </c>
      <c r="O78" s="35">
        <f t="shared" si="30"/>
        <v>-1012136.8437741729</v>
      </c>
      <c r="P78" s="3">
        <f t="shared" si="31"/>
        <v>28467.610922294843</v>
      </c>
      <c r="Q78">
        <f t="shared" si="32"/>
        <v>0.2</v>
      </c>
      <c r="R78" s="3">
        <f>IF(B78&lt;2,K78*V$5+L78*0.4*V$6 - IF((C78-J78)&gt;0,IF((C78-J78)&gt;V$12,V$12,C78-J78)),P78+L78*($V$6)*0.4+K78*($V$5)+G78+F78+E78)/LookHere!B$11</f>
        <v>58472.490922294841</v>
      </c>
      <c r="S78" s="3">
        <f>(IF(G78&gt;0,IF(R78&gt;V$15,IF(0.15*(R78-V$15)&lt;G78,0.15*(R78-V$15),G78),0),0))*LookHere!B$11</f>
        <v>0</v>
      </c>
      <c r="T78" s="3">
        <f>(IF(R78&lt;V$16,W$16*R78,IF(R78&lt;V$17,Z$16+W$17*(R78-V$16),IF(R78&lt;V$18,W$18*(R78-V$18)+Z$17,(R78-V$18)*W$19+Z$18)))+S78 + IF(R78&lt;V$20,R78*W$20,IF(R78&lt;V$21,(R78-V$20)*W$21+Z$20,(R78-V$21)*W$22+Z$21)))*LookHere!B$11</f>
        <v>13472.490922294844</v>
      </c>
      <c r="AG78">
        <f t="shared" si="22"/>
        <v>93</v>
      </c>
      <c r="AH78" s="20">
        <v>0.18</v>
      </c>
      <c r="AI78" s="3">
        <f t="shared" si="33"/>
        <v>1</v>
      </c>
    </row>
    <row r="79" spans="1:35" x14ac:dyDescent="0.2">
      <c r="A79">
        <f t="shared" si="23"/>
        <v>115</v>
      </c>
      <c r="B79">
        <f>IF(A79&lt;LookHere!$B$9,1,2)</f>
        <v>2</v>
      </c>
      <c r="C79">
        <f>IF(B79&lt;2,LookHere!F$10 - T78,0)</f>
        <v>0</v>
      </c>
      <c r="D79" s="3">
        <f>IF(B79=2,LookHere!$B$12,0)</f>
        <v>45000</v>
      </c>
      <c r="E79" s="3">
        <f>IF(A79&lt;LookHere!B$13,0,IF(A79&lt;LookHere!B$14,LookHere!C$13,LookHere!C$14))</f>
        <v>15000</v>
      </c>
      <c r="F79" s="3">
        <f>IF('SC2'!A79&lt;LookHere!D$15,0,LookHere!B$15)</f>
        <v>8000</v>
      </c>
      <c r="G79" s="3">
        <f>IF('SC2'!A79&lt;LookHere!D$16,0,LookHere!B$16)</f>
        <v>7004.88</v>
      </c>
      <c r="H79" s="3">
        <f t="shared" si="24"/>
        <v>28467.610922294843</v>
      </c>
      <c r="I79" s="35">
        <f t="shared" si="25"/>
        <v>0</v>
      </c>
      <c r="J79" s="3">
        <f>IF(I78&gt;0,IF(B79&lt;2,IF(C79&gt;5500*[1]LookHere!B$11, 5500*[1]LookHere!B$11, C79), IF(H79&gt;(M79+P78),-(H79-M79-P78),0)),0)</f>
        <v>0</v>
      </c>
      <c r="K79" s="35">
        <f t="shared" si="26"/>
        <v>6.8835684879513984E-70</v>
      </c>
      <c r="L79" s="35">
        <f t="shared" si="27"/>
        <v>0</v>
      </c>
      <c r="M79" s="35">
        <f t="shared" si="28"/>
        <v>0</v>
      </c>
      <c r="N79" s="35">
        <f t="shared" si="29"/>
        <v>0</v>
      </c>
      <c r="O79" s="35">
        <f t="shared" si="30"/>
        <v>-1036333.2372157408</v>
      </c>
      <c r="P79" s="3">
        <f t="shared" si="31"/>
        <v>28467.610922294843</v>
      </c>
      <c r="Q79">
        <f t="shared" si="32"/>
        <v>0.2</v>
      </c>
      <c r="R79" s="3">
        <f>IF(B79&lt;2,K79*V$5+L79*0.4*V$6 - IF((C79-J79)&gt;0,IF((C79-J79)&gt;V$12,V$12,C79-J79)),P79+L79*($V$6)*0.4+K79*($V$5)+G79+F79+E79)/LookHere!B$11</f>
        <v>58472.490922294841</v>
      </c>
      <c r="S79" s="3">
        <f>(IF(G79&gt;0,IF(R79&gt;V$15,IF(0.15*(R79-V$15)&lt;G79,0.15*(R79-V$15),G79),0),0))*LookHere!B$11</f>
        <v>0</v>
      </c>
      <c r="T79" s="3">
        <f>(IF(R79&lt;V$16,W$16*R79,IF(R79&lt;V$17,Z$16+W$17*(R79-V$16),IF(R79&lt;V$18,W$18*(R79-V$18)+Z$17,(R79-V$18)*W$19+Z$18)))+S79 + IF(R79&lt;V$20,R79*W$20,IF(R79&lt;V$21,(R79-V$20)*W$21+Z$20,(R79-V$21)*W$22+Z$21)))*LookHere!B$11</f>
        <v>13472.490922294844</v>
      </c>
      <c r="AG79">
        <f t="shared" si="22"/>
        <v>94</v>
      </c>
      <c r="AH79" s="20">
        <v>0.2</v>
      </c>
      <c r="AI79" s="3">
        <f t="shared" si="33"/>
        <v>1</v>
      </c>
    </row>
    <row r="80" spans="1:35" x14ac:dyDescent="0.2">
      <c r="A80">
        <f t="shared" si="23"/>
        <v>116</v>
      </c>
      <c r="B80">
        <f>IF(A80&lt;LookHere!$B$9,1,2)</f>
        <v>2</v>
      </c>
      <c r="C80">
        <f>IF(B80&lt;2,LookHere!F$10 - T79,0)</f>
        <v>0</v>
      </c>
      <c r="D80" s="3">
        <f>IF(B80=2,LookHere!$B$12,0)</f>
        <v>45000</v>
      </c>
      <c r="E80" s="3">
        <f>IF(A80&lt;LookHere!B$13,0,IF(A80&lt;LookHere!B$14,LookHere!C$13,LookHere!C$14))</f>
        <v>15000</v>
      </c>
      <c r="F80" s="3">
        <f>IF('SC2'!A80&lt;LookHere!D$15,0,LookHere!B$15)</f>
        <v>8000</v>
      </c>
      <c r="G80" s="3">
        <f>IF('SC2'!A80&lt;LookHere!D$16,0,LookHere!B$16)</f>
        <v>7004.88</v>
      </c>
      <c r="H80" s="3">
        <f t="shared" si="24"/>
        <v>28467.610922294843</v>
      </c>
      <c r="I80" s="35">
        <f t="shared" si="25"/>
        <v>0</v>
      </c>
      <c r="J80" s="3">
        <f>IF(I79&gt;0,IF(B80&lt;2,IF(C80&gt;5500*[1]LookHere!B$11, 5500*[1]LookHere!B$11, C80), IF(H80&gt;(M80+P79),-(H80-M80-P79),0)),0)</f>
        <v>0</v>
      </c>
      <c r="K80" s="35">
        <f t="shared" si="26"/>
        <v>6.8545198289322433E-70</v>
      </c>
      <c r="L80" s="35">
        <f t="shared" si="27"/>
        <v>0</v>
      </c>
      <c r="M80" s="35">
        <f t="shared" si="28"/>
        <v>0</v>
      </c>
      <c r="N80" s="35">
        <f t="shared" si="29"/>
        <v>0</v>
      </c>
      <c r="O80" s="35">
        <f t="shared" si="30"/>
        <v>-1060427.5218769852</v>
      </c>
      <c r="P80" s="3">
        <f t="shared" si="31"/>
        <v>28467.610922294843</v>
      </c>
      <c r="Q80">
        <f t="shared" si="32"/>
        <v>0.2</v>
      </c>
      <c r="R80" s="3">
        <f>IF(B80&lt;2,K80*V$5+L80*0.4*V$6 - IF((C80-J80)&gt;0,IF((C80-J80)&gt;V$12,V$12,C80-J80)),P80+L80*($V$6)*0.4+K80*($V$5)+G80+F80+E80)/LookHere!B$11</f>
        <v>58472.490922294841</v>
      </c>
      <c r="S80" s="3">
        <f>(IF(G80&gt;0,IF(R80&gt;V$15,IF(0.15*(R80-V$15)&lt;G80,0.15*(R80-V$15),G80),0),0))*LookHere!B$11</f>
        <v>0</v>
      </c>
      <c r="T80" s="3">
        <f>(IF(R80&lt;V$16,W$16*R80,IF(R80&lt;V$17,Z$16+W$17*(R80-V$16),IF(R80&lt;V$18,W$18*(R80-V$18)+Z$17,(R80-V$18)*W$19+Z$18)))+S80 + IF(R80&lt;V$20,R80*W$20,IF(R80&lt;V$21,(R80-V$20)*W$21+Z$20,(R80-V$21)*W$22+Z$21)))*LookHere!B$11</f>
        <v>13472.490922294844</v>
      </c>
      <c r="AG80">
        <f t="shared" si="22"/>
        <v>95</v>
      </c>
      <c r="AH80" s="20">
        <v>0.2</v>
      </c>
      <c r="AI80" s="3">
        <f t="shared" si="33"/>
        <v>1</v>
      </c>
    </row>
    <row r="81" spans="1:36" x14ac:dyDescent="0.2">
      <c r="A81">
        <f t="shared" si="23"/>
        <v>117</v>
      </c>
      <c r="B81">
        <f>IF(A81&lt;LookHere!$B$9,1,2)</f>
        <v>2</v>
      </c>
      <c r="C81">
        <f>IF(B81&lt;2,LookHere!F$10 - T80,0)</f>
        <v>0</v>
      </c>
      <c r="D81" s="3">
        <f>IF(B81=2,LookHere!$B$12,0)</f>
        <v>45000</v>
      </c>
      <c r="E81" s="3">
        <f>IF(A81&lt;LookHere!B$13,0,IF(A81&lt;LookHere!B$14,LookHere!C$13,LookHere!C$14))</f>
        <v>15000</v>
      </c>
      <c r="F81" s="3">
        <f>IF('SC2'!A81&lt;LookHere!D$15,0,LookHere!B$15)</f>
        <v>8000</v>
      </c>
      <c r="G81" s="3">
        <f>IF('SC2'!A81&lt;LookHere!D$16,0,LookHere!B$16)</f>
        <v>7004.88</v>
      </c>
      <c r="H81" s="3">
        <f t="shared" si="24"/>
        <v>28467.610922294843</v>
      </c>
      <c r="I81" s="35">
        <f t="shared" si="25"/>
        <v>0</v>
      </c>
      <c r="J81" s="3">
        <f>IF(I80&gt;0,IF(B81&lt;2,IF(C81&gt;5500*[1]LookHere!B$11, 5500*[1]LookHere!B$11, C81), IF(H81&gt;(M81+P80),-(H81-M81-P80),0)),0)</f>
        <v>0</v>
      </c>
      <c r="K81" s="35">
        <f t="shared" si="26"/>
        <v>6.8255937552541481E-70</v>
      </c>
      <c r="L81" s="35">
        <f t="shared" si="27"/>
        <v>0</v>
      </c>
      <c r="M81" s="35">
        <f t="shared" si="28"/>
        <v>0</v>
      </c>
      <c r="N81" s="35">
        <f t="shared" si="29"/>
        <v>0</v>
      </c>
      <c r="O81" s="35">
        <f t="shared" si="30"/>
        <v>-1084420.1286569592</v>
      </c>
      <c r="P81" s="3">
        <f t="shared" si="31"/>
        <v>28467.610922294843</v>
      </c>
      <c r="Q81">
        <f t="shared" si="32"/>
        <v>0.2</v>
      </c>
      <c r="R81" s="3">
        <f>IF(B81&lt;2,K81*V$5+L81*0.4*V$6 - IF((C81-J81)&gt;0,IF((C81-J81)&gt;V$12,V$12,C81-J81)),P81+L81*($V$6)*0.4+K81*($V$5)+G81+F81+E81)/LookHere!B$11</f>
        <v>58472.490922294841</v>
      </c>
      <c r="S81" s="3">
        <f>(IF(G81&gt;0,IF(R81&gt;V$15,IF(0.15*(R81-V$15)&lt;G81,0.15*(R81-V$15),G81),0),0))*LookHere!B$11</f>
        <v>0</v>
      </c>
      <c r="T81" s="3">
        <f>(IF(R81&lt;V$16,W$16*R81,IF(R81&lt;V$17,Z$16+W$17*(R81-V$16),IF(R81&lt;V$18,W$18*(R81-V$18)+Z$17,(R81-V$18)*W$19+Z$18)))+S81 + IF(R81&lt;V$20,R81*W$20,IF(R81&lt;V$21,(R81-V$20)*W$21+Z$20,(R81-V$21)*W$22+Z$21)))*LookHere!B$11</f>
        <v>13472.490922294844</v>
      </c>
      <c r="AG81">
        <f t="shared" si="22"/>
        <v>96</v>
      </c>
      <c r="AH81" s="20">
        <v>0.2</v>
      </c>
      <c r="AI81" s="3">
        <f t="shared" si="33"/>
        <v>1</v>
      </c>
    </row>
    <row r="82" spans="1:36" x14ac:dyDescent="0.2">
      <c r="A82">
        <f t="shared" si="23"/>
        <v>118</v>
      </c>
      <c r="B82">
        <f>IF(A82&lt;LookHere!$B$9,1,2)</f>
        <v>2</v>
      </c>
      <c r="C82">
        <f>IF(B82&lt;2,LookHere!F$10 - T81,0)</f>
        <v>0</v>
      </c>
      <c r="D82" s="3">
        <f>IF(B82=2,LookHere!$B$12,0)</f>
        <v>45000</v>
      </c>
      <c r="E82" s="3">
        <f>IF(A82&lt;LookHere!B$13,0,IF(A82&lt;LookHere!B$14,LookHere!C$13,LookHere!C$14))</f>
        <v>15000</v>
      </c>
      <c r="F82" s="3">
        <f>IF('SC2'!A82&lt;LookHere!D$15,0,LookHere!B$15)</f>
        <v>8000</v>
      </c>
      <c r="G82" s="3">
        <f>IF('SC2'!A82&lt;LookHere!D$16,0,LookHere!B$16)</f>
        <v>7004.88</v>
      </c>
      <c r="H82" s="3">
        <f t="shared" si="24"/>
        <v>28467.610922294843</v>
      </c>
      <c r="I82" s="35">
        <f t="shared" si="25"/>
        <v>0</v>
      </c>
      <c r="J82" s="3">
        <f>IF(I81&gt;0,IF(B82&lt;2,IF(C82&gt;5500*[1]LookHere!B$11, 5500*[1]LookHere!B$11, C82), IF(H82&gt;(M82+P81),-(H82-M82-P81),0)),0)</f>
        <v>0</v>
      </c>
      <c r="K82" s="35">
        <f t="shared" si="26"/>
        <v>6.796789749606975E-70</v>
      </c>
      <c r="L82" s="35">
        <f t="shared" si="27"/>
        <v>0</v>
      </c>
      <c r="M82" s="35">
        <f t="shared" si="28"/>
        <v>0</v>
      </c>
      <c r="N82" s="35">
        <f t="shared" si="29"/>
        <v>0</v>
      </c>
      <c r="O82" s="35">
        <f t="shared" si="30"/>
        <v>-1108311.4866363218</v>
      </c>
      <c r="P82" s="3">
        <f t="shared" si="31"/>
        <v>28467.610922294843</v>
      </c>
      <c r="Q82">
        <f t="shared" si="32"/>
        <v>0.2</v>
      </c>
      <c r="R82" s="3">
        <f>IF(B82&lt;2,K82*V$5+L82*0.4*V$6 - IF((C82-J82)&gt;0,IF((C82-J82)&gt;V$12,V$12,C82-J82)),P82+L82*($V$6)*0.4+K82*($V$5)+G82+F82+E82)/LookHere!B$11</f>
        <v>58472.490922294841</v>
      </c>
      <c r="S82" s="3">
        <f>(IF(G82&gt;0,IF(R82&gt;V$15,IF(0.15*(R82-V$15)&lt;G82,0.15*(R82-V$15),G82),0),0))*LookHere!B$11</f>
        <v>0</v>
      </c>
      <c r="T82" s="3">
        <f>(IF(R82&lt;V$16,W$16*R82,IF(R82&lt;V$17,Z$16+W$17*(R82-V$16),IF(R82&lt;V$18,W$18*(R82-V$18)+Z$17,(R82-V$18)*W$19+Z$18)))+S82 + IF(R82&lt;V$20,R82*W$20,IF(R82&lt;V$21,(R82-V$20)*W$21+Z$20,(R82-V$21)*W$22+Z$21)))*LookHere!B$11</f>
        <v>13472.490922294844</v>
      </c>
      <c r="AG82">
        <f t="shared" si="22"/>
        <v>97</v>
      </c>
      <c r="AH82" s="20">
        <v>0.2</v>
      </c>
      <c r="AI82" s="3">
        <f t="shared" si="33"/>
        <v>1</v>
      </c>
    </row>
    <row r="83" spans="1:36" x14ac:dyDescent="0.2">
      <c r="A83">
        <f t="shared" si="23"/>
        <v>119</v>
      </c>
      <c r="B83">
        <f>IF(A83&lt;LookHere!$B$9,1,2)</f>
        <v>2</v>
      </c>
      <c r="C83">
        <f>IF(B83&lt;2,LookHere!F$10 - T82,0)</f>
        <v>0</v>
      </c>
      <c r="D83" s="3">
        <f>IF(B83=2,LookHere!$B$12,0)</f>
        <v>45000</v>
      </c>
      <c r="E83" s="3">
        <f>IF(A83&lt;LookHere!B$13,0,IF(A83&lt;LookHere!B$14,LookHere!C$13,LookHere!C$14))</f>
        <v>15000</v>
      </c>
      <c r="F83" s="3">
        <f>IF('SC2'!A83&lt;LookHere!D$15,0,LookHere!B$15)</f>
        <v>8000</v>
      </c>
      <c r="G83" s="3">
        <f>IF('SC2'!A83&lt;LookHere!D$16,0,LookHere!B$16)</f>
        <v>7004.88</v>
      </c>
      <c r="H83" s="3">
        <f t="shared" si="24"/>
        <v>28467.610922294843</v>
      </c>
      <c r="I83" s="35">
        <f t="shared" si="25"/>
        <v>0</v>
      </c>
      <c r="J83" s="3">
        <f>IF(I82&gt;0,IF(B83&lt;2,IF(C83&gt;5500*[1]LookHere!B$11, 5500*[1]LookHere!B$11, C83), IF(H83&gt;(M83+P82),-(H83-M83-P82),0)),0)</f>
        <v>0</v>
      </c>
      <c r="K83" s="35">
        <f t="shared" si="26"/>
        <v>6.768107296863633E-70</v>
      </c>
      <c r="L83" s="35">
        <f t="shared" si="27"/>
        <v>0</v>
      </c>
      <c r="M83" s="35">
        <f t="shared" si="28"/>
        <v>0</v>
      </c>
      <c r="N83" s="35">
        <f t="shared" si="29"/>
        <v>0</v>
      </c>
      <c r="O83" s="35">
        <f t="shared" si="30"/>
        <v>-1132102.0230850114</v>
      </c>
      <c r="P83" s="3">
        <f t="shared" si="31"/>
        <v>28467.610922294843</v>
      </c>
      <c r="Q83">
        <f t="shared" si="32"/>
        <v>0.2</v>
      </c>
      <c r="R83" s="3">
        <f>IF(B83&lt;2,K83*V$5+L83*0.4*V$6 - IF((C83-J83)&gt;0,IF((C83-J83)&gt;V$12,V$12,C83-J83)),P83+L83*($V$6)*0.4+K83*($V$5)+G83+F83+E83)/LookHere!B$11</f>
        <v>58472.490922294841</v>
      </c>
      <c r="S83" s="3">
        <f>(IF(G83&gt;0,IF(R83&gt;V$15,IF(0.15*(R83-V$15)&lt;G83,0.15*(R83-V$15),G83),0),0))*LookHere!B$11</f>
        <v>0</v>
      </c>
      <c r="T83" s="3">
        <f>(IF(R83&lt;V$16,W$16*R83,IF(R83&lt;V$17,Z$16+W$17*(R83-V$16),IF(R83&lt;V$18,W$18*(R83-V$18)+Z$17,(R83-V$18)*W$19+Z$18)))+S83 + IF(R83&lt;V$20,R83*W$20,IF(R83&lt;V$21,(R83-V$20)*W$21+Z$20,(R83-V$21)*W$22+Z$21)))*LookHere!B$11</f>
        <v>13472.490922294844</v>
      </c>
      <c r="AG83">
        <f t="shared" si="22"/>
        <v>98</v>
      </c>
      <c r="AH83" s="20">
        <v>0.2</v>
      </c>
      <c r="AI83" s="3">
        <f t="shared" si="33"/>
        <v>1</v>
      </c>
    </row>
    <row r="84" spans="1:36" x14ac:dyDescent="0.2">
      <c r="A84">
        <f t="shared" si="23"/>
        <v>120</v>
      </c>
      <c r="B84">
        <f>IF(A84&lt;LookHere!$B$9,1,2)</f>
        <v>2</v>
      </c>
      <c r="C84">
        <f>IF(B84&lt;2,LookHere!F$10 - T83,0)</f>
        <v>0</v>
      </c>
      <c r="D84" s="3">
        <f>IF(B84=2,LookHere!$B$12,0)</f>
        <v>45000</v>
      </c>
      <c r="E84" s="3">
        <f>IF(A84&lt;LookHere!B$13,0,IF(A84&lt;LookHere!B$14,LookHere!C$13,LookHere!C$14))</f>
        <v>15000</v>
      </c>
      <c r="F84" s="3">
        <f>IF('SC2'!A84&lt;LookHere!D$15,0,LookHere!B$15)</f>
        <v>8000</v>
      </c>
      <c r="G84" s="3">
        <f>IF('SC2'!A84&lt;LookHere!D$16,0,LookHere!B$16)</f>
        <v>7004.88</v>
      </c>
      <c r="H84" s="3">
        <f t="shared" si="24"/>
        <v>28467.610922294843</v>
      </c>
      <c r="I84" s="35">
        <f t="shared" si="25"/>
        <v>0</v>
      </c>
      <c r="J84" s="3">
        <f>IF(I83&gt;0,IF(B84&lt;2,IF(C84&gt;5500*[1]LookHere!B$11, 5500*[1]LookHere!B$11, C84), IF(H84&gt;(M84+P83),-(H84-M84-P83),0)),0)</f>
        <v>0</v>
      </c>
      <c r="K84" s="35">
        <f t="shared" si="26"/>
        <v>6.739545884070868E-70</v>
      </c>
      <c r="L84" s="35">
        <f t="shared" si="27"/>
        <v>0</v>
      </c>
      <c r="M84" s="35">
        <f t="shared" si="28"/>
        <v>0</v>
      </c>
      <c r="N84" s="35">
        <f t="shared" si="29"/>
        <v>0</v>
      </c>
      <c r="O84" s="35">
        <f t="shared" si="30"/>
        <v>-1155792.1634698876</v>
      </c>
      <c r="P84" s="3">
        <f t="shared" si="31"/>
        <v>28467.610922294843</v>
      </c>
      <c r="Q84">
        <f t="shared" si="32"/>
        <v>0.2</v>
      </c>
      <c r="R84" s="3">
        <f>IF(B84&lt;2,K84*V$5+L84*0.4*V$6 - IF((C84-J84)&gt;0,IF((C84-J84)&gt;V$12,V$12,C84-J84)),P84+L84*($V$6)*0.4+K84*($V$5)+G84+F84+E84)/LookHere!B$11</f>
        <v>58472.490922294841</v>
      </c>
      <c r="S84" s="3">
        <f>(IF(G84&gt;0,IF(R84&gt;V$15,IF(0.15*(R84-V$15)&lt;G84,0.15*(R84-V$15),G84),0),0))*LookHere!B$11</f>
        <v>0</v>
      </c>
      <c r="T84" s="3">
        <f>(IF(R84&lt;V$16,W$16*R84,IF(R84&lt;V$17,Z$16+W$17*(R84-V$16),IF(R84&lt;V$18,W$18*(R84-V$18)+Z$17,(R84-V$18)*W$19+Z$18)))+S84 + IF(R84&lt;V$20,R84*W$20,IF(R84&lt;V$21,(R84-V$20)*W$21+Z$20,(R84-V$21)*W$22+Z$21)))*LookHere!B$11</f>
        <v>13472.490922294844</v>
      </c>
      <c r="AG84">
        <f t="shared" si="22"/>
        <v>99</v>
      </c>
      <c r="AH84" s="20">
        <v>0.2</v>
      </c>
      <c r="AI84" s="3">
        <f t="shared" si="33"/>
        <v>1</v>
      </c>
      <c r="AJ84">
        <f>MATCH(1,AI4:AI84,0)+3</f>
        <v>38</v>
      </c>
    </row>
    <row r="85" spans="1:36" x14ac:dyDescent="0.2">
      <c r="AG85">
        <f t="shared" si="22"/>
        <v>100</v>
      </c>
      <c r="AH85" s="20">
        <v>0.2</v>
      </c>
      <c r="AI85" s="3">
        <f t="shared" si="33"/>
        <v>0</v>
      </c>
      <c r="AJ85" t="str">
        <f>"A"&amp;AJ84</f>
        <v>A38</v>
      </c>
    </row>
    <row r="86" spans="1:36" x14ac:dyDescent="0.2">
      <c r="AG86">
        <f t="shared" si="22"/>
        <v>101</v>
      </c>
      <c r="AH86" s="20">
        <v>0.2</v>
      </c>
      <c r="AJ86">
        <f ca="1">IF(AI84&gt;0,INDIRECT(AJ85),"past "&amp;A84)</f>
        <v>74</v>
      </c>
    </row>
    <row r="87" spans="1:36" x14ac:dyDescent="0.2">
      <c r="AG87">
        <f t="shared" si="22"/>
        <v>102</v>
      </c>
      <c r="AH87" s="20">
        <v>0.2</v>
      </c>
    </row>
    <row r="88" spans="1:36" x14ac:dyDescent="0.2">
      <c r="AG88">
        <f t="shared" si="22"/>
        <v>103</v>
      </c>
      <c r="AH88" s="20">
        <v>0.2</v>
      </c>
    </row>
    <row r="89" spans="1:36" x14ac:dyDescent="0.2">
      <c r="A89" s="52" t="s">
        <v>87</v>
      </c>
      <c r="B89" s="52"/>
      <c r="C89" s="52"/>
      <c r="D89" t="s">
        <v>0</v>
      </c>
      <c r="AG89">
        <f t="shared" si="22"/>
        <v>104</v>
      </c>
      <c r="AH89" s="20">
        <v>0.2</v>
      </c>
    </row>
    <row r="90" spans="1:36" x14ac:dyDescent="0.2">
      <c r="A90" s="52"/>
      <c r="B90" s="52"/>
      <c r="C90" s="52"/>
      <c r="D90" s="1" t="s">
        <v>1</v>
      </c>
      <c r="E90" s="2" t="s">
        <v>2</v>
      </c>
      <c r="K90" t="s">
        <v>3</v>
      </c>
      <c r="L90" t="s">
        <v>3</v>
      </c>
      <c r="T90" t="s">
        <v>4</v>
      </c>
    </row>
    <row r="91" spans="1:36" x14ac:dyDescent="0.2">
      <c r="A91" s="2" t="s">
        <v>5</v>
      </c>
      <c r="B91" s="2" t="s">
        <v>59</v>
      </c>
      <c r="C91" s="2" t="s">
        <v>77</v>
      </c>
      <c r="D91" s="2" t="s">
        <v>6</v>
      </c>
      <c r="E91" t="s">
        <v>7</v>
      </c>
      <c r="F91" t="s">
        <v>8</v>
      </c>
      <c r="G91" t="s">
        <v>9</v>
      </c>
      <c r="H91" t="s">
        <v>10</v>
      </c>
      <c r="I91" t="s">
        <v>15</v>
      </c>
      <c r="J91" t="s">
        <v>76</v>
      </c>
      <c r="K91" t="s">
        <v>11</v>
      </c>
      <c r="L91" t="s">
        <v>12</v>
      </c>
      <c r="M91" t="s">
        <v>79</v>
      </c>
      <c r="N91" t="s">
        <v>81</v>
      </c>
      <c r="O91" t="s">
        <v>13</v>
      </c>
      <c r="P91" t="s">
        <v>14</v>
      </c>
      <c r="R91" t="s">
        <v>16</v>
      </c>
      <c r="S91" t="s">
        <v>60</v>
      </c>
      <c r="T91" t="s">
        <v>17</v>
      </c>
      <c r="W91" s="2" t="s">
        <v>18</v>
      </c>
      <c r="AG91" t="s">
        <v>19</v>
      </c>
      <c r="AI91" t="s">
        <v>25</v>
      </c>
    </row>
    <row r="92" spans="1:36" x14ac:dyDescent="0.2">
      <c r="A92">
        <f>LookHere!B$8</f>
        <v>40</v>
      </c>
      <c r="B92">
        <f>IF(A92&lt;LookHere!$B$9,1,2)</f>
        <v>1</v>
      </c>
      <c r="C92">
        <f>IF(B92&lt;2,LookHere!F$10,0)</f>
        <v>7000</v>
      </c>
      <c r="D92" s="3">
        <f>IF(B92=2,LookHere!$B$12,0)</f>
        <v>0</v>
      </c>
      <c r="E92" s="3">
        <f>IF(A92&lt;LookHere!B$13,0,IF(A92&lt;LookHere!B$14,LookHere!C$13,LookHere!C$14))</f>
        <v>0</v>
      </c>
      <c r="F92" s="3">
        <f>IF('SC2'!A92&lt;LookHere!D$15,0,LookHere!B$15)</f>
        <v>0</v>
      </c>
      <c r="G92" s="3">
        <f>IF('SC2'!A92&lt;LookHere!D$16,0,LookHere!B$16)</f>
        <v>0</v>
      </c>
      <c r="H92" s="3">
        <v>0</v>
      </c>
      <c r="I92" s="3">
        <f>LookHere!B27+J4</f>
        <v>65500</v>
      </c>
      <c r="J92" s="3">
        <f>IF(B92&lt;2,IF(C92&gt;5500*LookHere!B$11, 5500*LookHere!B$11, C92), IF(H92&gt;M92,-(H92-M92),0))</f>
        <v>5500</v>
      </c>
      <c r="K92" s="3">
        <f>LookHere!B$24*V95+IF($C92&gt;($J92+$V$12),$V$95*($C92-$J92-$V$12),0)</f>
        <v>10000</v>
      </c>
      <c r="L92" s="3">
        <f>LookHere!B$24*(1-V95)+IF($C92&gt;($J92+$V$12),(1-$V$95)*($C92-$J92-$V$12),0)</f>
        <v>10000</v>
      </c>
      <c r="M92" s="3"/>
      <c r="N92" s="3"/>
      <c r="O92" s="3">
        <f>LookHere!B$26+IF((C92-J92)&gt;0,IF((C92-J92)&gt;V$12,V$12,C92-J92),0)</f>
        <v>21500</v>
      </c>
      <c r="P92">
        <v>0</v>
      </c>
      <c r="Q92">
        <f>IF(B92&lt;2,0,VLOOKUP(A92,AG$5:AH$90,2))</f>
        <v>0</v>
      </c>
      <c r="R92" s="3">
        <f>IF(B92&lt;2,K92*V$5+L92*0.4*V$6 - IF((C92-J92)&gt;0,IF((C92-J92)&gt;V$12,V$12,C92-J92)),P92+L92*($V$6)*0.4+K92*($V$5)+G92+F92+E92)/LookHere!B$11</f>
        <v>-1059.08</v>
      </c>
      <c r="S92" s="3">
        <f>(IF(G92&gt;0,IF(R92&gt;V$15,IF(0.15*(R92-V$15)&lt;G92,0.15*(R92-V$15),G92),0),0))*LookHere!B$11</f>
        <v>0</v>
      </c>
      <c r="T92" s="3">
        <f>(IF(R92&lt;V$16,W$16*R92,IF(R92&lt;V$17,Z$16+W$17*(R92-V$16),IF(R92&lt;V$18,W$18*(R92-V$18)+Z$17,(R92-V$18)*W$19+Z$18)))+S92 + IF(R92&lt;V$20,R92*W$20,IF(R92&lt;V$21,(R92-V$20)*W$21+Z$20,(R92-V$21)*W$22+Z$21)))*LookHere!B$11</f>
        <v>-211.816</v>
      </c>
      <c r="V92" s="4">
        <f>LookHere!C$19</f>
        <v>0.03</v>
      </c>
      <c r="W92" t="s">
        <v>63</v>
      </c>
      <c r="AG92">
        <v>60</v>
      </c>
      <c r="AH92" s="37">
        <v>0.04</v>
      </c>
      <c r="AI92" s="3">
        <f>IF(((K92+L92+O92+I92)-H92)&lt;H92,1,0)</f>
        <v>0</v>
      </c>
    </row>
    <row r="93" spans="1:36" x14ac:dyDescent="0.2">
      <c r="A93">
        <f t="shared" ref="A93:A124" si="34">A92+1</f>
        <v>41</v>
      </c>
      <c r="B93">
        <f>IF(A93&lt;LookHere!$B$9,1,2)</f>
        <v>1</v>
      </c>
      <c r="C93">
        <f>IF(B93&lt;2,LookHere!F$10 - T92,0)</f>
        <v>7211.8159999999998</v>
      </c>
      <c r="D93" s="3">
        <f>IF(B93=2,LookHere!$B$12,0)</f>
        <v>0</v>
      </c>
      <c r="E93" s="3">
        <f>IF(A93&lt;LookHere!B$13,0,IF(A93&lt;LookHere!B$14,LookHere!C$13,LookHere!C$14))</f>
        <v>0</v>
      </c>
      <c r="F93" s="3">
        <f>IF('SC2'!A93&lt;LookHere!D$15,0,LookHere!B$15)</f>
        <v>0</v>
      </c>
      <c r="G93" s="3">
        <f>IF('SC2'!A93&lt;LookHere!D$16,0,LookHere!B$16)</f>
        <v>0</v>
      </c>
      <c r="H93" s="3">
        <f t="shared" ref="H93:H124" si="35">IF(B93&lt;2,0,D93-E93-F93-G93+T92)</f>
        <v>0</v>
      </c>
      <c r="I93" s="35">
        <f t="shared" ref="I93:I124" si="36">IF(I92&gt;0,IF(B93&lt;2,I92*(1+V$98),I92*(1+V$99)) + J93,0)</f>
        <v>71378.59</v>
      </c>
      <c r="J93" s="3">
        <f>IF(I92&gt;0,IF(B93&lt;2,IF(C93&gt;5500*[1]LookHere!B$11, 5500*[1]LookHere!B$11, C93), IF(H93&gt;(M93+P92),-(H93-M93-P92),0)),0)</f>
        <v>5500</v>
      </c>
      <c r="K93" s="35">
        <f t="shared" ref="K93:K124" si="37">IF(B93&lt;2,K92*(1+$V$5-$V$4)+IF(C93&gt;($J93+$V$12),$V$95*($C93-$J93-$V$12),0), K92*(1+$V$5-$V$4)-$M93*$V$96)+N93</f>
        <v>9957.7999999999993</v>
      </c>
      <c r="L93" s="35">
        <f t="shared" ref="L93:L124" si="38">IF(B93&lt;2,L92*(1+$V$6-$V$4)+IF(C93&gt;($J93+$V$12),(1-$V$95)*($C92-$J93-$V$12),0), L92*(1+$V$6-$V$4)-$M93*(1-$V$96))-N93</f>
        <v>10157.799999999999</v>
      </c>
      <c r="M93" s="35">
        <f t="shared" ref="M93:M124" si="39">MIN(H93-P92,(K92+L92))</f>
        <v>0</v>
      </c>
      <c r="N93" s="35">
        <f t="shared" ref="N93:N124" si="40">IF(B93&lt;2, IF(K92/(K92+L92)&lt;V$95, (V$95 - K92/(K92+L92))*(K92+L92),0),  IF(K92/(K92+L92)&lt;V$96, (V$96 - K92/(K92+L92))*(K92+L92),0))</f>
        <v>0</v>
      </c>
      <c r="O93" s="35">
        <f t="shared" ref="O93:O124" si="41">IF(B93&lt;2,O92*(1+V$98) + IF((C93-J93)&gt;0,IF((C93-J93)&gt;V$12,V$12,C93-J93),0), O92*(1+V$99)-P92 )</f>
        <v>23336.085999999996</v>
      </c>
      <c r="P93" s="3">
        <f t="shared" ref="P93:P124" si="42">IF(B93&lt;2, 0, IF(H93&gt;(I93+K93+L93),H93-I93-K93-L93,  O93*Q93))</f>
        <v>0</v>
      </c>
      <c r="Q93">
        <f t="shared" ref="Q93:Q156" si="43">IF(B93&lt;2,0,VLOOKUP(A93,AG$5:AH$90,2))</f>
        <v>0</v>
      </c>
      <c r="R93" s="3">
        <f>IF(B93&lt;2,K93*V$5+L93*0.4*V$6 - IF((C93-J93)&gt;0,IF((C93-J93)&gt;V$12,V$12,C93-J93)),P93+L93*($V$6)*0.4+K93*($V$5)+G93+F93+E93)/LookHere!B$11</f>
        <v>-1269.0942823999999</v>
      </c>
      <c r="S93" s="3">
        <f>(IF(G93&gt;0,IF(R93&gt;V$15,IF(0.15*(R93-V$15)&lt;G93,0.15*(R93-V$15),G93),0),0))*LookHere!B$11</f>
        <v>0</v>
      </c>
      <c r="T93" s="3">
        <f>(IF(R93&lt;V$16,W$16*R93,IF(R93&lt;V$17,Z$16+W$17*(R93-V$16),IF(R93&lt;V$18,W$18*(R93-V$18)+Z$17,(R93-V$18)*W$19+Z$18)))+S93 + IF(R93&lt;V$20,R93*W$20,IF(R93&lt;V$21,(R93-V$20)*W$21+Z$20,(R93-V$21)*W$22+Z$21)))*LookHere!B$11</f>
        <v>-253.81885647999999</v>
      </c>
      <c r="V93" s="4">
        <f>LookHere!C$20-V97</f>
        <v>2.5779999999999997E-2</v>
      </c>
      <c r="W93" t="s">
        <v>21</v>
      </c>
      <c r="AG93">
        <f t="shared" ref="AG93:AG132" si="44">AG92+1</f>
        <v>61</v>
      </c>
      <c r="AH93" s="37">
        <v>0.04</v>
      </c>
      <c r="AI93" s="3">
        <f>IF(((K93+L93+O93+I93)-H93)&lt;H93,1,0)</f>
        <v>0</v>
      </c>
    </row>
    <row r="94" spans="1:36" x14ac:dyDescent="0.2">
      <c r="A94">
        <f t="shared" si="34"/>
        <v>42</v>
      </c>
      <c r="B94">
        <f>IF(A94&lt;LookHere!$B$9,1,2)</f>
        <v>1</v>
      </c>
      <c r="C94">
        <f>IF(B94&lt;2,LookHere!F$10 - T93,0)</f>
        <v>7253.8188564800002</v>
      </c>
      <c r="D94" s="3">
        <f>IF(B94=2,LookHere!$B$12,0)</f>
        <v>0</v>
      </c>
      <c r="E94" s="3">
        <f>IF(A94&lt;LookHere!B$13,0,IF(A94&lt;LookHere!B$14,LookHere!C$13,LookHere!C$14))</f>
        <v>0</v>
      </c>
      <c r="F94" s="3">
        <f>IF('SC2'!A94&lt;LookHere!D$15,0,LookHere!B$15)</f>
        <v>0</v>
      </c>
      <c r="G94" s="3">
        <f>IF('SC2'!A94&lt;LookHere!D$16,0,LookHere!B$16)</f>
        <v>0</v>
      </c>
      <c r="H94" s="3">
        <f t="shared" si="35"/>
        <v>0</v>
      </c>
      <c r="I94" s="35">
        <f t="shared" si="36"/>
        <v>77291.158250199995</v>
      </c>
      <c r="J94" s="3">
        <f>IF(I93&gt;0,IF(B94&lt;2,IF(C94&gt;5500*[1]LookHere!B$11, 5500*[1]LookHere!B$11, C94), IF(H94&gt;(M94+P93),-(H94-M94-P93),0)),0)</f>
        <v>5500</v>
      </c>
      <c r="K94" s="35">
        <f t="shared" si="37"/>
        <v>10015.778083999998</v>
      </c>
      <c r="L94" s="35">
        <f t="shared" si="38"/>
        <v>10218.090083999998</v>
      </c>
      <c r="M94" s="35">
        <f t="shared" si="39"/>
        <v>0</v>
      </c>
      <c r="N94" s="35">
        <f t="shared" si="40"/>
        <v>100.00000000000026</v>
      </c>
      <c r="O94" s="35">
        <f t="shared" si="41"/>
        <v>25224.787433559992</v>
      </c>
      <c r="P94" s="3">
        <f t="shared" si="42"/>
        <v>0</v>
      </c>
      <c r="Q94">
        <f t="shared" si="43"/>
        <v>0</v>
      </c>
      <c r="R94" s="3">
        <f>IF(B94&lt;2,K94*V$5+L94*0.4*V$6 - IF((C94-J94)&gt;0,IF((C94-J94)&gt;V$12,V$12,C94-J94)),P94+L94*($V$6)*0.4+K94*($V$5)+G94+F94+E94)/LookHere!B$11</f>
        <v>-1308.4984318562724</v>
      </c>
      <c r="S94" s="3">
        <f>(IF(G94&gt;0,IF(R94&gt;V$15,IF(0.15*(R94-V$15)&lt;G94,0.15*(R94-V$15),G94),0),0))*LookHere!B$11</f>
        <v>0</v>
      </c>
      <c r="T94" s="3">
        <f>(IF(R94&lt;V$16,W$16*R94,IF(R94&lt;V$17,Z$16+W$17*(R94-V$16),IF(R94&lt;V$18,W$18*(R94-V$18)+Z$17,(R94-V$18)*W$19+Z$18)))+S94 + IF(R94&lt;V$20,R94*W$20,IF(R94&lt;V$21,(R94-V$20)*W$21+Z$20,(R94-V$21)*W$22+Z$21)))*LookHere!B$11</f>
        <v>-261.69968637125447</v>
      </c>
      <c r="V94" s="4">
        <f>LookHere!C$21-V97</f>
        <v>4.5780000000000001E-2</v>
      </c>
      <c r="W94" t="s">
        <v>22</v>
      </c>
      <c r="AG94">
        <f t="shared" si="44"/>
        <v>62</v>
      </c>
      <c r="AH94" s="37">
        <v>0.04</v>
      </c>
      <c r="AI94" s="3">
        <f>IF(((K94+L94+O94+I94)-H94)&lt;H94,1,0)</f>
        <v>0</v>
      </c>
    </row>
    <row r="95" spans="1:36" x14ac:dyDescent="0.2">
      <c r="A95">
        <f t="shared" si="34"/>
        <v>43</v>
      </c>
      <c r="B95">
        <f>IF(A95&lt;LookHere!$B$9,1,2)</f>
        <v>1</v>
      </c>
      <c r="C95">
        <f>IF(B95&lt;2,LookHere!F$10 - T94,0)</f>
        <v>7261.6996863712548</v>
      </c>
      <c r="D95" s="3">
        <f>IF(B95=2,LookHere!$B$12,0)</f>
        <v>0</v>
      </c>
      <c r="E95" s="3">
        <f>IF(A95&lt;LookHere!B$13,0,IF(A95&lt;LookHere!B$14,LookHere!C$13,LookHere!C$14))</f>
        <v>0</v>
      </c>
      <c r="F95" s="3">
        <f>IF('SC2'!A95&lt;LookHere!D$15,0,LookHere!B$15)</f>
        <v>0</v>
      </c>
      <c r="G95" s="3">
        <f>IF('SC2'!A95&lt;LookHere!D$16,0,LookHere!B$16)</f>
        <v>0</v>
      </c>
      <c r="H95" s="3">
        <f t="shared" si="35"/>
        <v>0</v>
      </c>
      <c r="I95" s="35">
        <f t="shared" si="36"/>
        <v>83237.901144886142</v>
      </c>
      <c r="J95" s="3">
        <f>IF(I94&gt;0,IF(B95&lt;2,IF(C95&gt;5500*[1]LookHere!B$11, 5500*[1]LookHere!B$11, C95), IF(H95&gt;(M95+P94),-(H95-M95-P94),0)),0)</f>
        <v>5500</v>
      </c>
      <c r="K95" s="35">
        <f t="shared" si="37"/>
        <v>10074.667500485515</v>
      </c>
      <c r="L95" s="35">
        <f t="shared" si="38"/>
        <v>10278.175545525517</v>
      </c>
      <c r="M95" s="35">
        <f t="shared" si="39"/>
        <v>0</v>
      </c>
      <c r="N95" s="35">
        <f t="shared" si="40"/>
        <v>101.15599999999947</v>
      </c>
      <c r="O95" s="35">
        <f t="shared" si="41"/>
        <v>27132.286391297221</v>
      </c>
      <c r="P95" s="3">
        <f t="shared" si="42"/>
        <v>0</v>
      </c>
      <c r="Q95">
        <f t="shared" si="43"/>
        <v>0</v>
      </c>
      <c r="R95" s="3">
        <f>IF(B95&lt;2,K95*V$5+L95*0.4*V$6 - IF((C95-J95)&gt;0,IF((C95-J95)&gt;V$12,V$12,C95-J95)),P95+L95*($V$6)*0.4+K95*($V$5)+G95+F95+E95)/LookHere!B$11</f>
        <v>-1313.760807619075</v>
      </c>
      <c r="S95" s="3">
        <f>(IF(G95&gt;0,IF(R95&gt;V$15,IF(0.15*(R95-V$15)&lt;G95,0.15*(R95-V$15),G95),0),0))*LookHere!B$11</f>
        <v>0</v>
      </c>
      <c r="T95" s="3">
        <f>(IF(R95&lt;V$16,W$16*R95,IF(R95&lt;V$17,Z$16+W$17*(R95-V$16),IF(R95&lt;V$18,W$18*(R95-V$18)+Z$17,(R95-V$18)*W$19+Z$18)))+S95 + IF(R95&lt;V$20,R95*W$20,IF(R95&lt;V$21,(R95-V$20)*W$21+Z$20,(R95-V$21)*W$22+Z$21)))*LookHere!B$11</f>
        <v>-262.752161523815</v>
      </c>
      <c r="V95" s="4">
        <f>LookHere!F$26</f>
        <v>0.5</v>
      </c>
      <c r="W95" t="s">
        <v>71</v>
      </c>
      <c r="AG95">
        <f t="shared" si="44"/>
        <v>63</v>
      </c>
      <c r="AH95" s="37">
        <v>0.04</v>
      </c>
      <c r="AI95" s="3">
        <f>IF(((K95+L95+O95+I95)-H95)&lt;H95,1,0)</f>
        <v>0</v>
      </c>
    </row>
    <row r="96" spans="1:36" x14ac:dyDescent="0.2">
      <c r="A96">
        <f t="shared" si="34"/>
        <v>44</v>
      </c>
      <c r="B96">
        <f>IF(A96&lt;LookHere!$B$9,1,2)</f>
        <v>1</v>
      </c>
      <c r="C96">
        <f>IF(B96&lt;2,LookHere!F$10 - T95,0)</f>
        <v>7262.7521615238147</v>
      </c>
      <c r="D96" s="3">
        <f>IF(B96=2,LookHere!$B$12,0)</f>
        <v>0</v>
      </c>
      <c r="E96" s="3">
        <f>IF(A96&lt;LookHere!B$13,0,IF(A96&lt;LookHere!B$14,LookHere!C$13,LookHere!C$14))</f>
        <v>0</v>
      </c>
      <c r="F96" s="3">
        <f>IF('SC2'!A96&lt;LookHere!D$15,0,LookHere!B$15)</f>
        <v>0</v>
      </c>
      <c r="G96" s="3">
        <f>IF('SC2'!A96&lt;LookHere!D$16,0,LookHere!B$16)</f>
        <v>0</v>
      </c>
      <c r="H96" s="3">
        <f t="shared" si="35"/>
        <v>0</v>
      </c>
      <c r="I96" s="35">
        <f t="shared" si="36"/>
        <v>89219.016213503579</v>
      </c>
      <c r="J96" s="3">
        <f>IF(I95&gt;0,IF(B96&lt;2,IF(C96&gt;5500*[1]LookHere!B$11, 5500*[1]LookHere!B$11, C96), IF(H96&gt;(M96+P95),-(H96-M96-P95),0)),0)</f>
        <v>5500</v>
      </c>
      <c r="K96" s="35">
        <f t="shared" si="37"/>
        <v>10133.906426153466</v>
      </c>
      <c r="L96" s="35">
        <f t="shared" si="38"/>
        <v>10338.611133113907</v>
      </c>
      <c r="M96" s="35">
        <f t="shared" si="39"/>
        <v>0</v>
      </c>
      <c r="N96" s="35">
        <f t="shared" si="40"/>
        <v>101.75402252000042</v>
      </c>
      <c r="O96" s="35">
        <f t="shared" si="41"/>
        <v>29051.86316816273</v>
      </c>
      <c r="P96" s="3">
        <f t="shared" si="42"/>
        <v>0</v>
      </c>
      <c r="Q96">
        <f t="shared" si="43"/>
        <v>0</v>
      </c>
      <c r="R96" s="3">
        <f>IF(B96&lt;2,K96*V$5+L96*0.4*V$6 - IF((C96-J96)&gt;0,IF((C96-J96)&gt;V$12,V$12,C96-J96)),P96+L96*($V$6)*0.4+K96*($V$5)+G96+F96+E96)/LookHere!B$11</f>
        <v>-1312.1794067879964</v>
      </c>
      <c r="S96" s="3">
        <f>(IF(G96&gt;0,IF(R96&gt;V$15,IF(0.15*(R96-V$15)&lt;G96,0.15*(R96-V$15),G96),0),0))*LookHere!B$11</f>
        <v>0</v>
      </c>
      <c r="T96" s="3">
        <f>(IF(R96&lt;V$16,W$16*R96,IF(R96&lt;V$17,Z$16+W$17*(R96-V$16),IF(R96&lt;V$18,W$18*(R96-V$18)+Z$17,(R96-V$18)*W$19+Z$18)))+S96 + IF(R96&lt;V$20,R96*W$20,IF(R96&lt;V$21,(R96-V$20)*W$21+Z$20,(R96-V$21)*W$22+Z$21)))*LookHere!B$11</f>
        <v>-262.43588135759927</v>
      </c>
      <c r="V96" s="4">
        <f>LookHere!G$26</f>
        <v>0.7</v>
      </c>
      <c r="W96" t="s">
        <v>72</v>
      </c>
      <c r="AG96">
        <f t="shared" si="44"/>
        <v>64</v>
      </c>
      <c r="AH96" s="37">
        <v>0.04</v>
      </c>
      <c r="AI96" s="3">
        <f>IF(((X119+Y119+O96+W119)-H96)&lt;H96,1,0)</f>
        <v>0</v>
      </c>
    </row>
    <row r="97" spans="1:35" x14ac:dyDescent="0.2">
      <c r="A97">
        <f t="shared" si="34"/>
        <v>45</v>
      </c>
      <c r="B97">
        <f>IF(A97&lt;LookHere!$B$9,1,2)</f>
        <v>1</v>
      </c>
      <c r="C97">
        <f>IF(B97&lt;2,LookHere!F$10 - T96,0)</f>
        <v>7262.4358813575991</v>
      </c>
      <c r="D97" s="3">
        <f>IF(B97=2,LookHere!$B$12,0)</f>
        <v>0</v>
      </c>
      <c r="E97" s="3">
        <f>IF(A97&lt;LookHere!B$13,0,IF(A97&lt;LookHere!B$14,LookHere!C$13,LookHere!C$14))</f>
        <v>0</v>
      </c>
      <c r="F97" s="3">
        <f>IF('SC2'!A97&lt;LookHere!D$15,0,LookHere!B$15)</f>
        <v>0</v>
      </c>
      <c r="G97" s="3">
        <f>IF('SC2'!A97&lt;LookHere!D$16,0,LookHere!B$16)</f>
        <v>0</v>
      </c>
      <c r="H97" s="3">
        <f t="shared" si="35"/>
        <v>0</v>
      </c>
      <c r="I97" s="35">
        <f t="shared" si="36"/>
        <v>95234.702127217621</v>
      </c>
      <c r="J97" s="3">
        <f>IF(I96&gt;0,IF(B97&lt;2,IF(C97&gt;5500*[1]LookHere!B$11, 5500*[1]LookHere!B$11, C97), IF(H97&gt;(M97+P96),-(H97-M97-P96),0)),0)</f>
        <v>5500</v>
      </c>
      <c r="K97" s="35">
        <f t="shared" si="37"/>
        <v>10193.493694515319</v>
      </c>
      <c r="L97" s="35">
        <f t="shared" si="38"/>
        <v>10399.402063314223</v>
      </c>
      <c r="M97" s="35">
        <f t="shared" si="39"/>
        <v>0</v>
      </c>
      <c r="N97" s="35">
        <f t="shared" si="40"/>
        <v>102.35235348022118</v>
      </c>
      <c r="O97" s="35">
        <f t="shared" si="41"/>
        <v>30982.218818632307</v>
      </c>
      <c r="P97" s="3">
        <f t="shared" si="42"/>
        <v>0</v>
      </c>
      <c r="Q97">
        <f t="shared" si="43"/>
        <v>0</v>
      </c>
      <c r="R97" s="3">
        <f>IF(B97&lt;2,K97*V$5+L97*0.4*V$6 - IF((C97-J97)&gt;0,IF((C97-J97)&gt;V$12,V$12,C97-J97)),P97+L97*($V$6)*0.4+K97*($V$5)+G97+F97+E97)/LookHere!B$11</f>
        <v>-1309.2137633295843</v>
      </c>
      <c r="S97" s="3">
        <f>(IF(G97&gt;0,IF(R97&gt;V$15,IF(0.15*(R97-V$15)&lt;G97,0.15*(R97-V$15),G97),0),0))*LookHere!B$11</f>
        <v>0</v>
      </c>
      <c r="T97" s="3">
        <f>(IF(R97&lt;V$16,W$16*R97,IF(R97&lt;V$17,Z$16+W$17*(R97-V$16),IF(R97&lt;V$18,W$18*(R97-V$18)+Z$17,(R97-V$18)*W$19+Z$18)))+S97 + IF(R97&lt;V$20,R97*W$20,IF(R97&lt;V$21,(R97-V$20)*W$21+Z$20,(R97-V$21)*W$22+Z$21)))*LookHere!B$11</f>
        <v>-261.84275266591686</v>
      </c>
      <c r="V97" s="38">
        <f>LookHere!B$28</f>
        <v>4.2199999999999998E-3</v>
      </c>
      <c r="W97" t="s">
        <v>73</v>
      </c>
      <c r="AG97">
        <f t="shared" si="44"/>
        <v>65</v>
      </c>
      <c r="AH97" s="37">
        <v>0.04</v>
      </c>
      <c r="AI97" s="3">
        <f>IF(((X120+Y120+O97+W120)-H97)&lt;H97,1,0)</f>
        <v>0</v>
      </c>
    </row>
    <row r="98" spans="1:35" x14ac:dyDescent="0.2">
      <c r="A98">
        <f t="shared" si="34"/>
        <v>46</v>
      </c>
      <c r="B98">
        <f>IF(A98&lt;LookHere!$B$9,1,2)</f>
        <v>1</v>
      </c>
      <c r="C98">
        <f>IF(B98&lt;2,LookHere!F$10 - T97,0)</f>
        <v>7261.842752665917</v>
      </c>
      <c r="D98" s="3">
        <f>IF(B98=2,LookHere!$B$12,0)</f>
        <v>0</v>
      </c>
      <c r="E98" s="3">
        <f>IF(A98&lt;LookHere!B$13,0,IF(A98&lt;LookHere!B$14,LookHere!C$13,LookHere!C$14))</f>
        <v>0</v>
      </c>
      <c r="F98" s="3">
        <f>IF('SC2'!A98&lt;LookHere!D$15,0,LookHere!B$15)</f>
        <v>0</v>
      </c>
      <c r="G98" s="3">
        <f>IF('SC2'!A98&lt;LookHere!D$16,0,LookHere!B$16)</f>
        <v>0</v>
      </c>
      <c r="H98" s="3">
        <f t="shared" si="35"/>
        <v>0</v>
      </c>
      <c r="I98" s="35">
        <f t="shared" si="36"/>
        <v>101285.15870551293</v>
      </c>
      <c r="J98" s="3">
        <f>IF(I97&gt;0,IF(B98&lt;2,IF(C98&gt;5500*[1]LookHere!B$11, 5500*[1]LookHere!B$11, C98), IF(H98&gt;(M98+P97),-(H98-M98-P97),0)),0)</f>
        <v>5500</v>
      </c>
      <c r="K98" s="35">
        <f t="shared" si="37"/>
        <v>10253.431335523916</v>
      </c>
      <c r="L98" s="35">
        <f t="shared" si="38"/>
        <v>10460.550443473869</v>
      </c>
      <c r="M98" s="35">
        <f t="shared" si="39"/>
        <v>0</v>
      </c>
      <c r="N98" s="35">
        <f t="shared" si="40"/>
        <v>102.95418439945178</v>
      </c>
      <c r="O98" s="35">
        <f t="shared" si="41"/>
        <v>32923.138796069914</v>
      </c>
      <c r="P98" s="3">
        <f t="shared" si="42"/>
        <v>0</v>
      </c>
      <c r="Q98">
        <f t="shared" si="43"/>
        <v>0</v>
      </c>
      <c r="R98" s="3">
        <f>IF(B98&lt;2,K98*V$5+L98*0.4*V$6 - IF((C98-J98)&gt;0,IF((C98-J98)&gt;V$12,V$12,C98-J98)),P98+L98*($V$6)*0.4+K98*($V$5)+G98+F98+E98)/LookHere!B$11</f>
        <v>-1305.9556931152169</v>
      </c>
      <c r="S98" s="3">
        <f>(IF(G98&gt;0,IF(R98&gt;V$15,IF(0.15*(R98-V$15)&lt;G98,0.15*(R98-V$15),G98),0),0))*LookHere!B$11</f>
        <v>0</v>
      </c>
      <c r="T98" s="3">
        <f>(IF(R98&lt;V$16,W$16*R98,IF(R98&lt;V$17,Z$16+W$17*(R98-V$16),IF(R98&lt;V$18,W$18*(R98-V$18)+Z$17,(R98-V$18)*W$19+Z$18)))+S98 + IF(R98&lt;V$20,R98*W$20,IF(R98&lt;V$21,(R98-V$20)*W$21+Z$20,(R98-V$21)*W$22+Z$21)))*LookHere!B$11</f>
        <v>-261.1911386230434</v>
      </c>
      <c r="V98" s="39">
        <f>V95*(V93-V92)+(1-V95)*(V94-V92)</f>
        <v>5.7800000000000004E-3</v>
      </c>
      <c r="W98" t="s">
        <v>74</v>
      </c>
      <c r="AG98">
        <f t="shared" si="44"/>
        <v>66</v>
      </c>
      <c r="AH98" s="37">
        <v>4.2000000000000003E-2</v>
      </c>
      <c r="AI98" s="3">
        <f>IF(((X121+Y121+O98+W121)-H98)&lt;H98,1,0)</f>
        <v>0</v>
      </c>
    </row>
    <row r="99" spans="1:35" x14ac:dyDescent="0.2">
      <c r="A99">
        <f t="shared" si="34"/>
        <v>47</v>
      </c>
      <c r="B99">
        <f>IF(A99&lt;LookHere!$B$9,1,2)</f>
        <v>1</v>
      </c>
      <c r="C99">
        <f>IF(B99&lt;2,LookHere!F$10 - T98,0)</f>
        <v>7261.1911386230431</v>
      </c>
      <c r="D99" s="3">
        <f>IF(B99=2,LookHere!$B$12,0)</f>
        <v>0</v>
      </c>
      <c r="E99" s="3">
        <f>IF(A99&lt;LookHere!B$13,0,IF(A99&lt;LookHere!B$14,LookHere!C$13,LookHere!C$14))</f>
        <v>0</v>
      </c>
      <c r="F99" s="3">
        <f>IF('SC2'!A99&lt;LookHere!D$15,0,LookHere!B$15)</f>
        <v>0</v>
      </c>
      <c r="G99" s="3">
        <f>IF('SC2'!A99&lt;LookHere!D$16,0,LookHere!B$16)</f>
        <v>0</v>
      </c>
      <c r="H99" s="3">
        <f t="shared" si="35"/>
        <v>0</v>
      </c>
      <c r="I99" s="35">
        <f t="shared" si="36"/>
        <v>107370.58692283079</v>
      </c>
      <c r="J99" s="3">
        <f>IF(I98&gt;0,IF(B99&lt;2,IF(C99&gt;5500*[1]LookHere!B$11, 5500*[1]LookHere!B$11, C99), IF(H99&gt;(M99+P98),-(H99-M99-P98),0)),0)</f>
        <v>5500</v>
      </c>
      <c r="K99" s="35">
        <f t="shared" si="37"/>
        <v>10313.721409262978</v>
      </c>
      <c r="L99" s="35">
        <f t="shared" si="38"/>
        <v>10522.05837549691</v>
      </c>
      <c r="M99" s="35">
        <f t="shared" si="39"/>
        <v>0</v>
      </c>
      <c r="N99" s="35">
        <f t="shared" si="40"/>
        <v>103.55955397497551</v>
      </c>
      <c r="O99" s="35">
        <f t="shared" si="41"/>
        <v>34874.625676934236</v>
      </c>
      <c r="P99" s="3">
        <f t="shared" si="42"/>
        <v>0</v>
      </c>
      <c r="Q99">
        <f t="shared" si="43"/>
        <v>0</v>
      </c>
      <c r="R99" s="3">
        <f>IF(B99&lt;2,K99*V$5+L99*0.4*V$6 - IF((C99-J99)&gt;0,IF((C99-J99)&gt;V$12,V$12,C99-J99)),P99+L99*($V$6)*0.4+K99*($V$5)+G99+F99+E99)/LookHere!B$11</f>
        <v>-1302.6234677201442</v>
      </c>
      <c r="S99" s="3">
        <f>(IF(G99&gt;0,IF(R99&gt;V$15,IF(0.15*(R99-V$15)&lt;G99,0.15*(R99-V$15),G99),0),0))*LookHere!B$11</f>
        <v>0</v>
      </c>
      <c r="T99" s="3">
        <f>(IF(R99&lt;V$16,W$16*R99,IF(R99&lt;V$17,Z$16+W$17*(R99-V$16),IF(R99&lt;V$18,W$18*(R99-V$18)+Z$17,(R99-V$18)*W$19+Z$18)))+S99 + IF(R99&lt;V$20,R99*W$20,IF(R99&lt;V$21,(R99-V$20)*W$21+Z$20,(R99-V$21)*W$22+Z$21)))*LookHere!B$11</f>
        <v>-260.52469354402882</v>
      </c>
      <c r="V99" s="39">
        <f>V96*(V93-V92)+(1-V96)*(V94-V92)</f>
        <v>1.7800000000000003E-3</v>
      </c>
      <c r="W99" t="s">
        <v>75</v>
      </c>
      <c r="AG99">
        <f t="shared" si="44"/>
        <v>67</v>
      </c>
      <c r="AH99" s="37">
        <v>4.3999999999999997E-2</v>
      </c>
      <c r="AI99" s="3">
        <f>IF(((X122+Y122+O99+W122)-H99)&lt;H99,1,0)</f>
        <v>0</v>
      </c>
    </row>
    <row r="100" spans="1:35" x14ac:dyDescent="0.2">
      <c r="A100">
        <f t="shared" si="34"/>
        <v>48</v>
      </c>
      <c r="B100">
        <f>IF(A100&lt;LookHere!$B$9,1,2)</f>
        <v>1</v>
      </c>
      <c r="C100">
        <f>IF(B100&lt;2,LookHere!F$10 - T99,0)</f>
        <v>7260.5246935440291</v>
      </c>
      <c r="D100" s="3">
        <f>IF(B100=2,LookHere!$B$12,0)</f>
        <v>0</v>
      </c>
      <c r="E100" s="3">
        <f>IF(A100&lt;LookHere!B$13,0,IF(A100&lt;LookHere!B$14,LookHere!C$13,LookHere!C$14))</f>
        <v>0</v>
      </c>
      <c r="F100" s="3">
        <f>IF('SC2'!A100&lt;LookHere!D$15,0,LookHere!B$15)</f>
        <v>0</v>
      </c>
      <c r="G100" s="3">
        <f>IF('SC2'!A100&lt;LookHere!D$16,0,LookHere!B$16)</f>
        <v>0</v>
      </c>
      <c r="H100" s="3">
        <f t="shared" si="35"/>
        <v>0</v>
      </c>
      <c r="I100" s="35">
        <f t="shared" si="36"/>
        <v>113491.18891524474</v>
      </c>
      <c r="J100" s="3">
        <f>IF(I99&gt;0,IF(B100&lt;2,IF(C100&gt;5500*[1]LookHere!B$11, 5500*[1]LookHere!B$11, C100), IF(H100&gt;(M100+P99),-(H100-M100-P99),0)),0)</f>
        <v>5500</v>
      </c>
      <c r="K100" s="35">
        <f t="shared" si="37"/>
        <v>10374.365988032854</v>
      </c>
      <c r="L100" s="35">
        <f t="shared" si="38"/>
        <v>10583.927973545284</v>
      </c>
      <c r="M100" s="35">
        <f t="shared" si="39"/>
        <v>0</v>
      </c>
      <c r="N100" s="35">
        <f t="shared" si="40"/>
        <v>104.16848311696569</v>
      </c>
      <c r="O100" s="35">
        <f t="shared" si="41"/>
        <v>36836.725706890946</v>
      </c>
      <c r="P100" s="3">
        <f t="shared" si="42"/>
        <v>0</v>
      </c>
      <c r="Q100">
        <f t="shared" si="43"/>
        <v>0</v>
      </c>
      <c r="R100" s="3">
        <f>IF(B100&lt;2,K100*V$5+L100*0.4*V$6 - IF((C100-J100)&gt;0,IF((C100-J100)&gt;V$12,V$12,C100-J100)),P100+L100*($V$6)*0.4+K100*($V$5)+G100+F100+E100)/LookHere!B$11</f>
        <v>-1299.260649320981</v>
      </c>
      <c r="S100" s="3">
        <f>(IF(G100&gt;0,IF(R100&gt;V$15,IF(0.15*(R100-V$15)&lt;G100,0.15*(R100-V$15),G100),0),0))*LookHere!B$11</f>
        <v>0</v>
      </c>
      <c r="T100" s="3">
        <f>(IF(R100&lt;V$16,W$16*R100,IF(R100&lt;V$17,Z$16+W$17*(R100-V$16),IF(R100&lt;V$18,W$18*(R100-V$18)+Z$17,(R100-V$18)*W$19+Z$18)))+S100 + IF(R100&lt;V$20,R100*W$20,IF(R100&lt;V$21,(R100-V$20)*W$21+Z$20,(R100-V$21)*W$22+Z$21)))*LookHere!B$11</f>
        <v>-259.85212986419617</v>
      </c>
      <c r="V100" s="23">
        <f>LookHere!F$8*0.15</f>
        <v>8370</v>
      </c>
      <c r="W100" t="s">
        <v>78</v>
      </c>
      <c r="AG100">
        <f t="shared" si="44"/>
        <v>68</v>
      </c>
      <c r="AH100" s="37">
        <v>4.5999999999999999E-2</v>
      </c>
      <c r="AI100" s="3">
        <f t="shared" ref="AI100:AI131" si="45">IF(((K100+L100+O100+I100)-H100)&lt;H100,1,0)</f>
        <v>0</v>
      </c>
    </row>
    <row r="101" spans="1:35" x14ac:dyDescent="0.2">
      <c r="A101">
        <f t="shared" si="34"/>
        <v>49</v>
      </c>
      <c r="B101">
        <f>IF(A101&lt;LookHere!$B$9,1,2)</f>
        <v>1</v>
      </c>
      <c r="C101">
        <f>IF(B101&lt;2,LookHere!F$10 - T100,0)</f>
        <v>7259.8521298641963</v>
      </c>
      <c r="D101" s="3">
        <f>IF(B101=2,LookHere!$B$12,0)</f>
        <v>0</v>
      </c>
      <c r="E101" s="3">
        <f>IF(A101&lt;LookHere!B$13,0,IF(A101&lt;LookHere!B$14,LookHere!C$13,LookHere!C$14))</f>
        <v>0</v>
      </c>
      <c r="F101" s="3">
        <f>IF('SC2'!A101&lt;LookHere!D$15,0,LookHere!B$15)</f>
        <v>0</v>
      </c>
      <c r="G101" s="3">
        <f>IF('SC2'!A101&lt;LookHere!D$16,0,LookHere!B$16)</f>
        <v>0</v>
      </c>
      <c r="H101" s="3">
        <f t="shared" si="35"/>
        <v>0</v>
      </c>
      <c r="I101" s="35">
        <f t="shared" si="36"/>
        <v>119647.16798717485</v>
      </c>
      <c r="J101" s="3">
        <f>IF(I100&gt;0,IF(B101&lt;2,IF(C101&gt;5500*[1]LookHere!B$11, 5500*[1]LookHere!B$11, C101), IF(H101&gt;(M101+P100),-(H101-M101-P100),0)),0)</f>
        <v>5500</v>
      </c>
      <c r="K101" s="35">
        <f t="shared" si="37"/>
        <v>10435.367156319568</v>
      </c>
      <c r="L101" s="35">
        <f t="shared" si="38"/>
        <v>10646.161364211614</v>
      </c>
      <c r="M101" s="35">
        <f t="shared" si="39"/>
        <v>0</v>
      </c>
      <c r="N101" s="35">
        <f t="shared" si="40"/>
        <v>104.78099275621339</v>
      </c>
      <c r="O101" s="35">
        <f t="shared" si="41"/>
        <v>38809.494111340966</v>
      </c>
      <c r="P101" s="3">
        <f t="shared" si="42"/>
        <v>0</v>
      </c>
      <c r="Q101">
        <f t="shared" si="43"/>
        <v>0</v>
      </c>
      <c r="R101" s="3">
        <f>IF(B101&lt;2,K101*V$5+L101*0.4*V$6 - IF((C101-J101)&gt;0,IF((C101-J101)&gt;V$12,V$12,C101-J101)),P101+L101*($V$6)*0.4+K101*($V$5)+G101+F101+E101)/LookHere!B$11</f>
        <v>-1295.8758576728349</v>
      </c>
      <c r="S101" s="3">
        <f>(IF(G101&gt;0,IF(R101&gt;V$15,IF(0.15*(R101-V$15)&lt;G101,0.15*(R101-V$15),G101),0),0))*LookHere!B$11</f>
        <v>0</v>
      </c>
      <c r="T101" s="3">
        <f>(IF(R101&lt;V$16,W$16*R101,IF(R101&lt;V$17,Z$16+W$17*(R101-V$16),IF(R101&lt;V$18,W$18*(R101-V$18)+Z$17,(R101-V$18)*W$19+Z$18)))+S101 + IF(R101&lt;V$20,R101*W$20,IF(R101&lt;V$21,(R101-V$20)*W$21+Z$20,(R101-V$21)*W$22+Z$21)))*LookHere!B$11</f>
        <v>-259.17517153456697</v>
      </c>
      <c r="W101" t="s">
        <v>20</v>
      </c>
      <c r="AG101">
        <f t="shared" si="44"/>
        <v>69</v>
      </c>
      <c r="AH101" s="37">
        <v>4.8000000000000001E-2</v>
      </c>
      <c r="AI101" s="3">
        <f t="shared" si="45"/>
        <v>0</v>
      </c>
    </row>
    <row r="102" spans="1:35" x14ac:dyDescent="0.2">
      <c r="A102">
        <f t="shared" si="34"/>
        <v>50</v>
      </c>
      <c r="B102">
        <f>IF(A102&lt;LookHere!$B$9,1,2)</f>
        <v>1</v>
      </c>
      <c r="C102">
        <f>IF(B102&lt;2,LookHere!F$10 - T101,0)</f>
        <v>7259.1751715345672</v>
      </c>
      <c r="D102" s="3">
        <f>IF(B102=2,LookHere!$B$12,0)</f>
        <v>0</v>
      </c>
      <c r="E102" s="3">
        <f>IF(A102&lt;LookHere!B$13,0,IF(A102&lt;LookHere!B$14,LookHere!C$13,LookHere!C$14))</f>
        <v>0</v>
      </c>
      <c r="F102" s="3">
        <f>IF('SC2'!A102&lt;LookHere!D$15,0,LookHere!B$15)</f>
        <v>0</v>
      </c>
      <c r="G102" s="3">
        <f>IF('SC2'!A102&lt;LookHere!D$16,0,LookHere!B$16)</f>
        <v>0</v>
      </c>
      <c r="H102" s="3">
        <f t="shared" si="35"/>
        <v>0</v>
      </c>
      <c r="I102" s="35">
        <f t="shared" si="36"/>
        <v>125838.72861814071</v>
      </c>
      <c r="J102" s="3">
        <f>IF(I101&gt;0,IF(B102&lt;2,IF(C102&gt;5500*[1]LookHere!B$11, 5500*[1]LookHere!B$11, C102), IF(H102&gt;(M102+P101),-(H102-M102-P101),0)),0)</f>
        <v>5500</v>
      </c>
      <c r="K102" s="35">
        <f t="shared" si="37"/>
        <v>10496.727010865921</v>
      </c>
      <c r="L102" s="35">
        <f t="shared" si="38"/>
        <v>10708.760686592848</v>
      </c>
      <c r="M102" s="35">
        <f t="shared" si="39"/>
        <v>0</v>
      </c>
      <c r="N102" s="35">
        <f t="shared" si="40"/>
        <v>105.39710394602301</v>
      </c>
      <c r="O102" s="35">
        <f t="shared" si="41"/>
        <v>40792.988158839078</v>
      </c>
      <c r="P102" s="3">
        <f t="shared" si="42"/>
        <v>0</v>
      </c>
      <c r="Q102">
        <f t="shared" si="43"/>
        <v>0</v>
      </c>
      <c r="R102" s="3">
        <f>IF(B102&lt;2,K102*V$5+L102*0.4*V$6 - IF((C102-J102)&gt;0,IF((C102-J102)&gt;V$12,V$12,C102-J102)),P102+L102*($V$6)*0.4+K102*($V$5)+G102+F102+E102)/LookHere!B$11</f>
        <v>-1292.4707235015555</v>
      </c>
      <c r="S102" s="3">
        <f>(IF(G102&gt;0,IF(R102&gt;V$15,IF(0.15*(R102-V$15)&lt;G102,0.15*(R102-V$15),G102),0),0))*LookHere!B$11</f>
        <v>0</v>
      </c>
      <c r="T102" s="3">
        <f>(IF(R102&lt;V$16,W$16*R102,IF(R102&lt;V$17,Z$16+W$17*(R102-V$16),IF(R102&lt;V$18,W$18*(R102-V$18)+Z$17,(R102-V$18)*W$19+Z$18)))+S102 + IF(R102&lt;V$20,R102*W$20,IF(R102&lt;V$21,(R102-V$20)*W$21+Z$20,(R102-V$21)*W$22+Z$21)))*LookHere!B$11</f>
        <v>-258.4941447003111</v>
      </c>
      <c r="AG102">
        <f t="shared" si="44"/>
        <v>70</v>
      </c>
      <c r="AH102" s="37">
        <v>0.05</v>
      </c>
      <c r="AI102" s="3">
        <f t="shared" si="45"/>
        <v>0</v>
      </c>
    </row>
    <row r="103" spans="1:35" x14ac:dyDescent="0.2">
      <c r="A103">
        <f t="shared" si="34"/>
        <v>51</v>
      </c>
      <c r="B103">
        <f>IF(A103&lt;LookHere!$B$9,1,2)</f>
        <v>1</v>
      </c>
      <c r="C103">
        <f>IF(B103&lt;2,LookHere!F$10 - T102,0)</f>
        <v>7258.4941447003112</v>
      </c>
      <c r="D103" s="3">
        <f>IF(B103=2,LookHere!$B$12,0)</f>
        <v>0</v>
      </c>
      <c r="E103" s="3">
        <f>IF(A103&lt;LookHere!B$13,0,IF(A103&lt;LookHere!B$14,LookHere!C$13,LookHere!C$14))</f>
        <v>0</v>
      </c>
      <c r="F103" s="3">
        <f>IF('SC2'!A103&lt;LookHere!D$15,0,LookHere!B$15)</f>
        <v>0</v>
      </c>
      <c r="G103" s="3">
        <f>IF('SC2'!A103&lt;LookHere!D$16,0,LookHere!B$16)</f>
        <v>0</v>
      </c>
      <c r="H103" s="3">
        <f t="shared" si="35"/>
        <v>0</v>
      </c>
      <c r="I103" s="35">
        <f t="shared" si="36"/>
        <v>132066.07646955355</v>
      </c>
      <c r="J103" s="3">
        <f>IF(I102&gt;0,IF(B103&lt;2,IF(C103&gt;5500*[1]LookHere!B$11, 5500*[1]LookHere!B$11, C103), IF(H103&gt;(M103+P102),-(H103-M103-P102),0)),0)</f>
        <v>5500</v>
      </c>
      <c r="K103" s="35">
        <f t="shared" si="37"/>
        <v>10558.447660743528</v>
      </c>
      <c r="L103" s="35">
        <f t="shared" si="38"/>
        <v>10771.728092363819</v>
      </c>
      <c r="M103" s="35">
        <f t="shared" si="39"/>
        <v>0</v>
      </c>
      <c r="N103" s="35">
        <f t="shared" si="40"/>
        <v>106.01683786346295</v>
      </c>
      <c r="O103" s="35">
        <f t="shared" si="41"/>
        <v>42787.265775097476</v>
      </c>
      <c r="P103" s="3">
        <f t="shared" si="42"/>
        <v>0</v>
      </c>
      <c r="Q103">
        <f t="shared" si="43"/>
        <v>0</v>
      </c>
      <c r="R103" s="3">
        <f>IF(B103&lt;2,K103*V$5+L103*0.4*V$6 - IF((C103-J103)&gt;0,IF((C103-J103)&gt;V$12,V$12,C103-J103)),P103+L103*($V$6)*0.4+K103*($V$5)+G103+F103+E103)/LookHere!B$11</f>
        <v>-1289.0454791789766</v>
      </c>
      <c r="S103" s="3">
        <f>(IF(G103&gt;0,IF(R103&gt;V$15,IF(0.15*(R103-V$15)&lt;G103,0.15*(R103-V$15),G103),0),0))*LookHere!B$11</f>
        <v>0</v>
      </c>
      <c r="T103" s="3">
        <f>(IF(R103&lt;V$16,W$16*R103,IF(R103&lt;V$17,Z$16+W$17*(R103-V$16),IF(R103&lt;V$18,W$18*(R103-V$18)+Z$17,(R103-V$18)*W$19+Z$18)))+S103 + IF(R103&lt;V$20,R103*W$20,IF(R103&lt;V$21,(R103-V$20)*W$21+Z$20,(R103-V$21)*W$22+Z$21)))*LookHere!B$11</f>
        <v>-257.80909583579535</v>
      </c>
      <c r="V103" s="40">
        <v>71592</v>
      </c>
      <c r="W103" t="s">
        <v>61</v>
      </c>
      <c r="AG103">
        <f t="shared" si="44"/>
        <v>71</v>
      </c>
      <c r="AH103" s="37">
        <v>7.3999999999999996E-2</v>
      </c>
      <c r="AI103" s="3">
        <f t="shared" si="45"/>
        <v>0</v>
      </c>
    </row>
    <row r="104" spans="1:35" x14ac:dyDescent="0.2">
      <c r="A104">
        <f t="shared" si="34"/>
        <v>52</v>
      </c>
      <c r="B104">
        <f>IF(A104&lt;LookHere!$B$9,1,2)</f>
        <v>1</v>
      </c>
      <c r="C104">
        <f>IF(B104&lt;2,LookHere!F$10 - T103,0)</f>
        <v>7257.8090958357952</v>
      </c>
      <c r="D104" s="3">
        <f>IF(B104=2,LookHere!$B$12,0)</f>
        <v>0</v>
      </c>
      <c r="E104" s="3">
        <f>IF(A104&lt;LookHere!B$13,0,IF(A104&lt;LookHere!B$14,LookHere!C$13,LookHere!C$14))</f>
        <v>0</v>
      </c>
      <c r="F104" s="3">
        <f>IF('SC2'!A104&lt;LookHere!D$15,0,LookHere!B$15)</f>
        <v>0</v>
      </c>
      <c r="G104" s="3">
        <f>IF('SC2'!A104&lt;LookHere!D$16,0,LookHere!B$16)</f>
        <v>0</v>
      </c>
      <c r="H104" s="3">
        <f t="shared" si="35"/>
        <v>0</v>
      </c>
      <c r="I104" s="35">
        <f t="shared" si="36"/>
        <v>138329.41839154754</v>
      </c>
      <c r="J104" s="3">
        <f>IF(I103&gt;0,IF(B104&lt;2,IF(C104&gt;5500*[1]LookHere!B$11, 5500*[1]LookHere!B$11, C104), IF(H104&gt;(M104+P103),-(H104-M104-P103),0)),0)</f>
        <v>5500</v>
      </c>
      <c r="K104" s="35">
        <f t="shared" si="37"/>
        <v>10620.531227425334</v>
      </c>
      <c r="L104" s="35">
        <f t="shared" si="38"/>
        <v>10835.065745851174</v>
      </c>
      <c r="M104" s="35">
        <f t="shared" si="39"/>
        <v>0</v>
      </c>
      <c r="N104" s="35">
        <f t="shared" si="40"/>
        <v>106.64021581014488</v>
      </c>
      <c r="O104" s="35">
        <f t="shared" si="41"/>
        <v>44792.385267113328</v>
      </c>
      <c r="P104" s="3">
        <f t="shared" si="42"/>
        <v>0</v>
      </c>
      <c r="Q104">
        <f t="shared" si="43"/>
        <v>0</v>
      </c>
      <c r="R104" s="3">
        <f>IF(B104&lt;2,K104*V$5+L104*0.4*V$6 - IF((C104-J104)&gt;0,IF((C104-J104)&gt;V$12,V$12,C104-J104)),P104+L104*($V$6)*0.4+K104*($V$5)+G104+F104+E104)/LookHere!B$11</f>
        <v>-1285.6000768547433</v>
      </c>
      <c r="S104" s="3">
        <f>(IF(G104&gt;0,IF(R104&gt;V$15,IF(0.15*(R104-V$15)&lt;G104,0.15*(R104-V$15),G104),0),0))*LookHere!B$11</f>
        <v>0</v>
      </c>
      <c r="T104" s="3">
        <f>(IF(R104&lt;V$16,W$16*R104,IF(R104&lt;V$17,Z$16+W$17*(R104-V$16),IF(R104&lt;V$18,W$18*(R104-V$18)+Z$17,(R104-V$18)*W$19+Z$18)))+S104 + IF(R104&lt;V$20,R104*W$20,IF(R104&lt;V$21,(R104-V$20)*W$21+Z$20,(R104-V$21)*W$22+Z$21)))*LookHere!B$11</f>
        <v>-257.12001537094864</v>
      </c>
      <c r="V104" s="40">
        <v>43953</v>
      </c>
      <c r="W104">
        <v>0.15</v>
      </c>
      <c r="X104" t="s">
        <v>64</v>
      </c>
      <c r="Z104" s="40">
        <f>V104*W104</f>
        <v>6592.95</v>
      </c>
      <c r="AG104">
        <f t="shared" si="44"/>
        <v>72</v>
      </c>
      <c r="AH104" s="37">
        <v>7.4999999999999997E-2</v>
      </c>
      <c r="AI104" s="3">
        <f t="shared" si="45"/>
        <v>0</v>
      </c>
    </row>
    <row r="105" spans="1:35" x14ac:dyDescent="0.2">
      <c r="A105">
        <f t="shared" si="34"/>
        <v>53</v>
      </c>
      <c r="B105">
        <f>IF(A105&lt;LookHere!$B$9,1,2)</f>
        <v>1</v>
      </c>
      <c r="C105">
        <f>IF(B105&lt;2,LookHere!F$10 - T104,0)</f>
        <v>7257.1200153709487</v>
      </c>
      <c r="D105" s="3">
        <f>IF(B105=2,LookHere!$B$12,0)</f>
        <v>0</v>
      </c>
      <c r="E105" s="3">
        <f>IF(A105&lt;LookHere!B$13,0,IF(A105&lt;LookHere!B$14,LookHere!C$13,LookHere!C$14))</f>
        <v>0</v>
      </c>
      <c r="F105" s="3">
        <f>IF('SC2'!A105&lt;LookHere!D$15,0,LookHere!B$15)</f>
        <v>0</v>
      </c>
      <c r="G105" s="3">
        <f>IF('SC2'!A105&lt;LookHere!D$16,0,LookHere!B$16)</f>
        <v>0</v>
      </c>
      <c r="H105" s="3">
        <f t="shared" si="35"/>
        <v>0</v>
      </c>
      <c r="I105" s="35">
        <f t="shared" si="36"/>
        <v>144628.96242985068</v>
      </c>
      <c r="J105" s="3">
        <f>IF(I104&gt;0,IF(B105&lt;2,IF(C105&gt;5500*[1]LookHere!B$11, 5500*[1]LookHere!B$11, C105), IF(H105&gt;(M105+P104),-(H105-M105-P104),0)),0)</f>
        <v>5500</v>
      </c>
      <c r="K105" s="35">
        <f t="shared" si="37"/>
        <v>10682.979844858517</v>
      </c>
      <c r="L105" s="35">
        <f t="shared" si="38"/>
        <v>10898.775824107785</v>
      </c>
      <c r="M105" s="35">
        <f t="shared" si="39"/>
        <v>0</v>
      </c>
      <c r="N105" s="35">
        <f t="shared" si="40"/>
        <v>107.2672592129196</v>
      </c>
      <c r="O105" s="35">
        <f t="shared" si="41"/>
        <v>46808.405269328192</v>
      </c>
      <c r="P105" s="3">
        <f t="shared" si="42"/>
        <v>0</v>
      </c>
      <c r="Q105">
        <f t="shared" si="43"/>
        <v>0</v>
      </c>
      <c r="R105" s="3">
        <f>IF(B105&lt;2,K105*V$5+L105*0.4*V$6 - IF((C105-J105)&gt;0,IF((C105-J105)&gt;V$12,V$12,C105-J105)),P105+L105*($V$6)*0.4+K105*($V$5)+G105+F105+E105)/LookHere!B$11</f>
        <v>-1282.1344120794345</v>
      </c>
      <c r="S105" s="3">
        <f>(IF(G105&gt;0,IF(R105&gt;V$15,IF(0.15*(R105-V$15)&lt;G105,0.15*(R105-V$15),G105),0),0))*LookHere!B$11</f>
        <v>0</v>
      </c>
      <c r="T105" s="3">
        <f>(IF(R105&lt;V$16,W$16*R105,IF(R105&lt;V$17,Z$16+W$17*(R105-V$16),IF(R105&lt;V$18,W$18*(R105-V$18)+Z$17,(R105-V$18)*W$19+Z$18)))+S105 + IF(R105&lt;V$20,R105*W$20,IF(R105&lt;V$21,(R105-V$20)*W$21+Z$20,(R105-V$21)*W$22+Z$21)))*LookHere!B$11</f>
        <v>-256.42688241588689</v>
      </c>
      <c r="V105" s="40">
        <v>87907</v>
      </c>
      <c r="W105">
        <v>0.22</v>
      </c>
      <c r="X105" t="s">
        <v>65</v>
      </c>
      <c r="Z105" s="40">
        <f>(V105-V104)*W105+Z104</f>
        <v>16262.829999999998</v>
      </c>
      <c r="AG105">
        <f t="shared" si="44"/>
        <v>73</v>
      </c>
      <c r="AH105" s="37">
        <v>7.5999999999999998E-2</v>
      </c>
      <c r="AI105" s="3">
        <f t="shared" si="45"/>
        <v>0</v>
      </c>
    </row>
    <row r="106" spans="1:35" x14ac:dyDescent="0.2">
      <c r="A106">
        <f t="shared" si="34"/>
        <v>54</v>
      </c>
      <c r="B106">
        <f>IF(A106&lt;LookHere!$B$9,1,2)</f>
        <v>1</v>
      </c>
      <c r="C106">
        <f>IF(B106&lt;2,LookHere!F$10 - T105,0)</f>
        <v>7256.4268824158871</v>
      </c>
      <c r="D106" s="3">
        <f>IF(B106=2,LookHere!$B$12,0)</f>
        <v>0</v>
      </c>
      <c r="E106" s="3">
        <f>IF(A106&lt;LookHere!B$13,0,IF(A106&lt;LookHere!B$14,LookHere!C$13,LookHere!C$14))</f>
        <v>0</v>
      </c>
      <c r="F106" s="3">
        <f>IF('SC2'!A106&lt;LookHere!D$15,0,LookHere!B$15)</f>
        <v>0</v>
      </c>
      <c r="G106" s="3">
        <f>IF('SC2'!A106&lt;LookHere!D$16,0,LookHere!B$16)</f>
        <v>0</v>
      </c>
      <c r="H106" s="3">
        <f t="shared" si="35"/>
        <v>0</v>
      </c>
      <c r="I106" s="35">
        <f t="shared" si="36"/>
        <v>150964.91783269521</v>
      </c>
      <c r="J106" s="3">
        <f>IF(I105&gt;0,IF(B106&lt;2,IF(C106&gt;5500*[1]LookHere!B$11, 5500*[1]LookHere!B$11, C106), IF(H106&gt;(M106+P105),-(H106-M106-P105),0)),0)</f>
        <v>5500</v>
      </c>
      <c r="K106" s="35">
        <f t="shared" si="37"/>
        <v>10745.795659537847</v>
      </c>
      <c r="L106" s="35">
        <f t="shared" si="38"/>
        <v>10962.86051698757</v>
      </c>
      <c r="M106" s="35">
        <f t="shared" si="39"/>
        <v>0</v>
      </c>
      <c r="N106" s="35">
        <f t="shared" si="40"/>
        <v>107.89798962463465</v>
      </c>
      <c r="O106" s="35">
        <f t="shared" si="41"/>
        <v>48835.384734200787</v>
      </c>
      <c r="P106" s="3">
        <f t="shared" si="42"/>
        <v>0</v>
      </c>
      <c r="Q106">
        <f t="shared" si="43"/>
        <v>0</v>
      </c>
      <c r="R106" s="3">
        <f>IF(B106&lt;2,K106*V$5+L106*0.4*V$6 - IF((C106-J106)&gt;0,IF((C106-J106)&gt;V$12,V$12,C106-J106)),P106+L106*($V$6)*0.4+K106*($V$5)+G106+F106+E106)/LookHere!B$11</f>
        <v>-1278.648368525925</v>
      </c>
      <c r="S106" s="3">
        <f>(IF(G106&gt;0,IF(R106&gt;V$15,IF(0.15*(R106-V$15)&lt;G106,0.15*(R106-V$15),G106),0),0))*LookHere!B$11</f>
        <v>0</v>
      </c>
      <c r="T106" s="3">
        <f>(IF(R106&lt;V$16,W$16*R106,IF(R106&lt;V$17,Z$16+W$17*(R106-V$16),IF(R106&lt;V$18,W$18*(R106-V$18)+Z$17,(R106-V$18)*W$19+Z$18)))+S106 + IF(R106&lt;V$20,R106*W$20,IF(R106&lt;V$21,(R106-V$20)*W$21+Z$20,(R106-V$21)*W$22+Z$21)))*LookHere!B$11</f>
        <v>-255.72967370518501</v>
      </c>
      <c r="V106" s="40">
        <v>136270</v>
      </c>
      <c r="W106">
        <v>0.26</v>
      </c>
      <c r="X106" t="s">
        <v>66</v>
      </c>
      <c r="Z106" s="40">
        <f>(V106-V105)*W106+Z105</f>
        <v>28837.21</v>
      </c>
      <c r="AG106">
        <f t="shared" si="44"/>
        <v>74</v>
      </c>
      <c r="AH106" s="37">
        <v>7.6999999999999999E-2</v>
      </c>
      <c r="AI106" s="3">
        <f t="shared" si="45"/>
        <v>0</v>
      </c>
    </row>
    <row r="107" spans="1:35" x14ac:dyDescent="0.2">
      <c r="A107">
        <f t="shared" si="34"/>
        <v>55</v>
      </c>
      <c r="B107">
        <f>IF(A107&lt;LookHere!$B$9,1,2)</f>
        <v>1</v>
      </c>
      <c r="C107">
        <f>IF(B107&lt;2,LookHere!F$10 - T106,0)</f>
        <v>7255.7296737051847</v>
      </c>
      <c r="D107" s="3">
        <f>IF(B107=2,LookHere!$B$12,0)</f>
        <v>0</v>
      </c>
      <c r="E107" s="3">
        <f>IF(A107&lt;LookHere!B$13,0,IF(A107&lt;LookHere!B$14,LookHere!C$13,LookHere!C$14))</f>
        <v>0</v>
      </c>
      <c r="F107" s="3">
        <f>IF('SC2'!A107&lt;LookHere!D$15,0,LookHere!B$15)</f>
        <v>0</v>
      </c>
      <c r="G107" s="3">
        <f>IF('SC2'!A107&lt;LookHere!D$16,0,LookHere!B$16)</f>
        <v>0</v>
      </c>
      <c r="H107" s="3">
        <f t="shared" si="35"/>
        <v>0</v>
      </c>
      <c r="I107" s="35">
        <f t="shared" si="36"/>
        <v>157337.49505776816</v>
      </c>
      <c r="J107" s="3">
        <f>IF(I106&gt;0,IF(B107&lt;2,IF(C107&gt;5500*[1]LookHere!B$11, 5500*[1]LookHere!B$11, C107), IF(H107&gt;(M107+P106),-(H107-M107-P106),0)),0)</f>
        <v>5500</v>
      </c>
      <c r="K107" s="35">
        <f t="shared" si="37"/>
        <v>10808.980830579458</v>
      </c>
      <c r="L107" s="35">
        <f t="shared" si="38"/>
        <v>11027.322027220773</v>
      </c>
      <c r="M107" s="35">
        <f t="shared" si="39"/>
        <v>0</v>
      </c>
      <c r="N107" s="35">
        <f t="shared" si="40"/>
        <v>108.53242872486091</v>
      </c>
      <c r="O107" s="35">
        <f t="shared" si="41"/>
        <v>50873.38293166965</v>
      </c>
      <c r="P107" s="3">
        <f t="shared" si="42"/>
        <v>0</v>
      </c>
      <c r="Q107">
        <f t="shared" si="43"/>
        <v>0</v>
      </c>
      <c r="R107" s="3">
        <f>IF(B107&lt;2,K107*V$5+L107*0.4*V$6 - IF((C107-J107)&gt;0,IF((C107-J107)&gt;V$12,V$12,C107-J107)),P107+L107*($V$6)*0.4+K107*($V$5)+G107+F107+E107)/LookHere!B$11</f>
        <v>-1275.1418269303795</v>
      </c>
      <c r="S107" s="3">
        <f>(IF(G107&gt;0,IF(R107&gt;V$15,IF(0.15*(R107-V$15)&lt;G107,0.15*(R107-V$15),G107),0),0))*LookHere!B$11</f>
        <v>0</v>
      </c>
      <c r="T107" s="3">
        <f>(IF(R107&lt;V$16,W$16*R107,IF(R107&lt;V$17,Z$16+W$17*(R107-V$16),IF(R107&lt;V$18,W$18*(R107-V$18)+Z$17,(R107-V$18)*W$19+Z$18)))+S107 + IF(R107&lt;V$20,R107*W$20,IF(R107&lt;V$21,(R107-V$20)*W$21+Z$20,(R107-V$21)*W$22+Z$21)))*LookHere!B$11</f>
        <v>-255.0283653860759</v>
      </c>
      <c r="V107" s="40"/>
      <c r="W107">
        <v>0.28999999999999998</v>
      </c>
      <c r="X107" t="s">
        <v>67</v>
      </c>
      <c r="Z107" s="40"/>
      <c r="AG107">
        <f t="shared" si="44"/>
        <v>75</v>
      </c>
      <c r="AH107" s="37">
        <v>7.9000000000000001E-2</v>
      </c>
      <c r="AI107" s="3">
        <f t="shared" si="45"/>
        <v>0</v>
      </c>
    </row>
    <row r="108" spans="1:35" x14ac:dyDescent="0.2">
      <c r="A108">
        <f t="shared" si="34"/>
        <v>56</v>
      </c>
      <c r="B108">
        <f>IF(A108&lt;LookHere!$B$9,1,2)</f>
        <v>1</v>
      </c>
      <c r="C108">
        <f>IF(B108&lt;2,LookHere!F$10 - T107,0)</f>
        <v>7255.0283653860761</v>
      </c>
      <c r="D108" s="3">
        <f>IF(B108=2,LookHere!$B$12,0)</f>
        <v>0</v>
      </c>
      <c r="E108" s="3">
        <f>IF(A108&lt;LookHere!B$13,0,IF(A108&lt;LookHere!B$14,LookHere!C$13,LookHere!C$14))</f>
        <v>0</v>
      </c>
      <c r="F108" s="3">
        <f>IF('SC2'!A108&lt;LookHere!D$15,0,LookHere!B$15)</f>
        <v>0</v>
      </c>
      <c r="G108" s="3">
        <f>IF('SC2'!A108&lt;LookHere!D$16,0,LookHere!B$16)</f>
        <v>0</v>
      </c>
      <c r="H108" s="3">
        <f t="shared" si="35"/>
        <v>0</v>
      </c>
      <c r="I108" s="35">
        <f t="shared" si="36"/>
        <v>163746.90577920203</v>
      </c>
      <c r="J108" s="3">
        <f>IF(I107&gt;0,IF(B108&lt;2,IF(C108&gt;5500*[1]LookHere!B$11, 5500*[1]LookHere!B$11, C108), IF(H108&gt;(M108+P107),-(H108-M108-P107),0)),0)</f>
        <v>5500</v>
      </c>
      <c r="K108" s="35">
        <f t="shared" si="37"/>
        <v>10872.537529795069</v>
      </c>
      <c r="L108" s="35">
        <f t="shared" si="38"/>
        <v>11092.162570489658</v>
      </c>
      <c r="M108" s="35">
        <f t="shared" si="39"/>
        <v>0</v>
      </c>
      <c r="N108" s="35">
        <f t="shared" si="40"/>
        <v>109.17059832065704</v>
      </c>
      <c r="O108" s="35">
        <f t="shared" si="41"/>
        <v>52922.459450400769</v>
      </c>
      <c r="P108" s="3">
        <f t="shared" si="42"/>
        <v>0</v>
      </c>
      <c r="Q108">
        <f t="shared" si="43"/>
        <v>0</v>
      </c>
      <c r="R108" s="3">
        <f>IF(B108&lt;2,K108*V$5+L108*0.4*V$6 - IF((C108-J108)&gt;0,IF((C108-J108)&gt;V$12,V$12,C108-J108)),P108+L108*($V$6)*0.4+K108*($V$5)+G108+F108+E108)/LookHere!B$11</f>
        <v>-1271.6146668771526</v>
      </c>
      <c r="S108" s="3">
        <f>(IF(G108&gt;0,IF(R108&gt;V$15,IF(0.15*(R108-V$15)&lt;G108,0.15*(R108-V$15),G108),0),0))*LookHere!B$11</f>
        <v>0</v>
      </c>
      <c r="T108" s="3">
        <f>(IF(R108&lt;V$16,W$16*R108,IF(R108&lt;V$17,Z$16+W$17*(R108-V$16),IF(R108&lt;V$18,W$18*(R108-V$18)+Z$17,(R108-V$18)*W$19+Z$18)))+S108 + IF(R108&lt;V$20,R108*W$20,IF(R108&lt;V$21,(R108-V$20)*W$21+Z$20,(R108-V$21)*W$22+Z$21)))*LookHere!B$11</f>
        <v>-254.32293337543052</v>
      </c>
      <c r="V108" s="40">
        <v>40120</v>
      </c>
      <c r="W108">
        <v>0.05</v>
      </c>
      <c r="X108" t="s">
        <v>68</v>
      </c>
      <c r="Z108" s="40">
        <f>V108*W108</f>
        <v>2006</v>
      </c>
      <c r="AG108">
        <f t="shared" si="44"/>
        <v>76</v>
      </c>
      <c r="AH108" s="37">
        <v>0.08</v>
      </c>
      <c r="AI108" s="3">
        <f t="shared" si="45"/>
        <v>0</v>
      </c>
    </row>
    <row r="109" spans="1:35" x14ac:dyDescent="0.2">
      <c r="A109">
        <f t="shared" si="34"/>
        <v>57</v>
      </c>
      <c r="B109">
        <f>IF(A109&lt;LookHere!$B$9,1,2)</f>
        <v>1</v>
      </c>
      <c r="C109">
        <f>IF(B109&lt;2,LookHere!F$10 - T108,0)</f>
        <v>7254.3229333754307</v>
      </c>
      <c r="D109" s="3">
        <f>IF(B109=2,LookHere!$B$12,0)</f>
        <v>0</v>
      </c>
      <c r="E109" s="3">
        <f>IF(A109&lt;LookHere!B$13,0,IF(A109&lt;LookHere!B$14,LookHere!C$13,LookHere!C$14))</f>
        <v>0</v>
      </c>
      <c r="F109" s="3">
        <f>IF('SC2'!A109&lt;LookHere!D$15,0,LookHere!B$15)</f>
        <v>0</v>
      </c>
      <c r="G109" s="3">
        <f>IF('SC2'!A109&lt;LookHere!D$16,0,LookHere!B$16)</f>
        <v>0</v>
      </c>
      <c r="H109" s="3">
        <f t="shared" si="35"/>
        <v>0</v>
      </c>
      <c r="I109" s="35">
        <f t="shared" si="36"/>
        <v>170193.36289460582</v>
      </c>
      <c r="J109" s="3">
        <f>IF(I108&gt;0,IF(B109&lt;2,IF(C109&gt;5500*[1]LookHere!B$11, 5500*[1]LookHere!B$11, C109), IF(H109&gt;(M109+P108),-(H109-M109-P108),0)),0)</f>
        <v>5500</v>
      </c>
      <c r="K109" s="35">
        <f t="shared" si="37"/>
        <v>10936.467941766627</v>
      </c>
      <c r="L109" s="35">
        <f t="shared" si="38"/>
        <v>11157.384375504689</v>
      </c>
      <c r="M109" s="35">
        <f t="shared" si="39"/>
        <v>0</v>
      </c>
      <c r="N109" s="35">
        <f t="shared" si="40"/>
        <v>109.81252034729356</v>
      </c>
      <c r="O109" s="35">
        <f t="shared" si="41"/>
        <v>54982.674199399509</v>
      </c>
      <c r="P109" s="3">
        <f t="shared" si="42"/>
        <v>0</v>
      </c>
      <c r="Q109">
        <f t="shared" si="43"/>
        <v>0</v>
      </c>
      <c r="R109" s="3">
        <f>IF(B109&lt;2,K109*V$5+L109*0.4*V$6 - IF((C109-J109)&gt;0,IF((C109-J109)&gt;V$12,V$12,C109-J109)),P109+L109*($V$6)*0.4+K109*($V$5)+G109+F109+E109)/LookHere!B$11</f>
        <v>-1268.0667671524452</v>
      </c>
      <c r="S109" s="3">
        <f>(IF(G109&gt;0,IF(R109&gt;V$15,IF(0.15*(R109-V$15)&lt;G109,0.15*(R109-V$15),G109),0),0))*LookHere!B$11</f>
        <v>0</v>
      </c>
      <c r="T109" s="3">
        <f>(IF(R109&lt;V$16,W$16*R109,IF(R109&lt;V$17,Z$16+W$17*(R109-V$16),IF(R109&lt;V$18,W$18*(R109-V$18)+Z$17,(R109-V$18)*W$19+Z$18)))+S109 + IF(R109&lt;V$20,R109*W$20,IF(R109&lt;V$21,(R109-V$20)*W$21+Z$20,(R109-V$21)*W$22+Z$21)))*LookHere!B$11</f>
        <v>-253.61335343048904</v>
      </c>
      <c r="V109" s="40">
        <v>80242</v>
      </c>
      <c r="W109">
        <v>9.1499999999999998E-2</v>
      </c>
      <c r="X109" t="s">
        <v>69</v>
      </c>
      <c r="Z109" s="40">
        <f>(V109-V108)*W109+Z108</f>
        <v>5677.1630000000005</v>
      </c>
      <c r="AG109">
        <f t="shared" si="44"/>
        <v>77</v>
      </c>
      <c r="AH109" s="37">
        <v>8.2000000000000003E-2</v>
      </c>
      <c r="AI109" s="3">
        <f t="shared" si="45"/>
        <v>0</v>
      </c>
    </row>
    <row r="110" spans="1:35" x14ac:dyDescent="0.2">
      <c r="A110">
        <f t="shared" si="34"/>
        <v>58</v>
      </c>
      <c r="B110">
        <f>IF(A110&lt;LookHere!$B$9,1,2)</f>
        <v>1</v>
      </c>
      <c r="C110">
        <f>IF(B110&lt;2,LookHere!F$10 - T109,0)</f>
        <v>7253.613353430489</v>
      </c>
      <c r="D110" s="3">
        <f>IF(B110=2,LookHere!$B$12,0)</f>
        <v>0</v>
      </c>
      <c r="E110" s="3">
        <f>IF(A110&lt;LookHere!B$13,0,IF(A110&lt;LookHere!B$14,LookHere!C$13,LookHere!C$14))</f>
        <v>0</v>
      </c>
      <c r="F110" s="3">
        <f>IF('SC2'!A110&lt;LookHere!D$15,0,LookHere!B$15)</f>
        <v>0</v>
      </c>
      <c r="G110" s="3">
        <f>IF('SC2'!A110&lt;LookHere!D$16,0,LookHere!B$16)</f>
        <v>0</v>
      </c>
      <c r="H110" s="3">
        <f t="shared" si="35"/>
        <v>0</v>
      </c>
      <c r="I110" s="35">
        <f t="shared" si="36"/>
        <v>176677.08053213661</v>
      </c>
      <c r="J110" s="3">
        <f>IF(I109&gt;0,IF(B110&lt;2,IF(C110&gt;5500*[1]LookHere!B$11, 5500*[1]LookHere!B$11, C110), IF(H110&gt;(M110+P109),-(H110-M110-P109),0)),0)</f>
        <v>5500</v>
      </c>
      <c r="K110" s="35">
        <f t="shared" si="37"/>
        <v>11000.774263921403</v>
      </c>
      <c r="L110" s="35">
        <f t="shared" si="38"/>
        <v>11222.98968408112</v>
      </c>
      <c r="M110" s="35">
        <f t="shared" si="39"/>
        <v>0</v>
      </c>
      <c r="N110" s="35">
        <f t="shared" si="40"/>
        <v>110.45821686903247</v>
      </c>
      <c r="O110" s="35">
        <f t="shared" si="41"/>
        <v>57054.087409702523</v>
      </c>
      <c r="P110" s="3">
        <f t="shared" si="42"/>
        <v>0</v>
      </c>
      <c r="Q110">
        <f t="shared" si="43"/>
        <v>0</v>
      </c>
      <c r="R110" s="3">
        <f>IF(B110&lt;2,K110*V$5+L110*0.4*V$6 - IF((C110-J110)&gt;0,IF((C110-J110)&gt;V$12,V$12,C110-J110)),P110+L110*($V$6)*0.4+K110*($V$5)+G110+F110+E110)/LookHere!B$11</f>
        <v>-1264.4980058117019</v>
      </c>
      <c r="S110" s="3">
        <f>(IF(G110&gt;0,IF(R110&gt;V$15,IF(0.15*(R110-V$15)&lt;G110,0.15*(R110-V$15),G110),0),0))*LookHere!B$11</f>
        <v>0</v>
      </c>
      <c r="T110" s="3">
        <f>(IF(R110&lt;V$16,W$16*R110,IF(R110&lt;V$17,Z$16+W$17*(R110-V$16),IF(R110&lt;V$18,W$18*(R110-V$18)+Z$17,(R110-V$18)*W$19+Z$18)))+S110 + IF(R110&lt;V$20,R110*W$20,IF(R110&lt;V$21,(R110-V$20)*W$21+Z$20,(R110-V$21)*W$22+Z$21)))*LookHere!B$11</f>
        <v>-252.89960116234039</v>
      </c>
      <c r="V110" s="40"/>
      <c r="W110">
        <v>0.1116</v>
      </c>
      <c r="X110" t="s">
        <v>70</v>
      </c>
      <c r="Z110" s="40"/>
      <c r="AG110">
        <f t="shared" si="44"/>
        <v>78</v>
      </c>
      <c r="AH110" s="37">
        <v>8.3000000000000004E-2</v>
      </c>
      <c r="AI110" s="3">
        <f t="shared" si="45"/>
        <v>0</v>
      </c>
    </row>
    <row r="111" spans="1:35" x14ac:dyDescent="0.2">
      <c r="A111">
        <f t="shared" si="34"/>
        <v>59</v>
      </c>
      <c r="B111">
        <f>IF(A111&lt;LookHere!$B$9,1,2)</f>
        <v>1</v>
      </c>
      <c r="C111">
        <f>IF(B111&lt;2,LookHere!F$10 - T110,0)</f>
        <v>7252.8996011623403</v>
      </c>
      <c r="D111" s="3">
        <f>IF(B111=2,LookHere!$B$12,0)</f>
        <v>0</v>
      </c>
      <c r="E111" s="3">
        <f>IF(A111&lt;LookHere!B$13,0,IF(A111&lt;LookHere!B$14,LookHere!C$13,LookHere!C$14))</f>
        <v>0</v>
      </c>
      <c r="F111" s="3">
        <f>IF('SC2'!A111&lt;LookHere!D$15,0,LookHere!B$15)</f>
        <v>0</v>
      </c>
      <c r="G111" s="3">
        <f>IF('SC2'!A111&lt;LookHere!D$16,0,LookHere!B$16)</f>
        <v>0</v>
      </c>
      <c r="H111" s="3">
        <f t="shared" si="35"/>
        <v>0</v>
      </c>
      <c r="I111" s="35">
        <f t="shared" si="36"/>
        <v>183198.27405761235</v>
      </c>
      <c r="J111" s="3">
        <f>IF(I110&gt;0,IF(B111&lt;2,IF(C111&gt;5500*[1]LookHere!B$11, 5500*[1]LookHere!B$11, C111), IF(H111&gt;(M111+P110),-(H111-M111-P110),0)),0)</f>
        <v>5500</v>
      </c>
      <c r="K111" s="35">
        <f t="shared" si="37"/>
        <v>11065.458706607513</v>
      </c>
      <c r="L111" s="35">
        <f t="shared" si="38"/>
        <v>11288.980751216059</v>
      </c>
      <c r="M111" s="35">
        <f t="shared" si="39"/>
        <v>0</v>
      </c>
      <c r="N111" s="35">
        <f t="shared" si="40"/>
        <v>111.10771007985983</v>
      </c>
      <c r="O111" s="35">
        <f t="shared" si="41"/>
        <v>59136.759636092938</v>
      </c>
      <c r="P111" s="3">
        <f t="shared" si="42"/>
        <v>0</v>
      </c>
      <c r="Q111">
        <f t="shared" si="43"/>
        <v>0</v>
      </c>
      <c r="R111" s="3">
        <f>IF(B111&lt;2,K111*V$5+L111*0.4*V$6 - IF((C111-J111)&gt;0,IF((C111-J111)&gt;V$12,V$12,C111-J111)),P111+L111*($V$6)*0.4+K111*($V$5)+G111+F111+E111)/LookHere!B$11</f>
        <v>-1260.9082601897303</v>
      </c>
      <c r="S111" s="3">
        <f>(IF(G111&gt;0,IF(R111&gt;V$15,IF(0.15*(R111-V$15)&lt;G111,0.15*(R111-V$15),G111),0),0))*LookHere!B$11</f>
        <v>0</v>
      </c>
      <c r="T111" s="3">
        <f>(IF(R111&lt;V$16,W$16*R111,IF(R111&lt;V$17,Z$16+W$17*(R111-V$16),IF(R111&lt;V$18,W$18*(R111-V$18)+Z$17,(R111-V$18)*W$19+Z$18)))+S111 + IF(R111&lt;V$20,R111*W$20,IF(R111&lt;V$21,(R111-V$20)*W$21+Z$20,(R111-V$21)*W$22+Z$21)))*LookHere!B$11</f>
        <v>-252.18165203794604</v>
      </c>
      <c r="V111" s="40"/>
      <c r="AG111">
        <f t="shared" si="44"/>
        <v>79</v>
      </c>
      <c r="AH111" s="37">
        <v>8.5000000000000006E-2</v>
      </c>
      <c r="AI111" s="3">
        <f t="shared" si="45"/>
        <v>0</v>
      </c>
    </row>
    <row r="112" spans="1:35" x14ac:dyDescent="0.2">
      <c r="A112">
        <f t="shared" si="34"/>
        <v>60</v>
      </c>
      <c r="B112">
        <f>IF(A112&lt;LookHere!$B$9,1,2)</f>
        <v>1</v>
      </c>
      <c r="C112">
        <f>IF(B112&lt;2,LookHere!F$10 - T111,0)</f>
        <v>7252.1816520379462</v>
      </c>
      <c r="D112" s="3">
        <f>IF(B112=2,LookHere!$B$12,0)</f>
        <v>0</v>
      </c>
      <c r="E112" s="3">
        <f>IF(A112&lt;LookHere!B$13,0,IF(A112&lt;LookHere!B$14,LookHere!C$13,LookHere!C$14))</f>
        <v>0</v>
      </c>
      <c r="F112" s="3">
        <f>IF('SC2'!A112&lt;LookHere!D$15,0,LookHere!B$15)</f>
        <v>0</v>
      </c>
      <c r="G112" s="3">
        <f>IF('SC2'!A112&lt;LookHere!D$16,0,LookHere!B$16)</f>
        <v>0</v>
      </c>
      <c r="H112" s="3">
        <f t="shared" si="35"/>
        <v>0</v>
      </c>
      <c r="I112" s="35">
        <f t="shared" si="36"/>
        <v>189757.16008166532</v>
      </c>
      <c r="J112" s="3">
        <f>IF(I111&gt;0,IF(B112&lt;2,IF(C112&gt;5500*[1]LookHere!B$11, 5500*[1]LookHere!B$11, C112), IF(H112&gt;(M112+P111),-(H112-M112-P111),0)),0)</f>
        <v>5500</v>
      </c>
      <c r="K112" s="35">
        <f t="shared" si="37"/>
        <v>11130.523493169901</v>
      </c>
      <c r="L112" s="35">
        <f t="shared" si="38"/>
        <v>11355.359845165973</v>
      </c>
      <c r="M112" s="35">
        <f t="shared" si="39"/>
        <v>0</v>
      </c>
      <c r="N112" s="35">
        <f t="shared" si="40"/>
        <v>111.76102230427445</v>
      </c>
      <c r="O112" s="35">
        <f t="shared" si="41"/>
        <v>61230.751758827493</v>
      </c>
      <c r="P112" s="3">
        <f t="shared" si="42"/>
        <v>0</v>
      </c>
      <c r="Q112">
        <f t="shared" si="43"/>
        <v>0</v>
      </c>
      <c r="R112" s="3">
        <f>IF(B112&lt;2,K112*V$5+L112*0.4*V$6 - IF((C112-J112)&gt;0,IF((C112-J112)&gt;V$12,V$12,C112-J112)),P112+L112*($V$6)*0.4+K112*($V$5)+G112+F112+E112)/LookHere!B$11</f>
        <v>-1257.2974068993467</v>
      </c>
      <c r="S112" s="3">
        <f>(IF(G112&gt;0,IF(R112&gt;V$15,IF(0.15*(R112-V$15)&lt;G112,0.15*(R112-V$15),G112),0),0))*LookHere!B$11</f>
        <v>0</v>
      </c>
      <c r="T112" s="3">
        <f>(IF(R112&lt;V$16,W$16*R112,IF(R112&lt;V$17,Z$16+W$17*(R112-V$16),IF(R112&lt;V$18,W$18*(R112-V$18)+Z$17,(R112-V$18)*W$19+Z$18)))+S112 + IF(R112&lt;V$20,R112*W$20,IF(R112&lt;V$21,(R112-V$20)*W$21+Z$20,(R112-V$21)*W$22+Z$21)))*LookHere!B$11</f>
        <v>-251.45948137986932</v>
      </c>
      <c r="AG112">
        <f t="shared" si="44"/>
        <v>80</v>
      </c>
      <c r="AH112" s="36">
        <v>8.7999999999999995E-2</v>
      </c>
      <c r="AI112" s="3">
        <f t="shared" si="45"/>
        <v>0</v>
      </c>
    </row>
    <row r="113" spans="1:35" x14ac:dyDescent="0.2">
      <c r="A113">
        <f t="shared" si="34"/>
        <v>61</v>
      </c>
      <c r="B113">
        <f>IF(A113&lt;LookHere!$B$9,1,2)</f>
        <v>1</v>
      </c>
      <c r="C113">
        <f>IF(B113&lt;2,LookHere!F$10 - T112,0)</f>
        <v>7251.4594813798694</v>
      </c>
      <c r="D113" s="3">
        <f>IF(B113=2,LookHere!$B$12,0)</f>
        <v>0</v>
      </c>
      <c r="E113" s="3">
        <f>IF(A113&lt;LookHere!B$13,0,IF(A113&lt;LookHere!B$14,LookHere!C$13,LookHere!C$14))</f>
        <v>0</v>
      </c>
      <c r="F113" s="3">
        <f>IF('SC2'!A113&lt;LookHere!D$15,0,LookHere!B$15)</f>
        <v>0</v>
      </c>
      <c r="G113" s="3">
        <f>IF('SC2'!A113&lt;LookHere!D$16,0,LookHere!B$16)</f>
        <v>0</v>
      </c>
      <c r="H113" s="3">
        <f t="shared" si="35"/>
        <v>0</v>
      </c>
      <c r="I113" s="35">
        <f t="shared" si="36"/>
        <v>196353.95646693732</v>
      </c>
      <c r="J113" s="3">
        <f>IF(I112&gt;0,IF(B113&lt;2,IF(C113&gt;5500*[1]LookHere!B$11, 5500*[1]LookHere!B$11, C113), IF(H113&gt;(M113+P112),-(H113-M113-P112),0)),0)</f>
        <v>5500</v>
      </c>
      <c r="K113" s="35">
        <f t="shared" si="37"/>
        <v>11195.970860026759</v>
      </c>
      <c r="L113" s="35">
        <f t="shared" si="38"/>
        <v>11422.129247524656</v>
      </c>
      <c r="M113" s="35">
        <f t="shared" si="39"/>
        <v>0</v>
      </c>
      <c r="N113" s="35">
        <f t="shared" si="40"/>
        <v>112.4181759980343</v>
      </c>
      <c r="O113" s="35">
        <f t="shared" si="41"/>
        <v>63336.124985373375</v>
      </c>
      <c r="P113" s="3">
        <f t="shared" si="42"/>
        <v>0</v>
      </c>
      <c r="Q113">
        <f t="shared" si="43"/>
        <v>0</v>
      </c>
      <c r="R113" s="3">
        <f>IF(B113&lt;2,K113*V$5+L113*0.4*V$6 - IF((C113-J113)&gt;0,IF((C113-J113)&gt;V$12,V$12,C113-J113)),P113+L113*($V$6)*0.4+K113*($V$5)+G113+F113+E113)/LookHere!B$11</f>
        <v>-1253.6653218277081</v>
      </c>
      <c r="S113" s="3">
        <f>(IF(G113&gt;0,IF(R113&gt;V$15,IF(0.15*(R113-V$15)&lt;G113,0.15*(R113-V$15),G113),0),0))*LookHere!B$11</f>
        <v>0</v>
      </c>
      <c r="T113" s="3">
        <f>(IF(R113&lt;V$16,W$16*R113,IF(R113&lt;V$17,Z$16+W$17*(R113-V$16),IF(R113&lt;V$18,W$18*(R113-V$18)+Z$17,(R113-V$18)*W$19+Z$18)))+S113 + IF(R113&lt;V$20,R113*W$20,IF(R113&lt;V$21,(R113-V$20)*W$21+Z$20,(R113-V$21)*W$22+Z$21)))*LookHere!B$11</f>
        <v>-250.73306436554162</v>
      </c>
      <c r="AG113">
        <f t="shared" si="44"/>
        <v>81</v>
      </c>
      <c r="AH113" s="36">
        <v>0.09</v>
      </c>
      <c r="AI113" s="3">
        <f t="shared" si="45"/>
        <v>0</v>
      </c>
    </row>
    <row r="114" spans="1:35" x14ac:dyDescent="0.2">
      <c r="A114">
        <f t="shared" si="34"/>
        <v>62</v>
      </c>
      <c r="B114">
        <f>IF(A114&lt;LookHere!$B$9,1,2)</f>
        <v>1</v>
      </c>
      <c r="C114">
        <f>IF(B114&lt;2,LookHere!F$10 - T113,0)</f>
        <v>7250.7330643655414</v>
      </c>
      <c r="D114" s="3">
        <f>IF(B114=2,LookHere!$B$12,0)</f>
        <v>0</v>
      </c>
      <c r="E114" s="3">
        <f>IF(A114&lt;LookHere!B$13,0,IF(A114&lt;LookHere!B$14,LookHere!C$13,LookHere!C$14))</f>
        <v>0</v>
      </c>
      <c r="F114" s="3">
        <f>IF('SC2'!A114&lt;LookHere!D$15,0,LookHere!B$15)</f>
        <v>0</v>
      </c>
      <c r="G114" s="3">
        <f>IF('SC2'!A114&lt;LookHere!D$16,0,LookHere!B$16)</f>
        <v>0</v>
      </c>
      <c r="H114" s="3">
        <f t="shared" si="35"/>
        <v>0</v>
      </c>
      <c r="I114" s="35">
        <f t="shared" si="36"/>
        <v>202988.88233531619</v>
      </c>
      <c r="J114" s="3">
        <f>IF(I113&gt;0,IF(B114&lt;2,IF(C114&gt;5500*[1]LookHere!B$11, 5500*[1]LookHere!B$11, C114), IF(H114&gt;(M114+P113),-(H114-M114-P113),0)),0)</f>
        <v>5500</v>
      </c>
      <c r="K114" s="35">
        <f t="shared" si="37"/>
        <v>11261.803056746392</v>
      </c>
      <c r="L114" s="35">
        <f t="shared" si="38"/>
        <v>11489.291253301644</v>
      </c>
      <c r="M114" s="35">
        <f t="shared" si="39"/>
        <v>0</v>
      </c>
      <c r="N114" s="35">
        <f t="shared" si="40"/>
        <v>113.07919374894827</v>
      </c>
      <c r="O114" s="35">
        <f t="shared" si="41"/>
        <v>65452.940852154374</v>
      </c>
      <c r="P114" s="3">
        <f t="shared" si="42"/>
        <v>0</v>
      </c>
      <c r="Q114">
        <f t="shared" si="43"/>
        <v>0</v>
      </c>
      <c r="R114" s="3">
        <f>IF(B114&lt;2,K114*V$5+L114*0.4*V$6 - IF((C114-J114)&gt;0,IF((C114-J114)&gt;V$12,V$12,C114-J114)),P114+L114*($V$6)*0.4+K114*($V$5)+G114+F114+E114)/LookHere!B$11</f>
        <v>-1250.0118801321596</v>
      </c>
      <c r="S114" s="3">
        <f>(IF(G114&gt;0,IF(R114&gt;V$15,IF(0.15*(R114-V$15)&lt;G114,0.15*(R114-V$15),G114),0),0))*LookHere!B$11</f>
        <v>0</v>
      </c>
      <c r="T114" s="3">
        <f>(IF(R114&lt;V$16,W$16*R114,IF(R114&lt;V$17,Z$16+W$17*(R114-V$16),IF(R114&lt;V$18,W$18*(R114-V$18)+Z$17,(R114-V$18)*W$19+Z$18)))+S114 + IF(R114&lt;V$20,R114*W$20,IF(R114&lt;V$21,(R114-V$20)*W$21+Z$20,(R114-V$21)*W$22+Z$21)))*LookHere!B$11</f>
        <v>-250.00237602643193</v>
      </c>
      <c r="AG114">
        <f t="shared" si="44"/>
        <v>82</v>
      </c>
      <c r="AH114" s="36">
        <v>9.2999999999999999E-2</v>
      </c>
      <c r="AI114" s="3">
        <f t="shared" si="45"/>
        <v>0</v>
      </c>
    </row>
    <row r="115" spans="1:35" x14ac:dyDescent="0.2">
      <c r="A115">
        <f t="shared" si="34"/>
        <v>63</v>
      </c>
      <c r="B115">
        <f>IF(A115&lt;LookHere!$B$9,1,2)</f>
        <v>1</v>
      </c>
      <c r="C115">
        <f>IF(B115&lt;2,LookHere!F$10 - T114,0)</f>
        <v>7250.0023760264321</v>
      </c>
      <c r="D115" s="3">
        <f>IF(B115=2,LookHere!$B$12,0)</f>
        <v>0</v>
      </c>
      <c r="E115" s="3">
        <f>IF(A115&lt;LookHere!B$13,0,IF(A115&lt;LookHere!B$14,LookHere!C$13,LookHere!C$14))</f>
        <v>0</v>
      </c>
      <c r="F115" s="3">
        <f>IF('SC2'!A115&lt;LookHere!D$15,0,LookHere!B$15)</f>
        <v>0</v>
      </c>
      <c r="G115" s="3">
        <f>IF('SC2'!A115&lt;LookHere!D$16,0,LookHere!B$16)</f>
        <v>0</v>
      </c>
      <c r="H115" s="3">
        <f t="shared" si="35"/>
        <v>0</v>
      </c>
      <c r="I115" s="35">
        <f t="shared" si="36"/>
        <v>209662.15807521431</v>
      </c>
      <c r="J115" s="3">
        <f>IF(I114&gt;0,IF(B115&lt;2,IF(C115&gt;5500*[1]LookHere!B$11, 5500*[1]LookHere!B$11, C115), IF(H115&gt;(M115+P114),-(H115-M115-P114),0)),0)</f>
        <v>5500</v>
      </c>
      <c r="K115" s="35">
        <f t="shared" si="37"/>
        <v>11328.022346124548</v>
      </c>
      <c r="L115" s="35">
        <f t="shared" si="38"/>
        <v>11556.848171001116</v>
      </c>
      <c r="M115" s="35">
        <f t="shared" si="39"/>
        <v>0</v>
      </c>
      <c r="N115" s="35">
        <f t="shared" si="40"/>
        <v>113.74409827762622</v>
      </c>
      <c r="O115" s="35">
        <f t="shared" si="41"/>
        <v>67581.261226306247</v>
      </c>
      <c r="P115" s="3">
        <f t="shared" si="42"/>
        <v>0</v>
      </c>
      <c r="Q115">
        <f t="shared" si="43"/>
        <v>0</v>
      </c>
      <c r="R115" s="3">
        <f>IF(B115&lt;2,K115*V$5+L115*0.4*V$6 - IF((C115-J115)&gt;0,IF((C115-J115)&gt;V$12,V$12,C115-J115)),P115+L115*($V$6)*0.4+K115*($V$5)+G115+F115+E115)/LookHere!B$11</f>
        <v>-1246.336956235969</v>
      </c>
      <c r="S115" s="3">
        <f>(IF(G115&gt;0,IF(R115&gt;V$15,IF(0.15*(R115-V$15)&lt;G115,0.15*(R115-V$15),G115),0),0))*LookHere!B$11</f>
        <v>0</v>
      </c>
      <c r="T115" s="3">
        <f>(IF(R115&lt;V$16,W$16*R115,IF(R115&lt;V$17,Z$16+W$17*(R115-V$16),IF(R115&lt;V$18,W$18*(R115-V$18)+Z$17,(R115-V$18)*W$19+Z$18)))+S115 + IF(R115&lt;V$20,R115*W$20,IF(R115&lt;V$21,(R115-V$20)*W$21+Z$20,(R115-V$21)*W$22+Z$21)))*LookHere!B$11</f>
        <v>-249.26739124719379</v>
      </c>
      <c r="AG115">
        <f t="shared" si="44"/>
        <v>83</v>
      </c>
      <c r="AH115" s="36">
        <v>9.6000000000000002E-2</v>
      </c>
      <c r="AI115" s="3">
        <f t="shared" si="45"/>
        <v>0</v>
      </c>
    </row>
    <row r="116" spans="1:35" x14ac:dyDescent="0.2">
      <c r="A116">
        <f t="shared" si="34"/>
        <v>64</v>
      </c>
      <c r="B116">
        <f>IF(A116&lt;LookHere!$B$9,1,2)</f>
        <v>1</v>
      </c>
      <c r="C116">
        <f>IF(B116&lt;2,LookHere!F$10 - T115,0)</f>
        <v>7249.2673912471937</v>
      </c>
      <c r="D116" s="3">
        <f>IF(B116=2,LookHere!$B$12,0)</f>
        <v>0</v>
      </c>
      <c r="E116" s="3">
        <f>IF(A116&lt;LookHere!B$13,0,IF(A116&lt;LookHere!B$14,LookHere!C$13,LookHere!C$14))</f>
        <v>0</v>
      </c>
      <c r="F116" s="3">
        <f>IF('SC2'!A116&lt;LookHere!D$15,0,LookHere!B$15)</f>
        <v>0</v>
      </c>
      <c r="G116" s="3">
        <f>IF('SC2'!A116&lt;LookHere!D$16,0,LookHere!B$16)</f>
        <v>0</v>
      </c>
      <c r="H116" s="3">
        <f t="shared" si="35"/>
        <v>0</v>
      </c>
      <c r="I116" s="35">
        <f t="shared" si="36"/>
        <v>216374.00534888901</v>
      </c>
      <c r="J116" s="3">
        <f>IF(I115&gt;0,IF(B116&lt;2,IF(C116&gt;5500*[1]LookHere!B$11, 5500*[1]LookHere!B$11, C116), IF(H116&gt;(M116+P115),-(H116-M116-P115),0)),0)</f>
        <v>5500</v>
      </c>
      <c r="K116" s="35">
        <f t="shared" si="37"/>
        <v>11394.631004262186</v>
      </c>
      <c r="L116" s="35">
        <f t="shared" si="38"/>
        <v>11624.802322701227</v>
      </c>
      <c r="M116" s="35">
        <f t="shared" si="39"/>
        <v>0</v>
      </c>
      <c r="N116" s="35">
        <f t="shared" si="40"/>
        <v>114.41291243828512</v>
      </c>
      <c r="O116" s="35">
        <f t="shared" si="41"/>
        <v>69721.148307441486</v>
      </c>
      <c r="P116" s="3">
        <f t="shared" si="42"/>
        <v>0</v>
      </c>
      <c r="Q116">
        <f t="shared" si="43"/>
        <v>0</v>
      </c>
      <c r="R116" s="3">
        <f>IF(B116&lt;2,K116*V$5+L116*0.4*V$6 - IF((C116-J116)&gt;0,IF((C116-J116)&gt;V$12,V$12,C116-J116)),P116+L116*($V$6)*0.4+K116*($V$5)+G116+F116+E116)/LookHere!B$11</f>
        <v>-1242.6404238240098</v>
      </c>
      <c r="S116" s="3">
        <f>(IF(G116&gt;0,IF(R116&gt;V$15,IF(0.15*(R116-V$15)&lt;G116,0.15*(R116-V$15),G116),0),0))*LookHere!B$11</f>
        <v>0</v>
      </c>
      <c r="T116" s="3">
        <f>(IF(R116&lt;V$16,W$16*R116,IF(R116&lt;V$17,Z$16+W$17*(R116-V$16),IF(R116&lt;V$18,W$18*(R116-V$18)+Z$17,(R116-V$18)*W$19+Z$18)))+S116 + IF(R116&lt;V$20,R116*W$20,IF(R116&lt;V$21,(R116-V$20)*W$21+Z$20,(R116-V$21)*W$22+Z$21)))*LookHere!B$11</f>
        <v>-248.52808476480195</v>
      </c>
      <c r="AG116">
        <f t="shared" si="44"/>
        <v>84</v>
      </c>
      <c r="AH116" s="36">
        <v>9.9000000000000005E-2</v>
      </c>
      <c r="AI116" s="3">
        <f t="shared" si="45"/>
        <v>0</v>
      </c>
    </row>
    <row r="117" spans="1:35" x14ac:dyDescent="0.2">
      <c r="A117">
        <f t="shared" si="34"/>
        <v>65</v>
      </c>
      <c r="B117">
        <f>IF(A117&lt;LookHere!$B$9,1,2)</f>
        <v>2</v>
      </c>
      <c r="C117">
        <f>IF(B117&lt;2,LookHere!F$10 - T116,0)</f>
        <v>0</v>
      </c>
      <c r="D117" s="3">
        <f>IF(B117=2,LookHere!$B$12,0)</f>
        <v>45000</v>
      </c>
      <c r="E117" s="3">
        <f>IF(A117&lt;LookHere!B$13,0,IF(A117&lt;LookHere!B$14,LookHere!C$13,LookHere!C$14))</f>
        <v>15000</v>
      </c>
      <c r="F117" s="3">
        <f>IF('SC2'!A117&lt;LookHere!D$15,0,LookHere!B$15)</f>
        <v>8000</v>
      </c>
      <c r="G117" s="3">
        <f>IF('SC2'!A117&lt;LookHere!D$16,0,LookHere!B$16)</f>
        <v>0</v>
      </c>
      <c r="H117" s="3">
        <f t="shared" si="35"/>
        <v>21751.471915235197</v>
      </c>
      <c r="I117" s="35">
        <f t="shared" si="36"/>
        <v>216759.15107841001</v>
      </c>
      <c r="J117" s="3">
        <f>IF(I116&gt;0,IF(B117&lt;2,IF(C117&gt;5500*[1]LookHere!B$11, 5500*[1]LookHere!B$11, C117), IF(H117&gt;(M117+P116),-(H117-M117-P116),0)),0)</f>
        <v>0</v>
      </c>
      <c r="K117" s="35">
        <f t="shared" si="37"/>
        <v>839.48764537176703</v>
      </c>
      <c r="L117" s="35">
        <f t="shared" si="38"/>
        <v>563.82780417068716</v>
      </c>
      <c r="M117" s="35">
        <f t="shared" si="39"/>
        <v>21751.471915235197</v>
      </c>
      <c r="N117" s="35">
        <f t="shared" si="40"/>
        <v>4718.9723246122039</v>
      </c>
      <c r="O117" s="35">
        <f t="shared" si="41"/>
        <v>69845.251951428727</v>
      </c>
      <c r="P117" s="3">
        <f t="shared" si="42"/>
        <v>2793.810078057149</v>
      </c>
      <c r="Q117">
        <f t="shared" si="43"/>
        <v>0.04</v>
      </c>
      <c r="R117" s="3">
        <f>IF(B117&lt;2,K117*V$5+L117*0.4*V$6 - IF((C117-J117)&gt;0,IF((C117-J117)&gt;V$12,V$12,C117-J117)),P117+L117*($V$6)*0.4+K117*($V$5)+G117+F117+E117)/LookHere!B$11</f>
        <v>25825.776884304807</v>
      </c>
      <c r="S117" s="3">
        <f>(IF(G117&gt;0,IF(R117&gt;V$15,IF(0.15*(R117-V$15)&lt;G117,0.15*(R117-V$15),G117),0),0))*LookHere!B$11</f>
        <v>0</v>
      </c>
      <c r="T117" s="3">
        <f>(IF(R117&lt;V$16,W$16*R117,IF(R117&lt;V$17,Z$16+W$17*(R117-V$16),IF(R117&lt;V$18,W$18*(R117-V$18)+Z$17,(R117-V$18)*W$19+Z$18)))+S117 + IF(R117&lt;V$20,R117*W$20,IF(R117&lt;V$21,(R117-V$20)*W$21+Z$20,(R117-V$21)*W$22+Z$21)))*LookHere!B$11</f>
        <v>5165.155376860961</v>
      </c>
      <c r="AG117">
        <f t="shared" si="44"/>
        <v>85</v>
      </c>
      <c r="AH117" s="37">
        <v>0.10299999999999999</v>
      </c>
      <c r="AI117" s="3">
        <f t="shared" si="45"/>
        <v>0</v>
      </c>
    </row>
    <row r="118" spans="1:35" x14ac:dyDescent="0.2">
      <c r="A118">
        <f t="shared" si="34"/>
        <v>66</v>
      </c>
      <c r="B118">
        <f>IF(A118&lt;LookHere!$B$9,1,2)</f>
        <v>2</v>
      </c>
      <c r="C118">
        <f>IF(B118&lt;2,LookHere!F$10 - T117,0)</f>
        <v>0</v>
      </c>
      <c r="D118" s="3">
        <f>IF(B118=2,LookHere!$B$12,0)</f>
        <v>45000</v>
      </c>
      <c r="E118" s="3">
        <f>IF(A118&lt;LookHere!B$13,0,IF(A118&lt;LookHere!B$14,LookHere!C$13,LookHere!C$14))</f>
        <v>15000</v>
      </c>
      <c r="F118" s="3">
        <f>IF('SC2'!A118&lt;LookHere!D$15,0,LookHere!B$15)</f>
        <v>8000</v>
      </c>
      <c r="G118" s="3">
        <f>IF('SC2'!A118&lt;LookHere!D$16,0,LookHere!B$16)</f>
        <v>0</v>
      </c>
      <c r="H118" s="3">
        <f t="shared" si="35"/>
        <v>27165.155376860959</v>
      </c>
      <c r="I118" s="35">
        <f t="shared" si="36"/>
        <v>194176.9525180682</v>
      </c>
      <c r="J118" s="3">
        <f>IF(I117&gt;0,IF(B118&lt;2,IF(C118&gt;5500*[1]LookHere!B$11, 5500*[1]LookHere!B$11, C118), IF(H118&gt;(M118+P117),-(H118-M118-P117),0)),0)</f>
        <v>-22968.029849261358</v>
      </c>
      <c r="K118" s="35">
        <f t="shared" si="37"/>
        <v>-3.5426378634689684</v>
      </c>
      <c r="L118" s="35">
        <f t="shared" si="38"/>
        <v>8.897202749813431</v>
      </c>
      <c r="M118" s="35">
        <f t="shared" si="39"/>
        <v>1403.3154495424542</v>
      </c>
      <c r="N118" s="35">
        <f t="shared" si="40"/>
        <v>142.83316930795078</v>
      </c>
      <c r="O118" s="35">
        <f t="shared" si="41"/>
        <v>67175.76642184511</v>
      </c>
      <c r="P118" s="3">
        <f t="shared" si="42"/>
        <v>2821.3821897174948</v>
      </c>
      <c r="Q118">
        <f t="shared" si="43"/>
        <v>4.2000000000000003E-2</v>
      </c>
      <c r="R118" s="3">
        <f>IF(B118&lt;2,K118*V$5+L118*0.4*V$6 - IF((C118-J118)&gt;0,IF((C118-J118)&gt;V$12,V$12,C118-J118)),P118+L118*($V$6)*0.4+K118*($V$5)+G118+F118+E118)/LookHere!B$11</f>
        <v>25821.453786090129</v>
      </c>
      <c r="S118" s="3">
        <f>(IF(G118&gt;0,IF(R118&gt;V$15,IF(0.15*(R118-V$15)&lt;G118,0.15*(R118-V$15),G118),0),0))*LookHere!B$11</f>
        <v>0</v>
      </c>
      <c r="T118" s="3">
        <f>(IF(R118&lt;V$16,W$16*R118,IF(R118&lt;V$17,Z$16+W$17*(R118-V$16),IF(R118&lt;V$18,W$18*(R118-V$18)+Z$17,(R118-V$18)*W$19+Z$18)))+S118 + IF(R118&lt;V$20,R118*W$20,IF(R118&lt;V$21,(R118-V$20)*W$21+Z$20,(R118-V$21)*W$22+Z$21)))*LookHere!B$11</f>
        <v>5164.2907572180256</v>
      </c>
      <c r="AG118">
        <f t="shared" si="44"/>
        <v>86</v>
      </c>
      <c r="AH118" s="37">
        <v>0.108</v>
      </c>
      <c r="AI118" s="3">
        <f t="shared" si="45"/>
        <v>0</v>
      </c>
    </row>
    <row r="119" spans="1:35" x14ac:dyDescent="0.2">
      <c r="A119">
        <f t="shared" si="34"/>
        <v>67</v>
      </c>
      <c r="B119">
        <f>IF(A119&lt;LookHere!$B$9,1,2)</f>
        <v>2</v>
      </c>
      <c r="C119">
        <f>IF(B119&lt;2,LookHere!F$10 - T118,0)</f>
        <v>0</v>
      </c>
      <c r="D119" s="3">
        <f>IF(B119=2,LookHere!$B$12,0)</f>
        <v>45000</v>
      </c>
      <c r="E119" s="3">
        <f>IF(A119&lt;LookHere!B$13,0,IF(A119&lt;LookHere!B$14,LookHere!C$13,LookHere!C$14))</f>
        <v>15000</v>
      </c>
      <c r="F119" s="3">
        <f>IF('SC2'!A119&lt;LookHere!D$15,0,LookHere!B$15)</f>
        <v>8000</v>
      </c>
      <c r="G119" s="3">
        <f>IF('SC2'!A119&lt;LookHere!D$16,0,LookHere!B$16)</f>
        <v>7004.88</v>
      </c>
      <c r="H119" s="3">
        <f t="shared" si="35"/>
        <v>20159.410757218026</v>
      </c>
      <c r="I119" s="35">
        <f t="shared" si="36"/>
        <v>177189.91349093613</v>
      </c>
      <c r="J119" s="3">
        <f>IF(I118&gt;0,IF(B119&lt;2,IF(C119&gt;5500*[1]LookHere!B$11, 5500*[1]LookHere!B$11, C119), IF(H119&gt;(M119+P118),-(H119-M119-P118),0)),0)</f>
        <v>-17332.674002614185</v>
      </c>
      <c r="K119" s="35">
        <f t="shared" si="37"/>
        <v>1.4949931783839077E-2</v>
      </c>
      <c r="L119" s="35">
        <f t="shared" si="38"/>
        <v>0.1403978593920554</v>
      </c>
      <c r="M119" s="35">
        <f t="shared" si="39"/>
        <v>5.3545648863444626</v>
      </c>
      <c r="N119" s="35">
        <f t="shared" si="40"/>
        <v>7.2908332839100911</v>
      </c>
      <c r="O119" s="35">
        <f t="shared" si="41"/>
        <v>64473.957096358499</v>
      </c>
      <c r="P119" s="3">
        <f t="shared" si="42"/>
        <v>2836.8541122397737</v>
      </c>
      <c r="Q119">
        <f t="shared" si="43"/>
        <v>4.3999999999999997E-2</v>
      </c>
      <c r="R119" s="3">
        <f>IF(B119&lt;2,K119*V$5+L119*0.4*V$6 - IF((C119-J119)&gt;0,IF((C119-J119)&gt;V$12,V$12,C119-J119)),P119+L119*($V$6)*0.4+K119*($V$5)+G119+F119+E119)/LookHere!B$11</f>
        <v>32841.737068614617</v>
      </c>
      <c r="S119" s="3">
        <f>(IF(G119&gt;0,IF(R119&gt;V$15,IF(0.15*(R119-V$15)&lt;G119,0.15*(R119-V$15),G119),0),0))*LookHere!B$11</f>
        <v>0</v>
      </c>
      <c r="T119" s="3">
        <f>(IF(R119&lt;V$16,W$16*R119,IF(R119&lt;V$17,Z$16+W$17*(R119-V$16),IF(R119&lt;V$18,W$18*(R119-V$18)+Z$17,(R119-V$18)*W$19+Z$18)))+S119 + IF(R119&lt;V$20,R119*W$20,IF(R119&lt;V$21,(R119-V$20)*W$21+Z$20,(R119-V$21)*W$22+Z$21)))*LookHere!B$11</f>
        <v>6568.3474137229232</v>
      </c>
      <c r="W119" s="3"/>
      <c r="X119" s="3"/>
      <c r="Y119" s="3"/>
      <c r="AG119">
        <f t="shared" si="44"/>
        <v>87</v>
      </c>
      <c r="AH119" s="37">
        <v>0.113</v>
      </c>
      <c r="AI119" s="3">
        <f t="shared" si="45"/>
        <v>0</v>
      </c>
    </row>
    <row r="120" spans="1:35" x14ac:dyDescent="0.2">
      <c r="A120">
        <f t="shared" si="34"/>
        <v>68</v>
      </c>
      <c r="B120">
        <f>IF(A120&lt;LookHere!$B$9,1,2)</f>
        <v>2</v>
      </c>
      <c r="C120">
        <f>IF(B120&lt;2,LookHere!F$10 - T119,0)</f>
        <v>0</v>
      </c>
      <c r="D120" s="3">
        <f>IF(B120=2,LookHere!$B$12,0)</f>
        <v>45000</v>
      </c>
      <c r="E120" s="3">
        <f>IF(A120&lt;LookHere!B$13,0,IF(A120&lt;LookHere!B$14,LookHere!C$13,LookHere!C$14))</f>
        <v>15000</v>
      </c>
      <c r="F120" s="3">
        <f>IF('SC2'!A120&lt;LookHere!D$15,0,LookHere!B$15)</f>
        <v>8000</v>
      </c>
      <c r="G120" s="3">
        <f>IF('SC2'!A120&lt;LookHere!D$16,0,LookHere!B$16)</f>
        <v>7004.88</v>
      </c>
      <c r="H120" s="3">
        <f t="shared" si="35"/>
        <v>21563.467413722923</v>
      </c>
      <c r="I120" s="35">
        <f t="shared" si="36"/>
        <v>158778.85358325799</v>
      </c>
      <c r="J120" s="3">
        <f>IF(I119&gt;0,IF(B120&lt;2,IF(C120&gt;5500*[1]LookHere!B$11, 5500*[1]LookHere!B$11, C120), IF(H120&gt;(M120+P119),-(H120-M120-P119),0)),0)</f>
        <v>-18726.457953691974</v>
      </c>
      <c r="K120" s="35">
        <f t="shared" si="37"/>
        <v>-6.3088712127803981E-5</v>
      </c>
      <c r="L120" s="35">
        <f t="shared" si="38"/>
        <v>2.2154782212066293E-3</v>
      </c>
      <c r="M120" s="35">
        <f t="shared" si="39"/>
        <v>0.15534779117589448</v>
      </c>
      <c r="N120" s="35">
        <f t="shared" si="40"/>
        <v>9.379352203928705E-2</v>
      </c>
      <c r="O120" s="35">
        <f t="shared" si="41"/>
        <v>61751.866627750234</v>
      </c>
      <c r="P120" s="3">
        <f t="shared" si="42"/>
        <v>2840.5858648765106</v>
      </c>
      <c r="Q120">
        <f t="shared" si="43"/>
        <v>4.5999999999999999E-2</v>
      </c>
      <c r="R120" s="3">
        <f>IF(B120&lt;2,K120*V$5+L120*0.4*V$6 - IF((C120-J120)&gt;0,IF((C120-J120)&gt;V$12,V$12,C120-J120)),P120+L120*($V$6)*0.4+K120*($V$5)+G120+F120+E120)/LookHere!B$11</f>
        <v>32845.465903819917</v>
      </c>
      <c r="S120" s="3">
        <f>(IF(G120&gt;0,IF(R120&gt;V$15,IF(0.15*(R120-V$15)&lt;G120,0.15*(R120-V$15),G120),0),0))*LookHere!B$11</f>
        <v>0</v>
      </c>
      <c r="T120" s="3">
        <f>(IF(R120&lt;V$16,W$16*R120,IF(R120&lt;V$17,Z$16+W$17*(R120-V$16),IF(R120&lt;V$18,W$18*(R120-V$18)+Z$17,(R120-V$18)*W$19+Z$18)))+S120 + IF(R120&lt;V$20,R120*W$20,IF(R120&lt;V$21,(R120-V$20)*W$21+Z$20,(R120-V$21)*W$22+Z$21)))*LookHere!B$11</f>
        <v>6569.0931807639827</v>
      </c>
      <c r="W120" s="3"/>
      <c r="X120" s="3"/>
      <c r="Y120" s="3"/>
      <c r="AG120">
        <f t="shared" si="44"/>
        <v>88</v>
      </c>
      <c r="AH120" s="37">
        <v>0.11899999999999999</v>
      </c>
      <c r="AI120" s="3">
        <f t="shared" si="45"/>
        <v>0</v>
      </c>
    </row>
    <row r="121" spans="1:35" x14ac:dyDescent="0.2">
      <c r="A121">
        <f t="shared" si="34"/>
        <v>69</v>
      </c>
      <c r="B121">
        <f>IF(A121&lt;LookHere!$B$9,1,2)</f>
        <v>2</v>
      </c>
      <c r="C121">
        <f>IF(B121&lt;2,LookHere!F$10 - T120,0)</f>
        <v>0</v>
      </c>
      <c r="D121" s="3">
        <f>IF(B121=2,LookHere!$B$12,0)</f>
        <v>45000</v>
      </c>
      <c r="E121" s="3">
        <f>IF(A121&lt;LookHere!B$13,0,IF(A121&lt;LookHere!B$14,LookHere!C$13,LookHere!C$14))</f>
        <v>15000</v>
      </c>
      <c r="F121" s="3">
        <f>IF('SC2'!A121&lt;LookHere!D$15,0,LookHere!B$15)</f>
        <v>8000</v>
      </c>
      <c r="G121" s="3">
        <f>IF('SC2'!A121&lt;LookHere!D$16,0,LookHere!B$16)</f>
        <v>7004.88</v>
      </c>
      <c r="H121" s="3">
        <f t="shared" si="35"/>
        <v>21564.213180763982</v>
      </c>
      <c r="I121" s="35">
        <f t="shared" si="36"/>
        <v>140337.85477913823</v>
      </c>
      <c r="J121" s="3">
        <f>IF(I120&gt;0,IF(B121&lt;2,IF(C121&gt;5500*[1]LookHere!B$11, 5500*[1]LookHere!B$11, C121), IF(H121&gt;(M121+P120),-(H121-M121-P120),0)),0)</f>
        <v>-18723.625163497964</v>
      </c>
      <c r="K121" s="35">
        <f t="shared" si="37"/>
        <v>2.6623436517924162E-7</v>
      </c>
      <c r="L121" s="35">
        <f t="shared" si="38"/>
        <v>3.496024633064046E-5</v>
      </c>
      <c r="M121" s="35">
        <f t="shared" si="39"/>
        <v>2.1523895090788253E-3</v>
      </c>
      <c r="N121" s="35">
        <f t="shared" si="40"/>
        <v>1.5697613684829816E-3</v>
      </c>
      <c r="O121" s="35">
        <f t="shared" si="41"/>
        <v>59021.199085471111</v>
      </c>
      <c r="P121" s="3">
        <f t="shared" si="42"/>
        <v>2833.0175561026135</v>
      </c>
      <c r="Q121">
        <f t="shared" si="43"/>
        <v>4.8000000000000001E-2</v>
      </c>
      <c r="R121" s="3">
        <f>IF(B121&lt;2,K121*V$5+L121*0.4*V$6 - IF((C121-J121)&gt;0,IF((C121-J121)&gt;V$12,V$12,C121-J121)),P121+L121*($V$6)*0.4+K121*($V$5)+G121+F121+E121)/LookHere!B$11</f>
        <v>32837.897556749667</v>
      </c>
      <c r="S121" s="3">
        <f>(IF(G121&gt;0,IF(R121&gt;V$15,IF(0.15*(R121-V$15)&lt;G121,0.15*(R121-V$15),G121),0),0))*LookHere!B$11</f>
        <v>0</v>
      </c>
      <c r="T121" s="3">
        <f>(IF(R121&lt;V$16,W$16*R121,IF(R121&lt;V$17,Z$16+W$17*(R121-V$16),IF(R121&lt;V$18,W$18*(R121-V$18)+Z$17,(R121-V$18)*W$19+Z$18)))+S121 + IF(R121&lt;V$20,R121*W$20,IF(R121&lt;V$21,(R121-V$20)*W$21+Z$20,(R121-V$21)*W$22+Z$21)))*LookHere!B$11</f>
        <v>6567.5795113499335</v>
      </c>
      <c r="W121" s="3"/>
      <c r="X121" s="3"/>
      <c r="Y121" s="3"/>
      <c r="AG121">
        <f t="shared" si="44"/>
        <v>89</v>
      </c>
      <c r="AH121" s="37">
        <v>0.127</v>
      </c>
      <c r="AI121" s="3">
        <f t="shared" si="45"/>
        <v>0</v>
      </c>
    </row>
    <row r="122" spans="1:35" x14ac:dyDescent="0.2">
      <c r="A122">
        <f t="shared" si="34"/>
        <v>70</v>
      </c>
      <c r="B122">
        <f>IF(A122&lt;LookHere!$B$9,1,2)</f>
        <v>2</v>
      </c>
      <c r="C122">
        <f>IF(B122&lt;2,LookHere!F$10 - T121,0)</f>
        <v>0</v>
      </c>
      <c r="D122" s="3">
        <f>IF(B122=2,LookHere!$B$12,0)</f>
        <v>45000</v>
      </c>
      <c r="E122" s="3">
        <f>IF(A122&lt;LookHere!B$13,0,IF(A122&lt;LookHere!B$14,LookHere!C$13,LookHere!C$14))</f>
        <v>15000</v>
      </c>
      <c r="F122" s="3">
        <f>IF('SC2'!A122&lt;LookHere!D$15,0,LookHere!B$15)</f>
        <v>8000</v>
      </c>
      <c r="G122" s="3">
        <f>IF('SC2'!A122&lt;LookHere!D$16,0,LookHere!B$16)</f>
        <v>7004.88</v>
      </c>
      <c r="H122" s="3">
        <f t="shared" si="35"/>
        <v>21562.699511349932</v>
      </c>
      <c r="I122" s="35">
        <f t="shared" si="36"/>
        <v>121857.97424062423</v>
      </c>
      <c r="J122" s="3">
        <f>IF(I121&gt;0,IF(B122&lt;2,IF(C122&gt;5500*[1]LookHere!B$11, 5500*[1]LookHere!B$11, C122), IF(H122&gt;(M122+P121),-(H122-M122-P121),0)),0)</f>
        <v>-18729.681920020841</v>
      </c>
      <c r="K122" s="35">
        <f t="shared" si="37"/>
        <v>-1.1235090210567325E-9</v>
      </c>
      <c r="L122" s="35">
        <f t="shared" si="38"/>
        <v>5.5167268709749759E-7</v>
      </c>
      <c r="M122" s="35">
        <f t="shared" si="39"/>
        <v>3.5226480695819701E-5</v>
      </c>
      <c r="N122" s="35">
        <f t="shared" si="40"/>
        <v>2.4392302121894549E-5</v>
      </c>
      <c r="O122" s="35">
        <f t="shared" si="41"/>
        <v>56293.23926374063</v>
      </c>
      <c r="P122" s="3">
        <f t="shared" si="42"/>
        <v>2814.6619631870317</v>
      </c>
      <c r="Q122">
        <f t="shared" si="43"/>
        <v>0.05</v>
      </c>
      <c r="R122" s="3">
        <f>IF(B122&lt;2,K122*V$5+L122*0.4*V$6 - IF((C122-J122)&gt;0,IF((C122-J122)&gt;V$12,V$12,C122-J122)),P122+L122*($V$6)*0.4+K122*($V$5)+G122+F122+E122)/LookHere!B$11</f>
        <v>32819.541963197102</v>
      </c>
      <c r="S122" s="3">
        <f>(IF(G122&gt;0,IF(R122&gt;V$15,IF(0.15*(R122-V$15)&lt;G122,0.15*(R122-V$15),G122),0),0))*LookHere!B$11</f>
        <v>0</v>
      </c>
      <c r="T122" s="3">
        <f>(IF(R122&lt;V$16,W$16*R122,IF(R122&lt;V$17,Z$16+W$17*(R122-V$16),IF(R122&lt;V$18,W$18*(R122-V$18)+Z$17,(R122-V$18)*W$19+Z$18)))+S122 + IF(R122&lt;V$20,R122*W$20,IF(R122&lt;V$21,(R122-V$20)*W$21+Z$20,(R122-V$21)*W$22+Z$21)))*LookHere!B$11</f>
        <v>6563.9083926394196</v>
      </c>
      <c r="W122" s="3"/>
      <c r="X122" s="3"/>
      <c r="Y122" s="3"/>
      <c r="AG122">
        <f t="shared" si="44"/>
        <v>90</v>
      </c>
      <c r="AH122" s="37">
        <v>0.13600000000000001</v>
      </c>
      <c r="AI122" s="3">
        <f t="shared" si="45"/>
        <v>0</v>
      </c>
    </row>
    <row r="123" spans="1:35" x14ac:dyDescent="0.2">
      <c r="A123">
        <f t="shared" si="34"/>
        <v>71</v>
      </c>
      <c r="B123">
        <f>IF(A123&lt;LookHere!$B$9,1,2)</f>
        <v>2</v>
      </c>
      <c r="C123">
        <f>IF(B123&lt;2,LookHere!F$10 - T122,0)</f>
        <v>0</v>
      </c>
      <c r="D123" s="3">
        <f>IF(B123=2,LookHere!$B$12,0)</f>
        <v>45000</v>
      </c>
      <c r="E123" s="3">
        <f>IF(A123&lt;LookHere!B$13,0,IF(A123&lt;LookHere!B$14,LookHere!C$13,LookHere!C$14))</f>
        <v>15000</v>
      </c>
      <c r="F123" s="3">
        <f>IF('SC2'!A123&lt;LookHere!D$15,0,LookHere!B$15)</f>
        <v>8000</v>
      </c>
      <c r="G123" s="3">
        <f>IF('SC2'!A123&lt;LookHere!D$16,0,LookHere!B$16)</f>
        <v>7004.88</v>
      </c>
      <c r="H123" s="3">
        <f t="shared" si="35"/>
        <v>21559.028392639419</v>
      </c>
      <c r="I123" s="35">
        <f t="shared" si="36"/>
        <v>103330.51500587069</v>
      </c>
      <c r="J123" s="3">
        <f>IF(I122&gt;0,IF(B123&lt;2,IF(C123&gt;5500*[1]LookHere!B$11, 5500*[1]LookHere!B$11, C123), IF(H123&gt;(M123+P122),-(H123-M123-P122),0)),0)</f>
        <v>-18744.366428901838</v>
      </c>
      <c r="K123" s="35">
        <f t="shared" si="37"/>
        <v>4.7412080689244633E-12</v>
      </c>
      <c r="L123" s="35">
        <f t="shared" si="38"/>
        <v>8.7053950023984278E-9</v>
      </c>
      <c r="M123" s="35">
        <f t="shared" si="39"/>
        <v>5.5054917807644086E-7</v>
      </c>
      <c r="N123" s="35">
        <f t="shared" si="40"/>
        <v>3.8650793367456534E-7</v>
      </c>
      <c r="O123" s="35">
        <f t="shared" si="41"/>
        <v>53578.779266443045</v>
      </c>
      <c r="P123" s="3">
        <f t="shared" si="42"/>
        <v>3964.8296657167853</v>
      </c>
      <c r="Q123">
        <f t="shared" si="43"/>
        <v>7.3999999999999996E-2</v>
      </c>
      <c r="R123" s="3">
        <f>IF(B123&lt;2,K123*V$5+L123*0.4*V$6 - IF((C123-J123)&gt;0,IF((C123-J123)&gt;V$12,V$12,C123-J123)),P123+L123*($V$6)*0.4+K123*($V$5)+G123+F123+E123)/LookHere!B$11</f>
        <v>33969.709665716946</v>
      </c>
      <c r="S123" s="3">
        <f>(IF(G123&gt;0,IF(R123&gt;V$15,IF(0.15*(R123-V$15)&lt;G123,0.15*(R123-V$15),G123),0),0))*LookHere!B$11</f>
        <v>0</v>
      </c>
      <c r="T123" s="3">
        <f>(IF(R123&lt;V$16,W$16*R123,IF(R123&lt;V$17,Z$16+W$17*(R123-V$16),IF(R123&lt;V$18,W$18*(R123-V$18)+Z$17,(R123-V$18)*W$19+Z$18)))+S123 + IF(R123&lt;V$20,R123*W$20,IF(R123&lt;V$21,(R123-V$20)*W$21+Z$20,(R123-V$21)*W$22+Z$21)))*LookHere!B$11</f>
        <v>6793.9419331433892</v>
      </c>
      <c r="AG123">
        <f t="shared" si="44"/>
        <v>91</v>
      </c>
      <c r="AH123" s="37">
        <v>0.14699999999999999</v>
      </c>
      <c r="AI123" s="3">
        <f t="shared" si="45"/>
        <v>0</v>
      </c>
    </row>
    <row r="124" spans="1:35" x14ac:dyDescent="0.2">
      <c r="A124">
        <f t="shared" si="34"/>
        <v>72</v>
      </c>
      <c r="B124">
        <f>IF(A124&lt;LookHere!$B$9,1,2)</f>
        <v>2</v>
      </c>
      <c r="C124">
        <f>IF(B124&lt;2,LookHere!F$10 - T123,0)</f>
        <v>0</v>
      </c>
      <c r="D124" s="3">
        <f>IF(B124=2,LookHere!$B$12,0)</f>
        <v>45000</v>
      </c>
      <c r="E124" s="3">
        <f>IF(A124&lt;LookHere!B$13,0,IF(A124&lt;LookHere!B$14,LookHere!C$13,LookHere!C$14))</f>
        <v>15000</v>
      </c>
      <c r="F124" s="3">
        <f>IF('SC2'!A124&lt;LookHere!D$15,0,LookHere!B$15)</f>
        <v>8000</v>
      </c>
      <c r="G124" s="3">
        <f>IF('SC2'!A124&lt;LookHere!D$16,0,LookHere!B$16)</f>
        <v>7004.88</v>
      </c>
      <c r="H124" s="3">
        <f t="shared" si="35"/>
        <v>21789.061933143388</v>
      </c>
      <c r="I124" s="35">
        <f t="shared" si="36"/>
        <v>85690.211055163236</v>
      </c>
      <c r="J124" s="3">
        <f>IF(I123&gt;0,IF(B124&lt;2,IF(C124&gt;5500*[1]LookHere!B$11, 5500*[1]LookHere!B$11, C124), IF(H124&gt;(M124+P123),-(H124-M124-P123),0)),0)</f>
        <v>-17824.232267417894</v>
      </c>
      <c r="K124" s="35">
        <f t="shared" si="37"/>
        <v>-2.0007898050941174E-14</v>
      </c>
      <c r="L124" s="35">
        <f t="shared" si="38"/>
        <v>1.3737113313784697E-10</v>
      </c>
      <c r="M124" s="35">
        <f t="shared" si="39"/>
        <v>8.7101362104673522E-9</v>
      </c>
      <c r="N124" s="35">
        <f t="shared" si="40"/>
        <v>6.0923541392582214E-9</v>
      </c>
      <c r="O124" s="35">
        <f t="shared" si="41"/>
        <v>49709.319827820516</v>
      </c>
      <c r="P124" s="3">
        <f t="shared" si="42"/>
        <v>3728.1989870865386</v>
      </c>
      <c r="Q124">
        <f t="shared" si="43"/>
        <v>7.4999999999999997E-2</v>
      </c>
      <c r="R124" s="3">
        <f>IF(B124&lt;2,K124*V$5+L124*0.4*V$6 - IF((C124-J124)&gt;0,IF((C124-J124)&gt;V$12,V$12,C124-J124)),P124+L124*($V$6)*0.4+K124*($V$5)+G124+F124+E124)/LookHere!B$11</f>
        <v>33733.078987086541</v>
      </c>
      <c r="S124" s="3">
        <f>(IF(G124&gt;0,IF(R124&gt;V$15,IF(0.15*(R124-V$15)&lt;G124,0.15*(R124-V$15),G124),0),0))*LookHere!B$11</f>
        <v>0</v>
      </c>
      <c r="T124" s="3">
        <f>(IF(R124&lt;V$16,W$16*R124,IF(R124&lt;V$17,Z$16+W$17*(R124-V$16),IF(R124&lt;V$18,W$18*(R124-V$18)+Z$17,(R124-V$18)*W$19+Z$18)))+S124 + IF(R124&lt;V$20,R124*W$20,IF(R124&lt;V$21,(R124-V$20)*W$21+Z$20,(R124-V$21)*W$22+Z$21)))*LookHere!B$11</f>
        <v>6746.6157974173075</v>
      </c>
      <c r="AG124">
        <f t="shared" si="44"/>
        <v>92</v>
      </c>
      <c r="AH124" s="37">
        <v>0.161</v>
      </c>
      <c r="AI124" s="3">
        <f t="shared" si="45"/>
        <v>0</v>
      </c>
    </row>
    <row r="125" spans="1:35" x14ac:dyDescent="0.2">
      <c r="A125">
        <f t="shared" ref="A125:A156" si="46">A124+1</f>
        <v>73</v>
      </c>
      <c r="B125">
        <f>IF(A125&lt;LookHere!$B$9,1,2)</f>
        <v>2</v>
      </c>
      <c r="C125">
        <f>IF(B125&lt;2,LookHere!F$10 - T124,0)</f>
        <v>0</v>
      </c>
      <c r="D125" s="3">
        <f>IF(B125=2,LookHere!$B$12,0)</f>
        <v>45000</v>
      </c>
      <c r="E125" s="3">
        <f>IF(A125&lt;LookHere!B$13,0,IF(A125&lt;LookHere!B$14,LookHere!C$13,LookHere!C$14))</f>
        <v>15000</v>
      </c>
      <c r="F125" s="3">
        <f>IF('SC2'!A125&lt;LookHere!D$15,0,LookHere!B$15)</f>
        <v>8000</v>
      </c>
      <c r="G125" s="3">
        <f>IF('SC2'!A125&lt;LookHere!D$16,0,LookHere!B$16)</f>
        <v>7004.88</v>
      </c>
      <c r="H125" s="3">
        <f t="shared" ref="H125:H156" si="47">IF(B125&lt;2,0,D125-E125-F125-G125+T124)</f>
        <v>21741.735797417306</v>
      </c>
      <c r="I125" s="35">
        <f t="shared" ref="I125:I156" si="48">IF(I124&gt;0,IF(B125&lt;2,I124*(1+V$98),I124*(1+V$99)) + J125,0)</f>
        <v>67829.202820510793</v>
      </c>
      <c r="J125" s="3">
        <f>IF(I124&gt;0,IF(B125&lt;2,IF(C125&gt;5500*[1]LookHere!B$11, 5500*[1]LookHere!B$11, C125), IF(H125&gt;(M125+P124),-(H125-M125-P124),0)),0)</f>
        <v>-18013.536810330628</v>
      </c>
      <c r="K125" s="35">
        <f t="shared" ref="K125:K156" si="49">IF(B125&lt;2,K124*(1+$V$5-$V$4)+IF(C125&gt;($J125+$V$12),$V$95*($C125-$J125-$V$12),0), K124*(1+$V$5-$V$4)-$M125*$V$96)+N125</f>
        <v>8.4433329779314451E-17</v>
      </c>
      <c r="L125" s="35">
        <f t="shared" ref="L125:L156" si="50">IF(B125&lt;2,L124*(1+$V$6-$V$4)+IF(C125&gt;($J125+$V$12),(1-$V$95)*($C124-$J125-$V$12),0), L124*(1+$V$6-$V$4)-$M125*(1-$V$96))-N125</f>
        <v>2.1677164809152121E-12</v>
      </c>
      <c r="M125" s="35">
        <f t="shared" ref="M125:M156" si="51">MIN(H125-P124,(K124+L124))</f>
        <v>1.3735112523979603E-10</v>
      </c>
      <c r="N125" s="35">
        <f t="shared" ref="N125:N156" si="52">IF(B125&lt;2, IF(K124/(K124+L124)&lt;V$95, (V$95 - K124/(K124+L124))*(K124+L124),0),  IF(K124/(K124+L124)&lt;V$96, (V$96 - K124/(K124+L124))*(K124+L124),0))</f>
        <v>9.6165795565908157E-11</v>
      </c>
      <c r="O125" s="35">
        <f t="shared" ref="O125:O156" si="53">IF(B125&lt;2,O124*(1+V$98) + IF((C125-J125)&gt;0,IF((C125-J125)&gt;V$12,V$12,C125-J125),0), O124*(1+V$99)-P124 )</f>
        <v>46069.603430027499</v>
      </c>
      <c r="P125" s="3">
        <f t="shared" ref="P125:P156" si="54">IF(B125&lt;2, 0, IF(H125&gt;(I125+K125+L125),H125-I125-K125-L125,  O125*Q125))</f>
        <v>3501.28986068209</v>
      </c>
      <c r="Q125">
        <f t="shared" si="43"/>
        <v>7.5999999999999998E-2</v>
      </c>
      <c r="R125" s="3">
        <f>IF(B125&lt;2,K125*V$5+L125*0.4*V$6 - IF((C125-J125)&gt;0,IF((C125-J125)&gt;V$12,V$12,C125-J125)),P125+L125*($V$6)*0.4+K125*($V$5)+G125+F125+E125)/LookHere!B$11</f>
        <v>33506.169860682086</v>
      </c>
      <c r="S125" s="3">
        <f>(IF(G125&gt;0,IF(R125&gt;V$15,IF(0.15*(R125-V$15)&lt;G125,0.15*(R125-V$15),G125),0),0))*LookHere!B$11</f>
        <v>0</v>
      </c>
      <c r="T125" s="3">
        <f>(IF(R125&lt;V$16,W$16*R125,IF(R125&lt;V$17,Z$16+W$17*(R125-V$16),IF(R125&lt;V$18,W$18*(R125-V$18)+Z$17,(R125-V$18)*W$19+Z$18)))+S125 + IF(R125&lt;V$20,R125*W$20,IF(R125&lt;V$21,(R125-V$20)*W$21+Z$20,(R125-V$21)*W$22+Z$21)))*LookHere!B$11</f>
        <v>6701.2339721364178</v>
      </c>
      <c r="AG125">
        <f t="shared" si="44"/>
        <v>93</v>
      </c>
      <c r="AH125" s="37">
        <v>0.18</v>
      </c>
      <c r="AI125" s="3">
        <f t="shared" si="45"/>
        <v>0</v>
      </c>
    </row>
    <row r="126" spans="1:35" x14ac:dyDescent="0.2">
      <c r="A126">
        <f t="shared" si="46"/>
        <v>74</v>
      </c>
      <c r="B126">
        <f>IF(A126&lt;LookHere!$B$9,1,2)</f>
        <v>2</v>
      </c>
      <c r="C126">
        <f>IF(B126&lt;2,LookHere!F$10 - T125,0)</f>
        <v>0</v>
      </c>
      <c r="D126" s="3">
        <f>IF(B126=2,LookHere!$B$12,0)</f>
        <v>45000</v>
      </c>
      <c r="E126" s="3">
        <f>IF(A126&lt;LookHere!B$13,0,IF(A126&lt;LookHere!B$14,LookHere!C$13,LookHere!C$14))</f>
        <v>15000</v>
      </c>
      <c r="F126" s="3">
        <f>IF('SC2'!A126&lt;LookHere!D$15,0,LookHere!B$15)</f>
        <v>8000</v>
      </c>
      <c r="G126" s="3">
        <f>IF('SC2'!A126&lt;LookHere!D$16,0,LookHere!B$16)</f>
        <v>7004.88</v>
      </c>
      <c r="H126" s="3">
        <f t="shared" si="47"/>
        <v>21696.353972136418</v>
      </c>
      <c r="I126" s="35">
        <f t="shared" si="48"/>
        <v>49754.874690076977</v>
      </c>
      <c r="J126" s="3">
        <f>IF(I125&gt;0,IF(B126&lt;2,IF(C126&gt;5500*[1]LookHere!B$11, 5500*[1]LookHere!B$11, C126), IF(H126&gt;(M126+P125),-(H126-M126-P125),0)),0)</f>
        <v>-18195.064111454325</v>
      </c>
      <c r="K126" s="35">
        <f t="shared" si="49"/>
        <v>-3.56308651673166E-19</v>
      </c>
      <c r="L126" s="35">
        <f t="shared" si="50"/>
        <v>3.4206566068841821E-14</v>
      </c>
      <c r="M126" s="35">
        <f t="shared" si="51"/>
        <v>2.1678009142449915E-12</v>
      </c>
      <c r="N126" s="35">
        <f t="shared" si="52"/>
        <v>1.5173762066417146E-12</v>
      </c>
      <c r="O126" s="35">
        <f t="shared" si="53"/>
        <v>42650.317463450854</v>
      </c>
      <c r="P126" s="3">
        <f t="shared" si="54"/>
        <v>3284.0744446857157</v>
      </c>
      <c r="Q126">
        <f t="shared" si="43"/>
        <v>7.6999999999999999E-2</v>
      </c>
      <c r="R126" s="3">
        <f>IF(B126&lt;2,K126*V$5+L126*0.4*V$6 - IF((C126-J126)&gt;0,IF((C126-J126)&gt;V$12,V$12,C126-J126)),P126+L126*($V$6)*0.4+K126*($V$5)+G126+F126+E126)/LookHere!B$11</f>
        <v>33288.954444685718</v>
      </c>
      <c r="S126" s="3">
        <f>(IF(G126&gt;0,IF(R126&gt;V$15,IF(0.15*(R126-V$15)&lt;G126,0.15*(R126-V$15),G126),0),0))*LookHere!B$11</f>
        <v>0</v>
      </c>
      <c r="T126" s="3">
        <f>(IF(R126&lt;V$16,W$16*R126,IF(R126&lt;V$17,Z$16+W$17*(R126-V$16),IF(R126&lt;V$18,W$18*(R126-V$18)+Z$17,(R126-V$18)*W$19+Z$18)))+S126 + IF(R126&lt;V$20,R126*W$20,IF(R126&lt;V$21,(R126-V$20)*W$21+Z$20,(R126-V$21)*W$22+Z$21)))*LookHere!B$11</f>
        <v>6657.7908889371429</v>
      </c>
      <c r="AG126">
        <f t="shared" si="44"/>
        <v>94</v>
      </c>
      <c r="AH126" s="37">
        <v>0.2</v>
      </c>
      <c r="AI126" s="3">
        <f t="shared" si="45"/>
        <v>0</v>
      </c>
    </row>
    <row r="127" spans="1:35" x14ac:dyDescent="0.2">
      <c r="A127">
        <f t="shared" si="46"/>
        <v>75</v>
      </c>
      <c r="B127">
        <f>IF(A127&lt;LookHere!$B$9,1,2)</f>
        <v>2</v>
      </c>
      <c r="C127">
        <f>IF(B127&lt;2,LookHere!F$10 - T126,0)</f>
        <v>0</v>
      </c>
      <c r="D127" s="3">
        <f>IF(B127=2,LookHere!$B$12,0)</f>
        <v>45000</v>
      </c>
      <c r="E127" s="3">
        <f>IF(A127&lt;LookHere!B$13,0,IF(A127&lt;LookHere!B$14,LookHere!C$13,LookHere!C$14))</f>
        <v>15000</v>
      </c>
      <c r="F127" s="3">
        <f>IF('SC2'!A127&lt;LookHere!D$15,0,LookHere!B$15)</f>
        <v>8000</v>
      </c>
      <c r="G127" s="3">
        <f>IF('SC2'!A127&lt;LookHere!D$16,0,LookHere!B$16)</f>
        <v>7004.88</v>
      </c>
      <c r="H127" s="3">
        <f t="shared" si="47"/>
        <v>21652.910888937142</v>
      </c>
      <c r="I127" s="35">
        <f t="shared" si="48"/>
        <v>31474.601922773883</v>
      </c>
      <c r="J127" s="3">
        <f>IF(I126&gt;0,IF(B127&lt;2,IF(C127&gt;5500*[1]LookHere!B$11, 5500*[1]LookHere!B$11, C127), IF(H127&gt;(M127+P126),-(H127-M127-P126),0)),0)</f>
        <v>-18368.836444251425</v>
      </c>
      <c r="K127" s="35">
        <f t="shared" si="49"/>
        <v>1.5036225058046982E-21</v>
      </c>
      <c r="L127" s="35">
        <f t="shared" si="50"/>
        <v>5.3977961256632263E-16</v>
      </c>
      <c r="M127" s="35">
        <f t="shared" si="51"/>
        <v>3.4206209760190148E-14</v>
      </c>
      <c r="N127" s="35">
        <f t="shared" si="52"/>
        <v>2.3944703140784774E-14</v>
      </c>
      <c r="O127" s="35">
        <f t="shared" si="53"/>
        <v>39442.160583850076</v>
      </c>
      <c r="P127" s="3">
        <f t="shared" si="54"/>
        <v>3115.9306861241562</v>
      </c>
      <c r="Q127">
        <f t="shared" si="43"/>
        <v>7.9000000000000001E-2</v>
      </c>
      <c r="R127" s="3">
        <f>IF(B127&lt;2,K127*V$5+L127*0.4*V$6 - IF((C127-J127)&gt;0,IF((C127-J127)&gt;V$12,V$12,C127-J127)),P127+L127*($V$6)*0.4+K127*($V$5)+G127+F127+E127)/LookHere!B$11</f>
        <v>33120.810686124154</v>
      </c>
      <c r="S127" s="3">
        <f>(IF(G127&gt;0,IF(R127&gt;V$15,IF(0.15*(R127-V$15)&lt;G127,0.15*(R127-V$15),G127),0),0))*LookHere!B$11</f>
        <v>0</v>
      </c>
      <c r="T127" s="3">
        <f>(IF(R127&lt;V$16,W$16*R127,IF(R127&lt;V$17,Z$16+W$17*(R127-V$16),IF(R127&lt;V$18,W$18*(R127-V$18)+Z$17,(R127-V$18)*W$19+Z$18)))+S127 + IF(R127&lt;V$20,R127*W$20,IF(R127&lt;V$21,(R127-V$20)*W$21+Z$20,(R127-V$21)*W$22+Z$21)))*LookHere!B$11</f>
        <v>6624.1621372248301</v>
      </c>
      <c r="AG127">
        <f t="shared" si="44"/>
        <v>95</v>
      </c>
      <c r="AH127" s="37">
        <v>0.2</v>
      </c>
      <c r="AI127" s="3">
        <f t="shared" si="45"/>
        <v>0</v>
      </c>
    </row>
    <row r="128" spans="1:35" x14ac:dyDescent="0.2">
      <c r="A128">
        <f t="shared" si="46"/>
        <v>76</v>
      </c>
      <c r="B128">
        <f>IF(A128&lt;LookHere!$B$9,1,2)</f>
        <v>2</v>
      </c>
      <c r="C128">
        <f>IF(B128&lt;2,LookHere!F$10 - T127,0)</f>
        <v>0</v>
      </c>
      <c r="D128" s="3">
        <f>IF(B128=2,LookHere!$B$12,0)</f>
        <v>45000</v>
      </c>
      <c r="E128" s="3">
        <f>IF(A128&lt;LookHere!B$13,0,IF(A128&lt;LookHere!B$14,LookHere!C$13,LookHere!C$14))</f>
        <v>15000</v>
      </c>
      <c r="F128" s="3">
        <f>IF('SC2'!A128&lt;LookHere!D$15,0,LookHere!B$15)</f>
        <v>8000</v>
      </c>
      <c r="G128" s="3">
        <f>IF('SC2'!A128&lt;LookHere!D$16,0,LookHere!B$16)</f>
        <v>7004.88</v>
      </c>
      <c r="H128" s="3">
        <f t="shared" si="47"/>
        <v>21619.282137224829</v>
      </c>
      <c r="I128" s="35">
        <f t="shared" si="48"/>
        <v>13027.275263095744</v>
      </c>
      <c r="J128" s="3">
        <f>IF(I127&gt;0,IF(B128&lt;2,IF(C128&gt;5500*[1]LookHere!B$11, 5500*[1]LookHere!B$11, C128), IF(H128&gt;(M128+P127),-(H128-M128-P127),0)),0)</f>
        <v>-18503.351451100672</v>
      </c>
      <c r="K128" s="35">
        <f t="shared" si="49"/>
        <v>-6.3452869513506474E-24</v>
      </c>
      <c r="L128" s="35">
        <f t="shared" si="50"/>
        <v>8.5177222862965003E-18</v>
      </c>
      <c r="M128" s="35">
        <f t="shared" si="51"/>
        <v>5.3978111618882843E-16</v>
      </c>
      <c r="N128" s="35">
        <f t="shared" si="52"/>
        <v>3.7784527770967408E-16</v>
      </c>
      <c r="O128" s="35">
        <f t="shared" si="53"/>
        <v>36396.436943565168</v>
      </c>
      <c r="P128" s="3">
        <f t="shared" si="54"/>
        <v>8592.0068741290852</v>
      </c>
      <c r="Q128">
        <f t="shared" si="43"/>
        <v>0.08</v>
      </c>
      <c r="R128" s="3">
        <f>IF(B128&lt;2,K128*V$5+L128*0.4*V$6 - IF((C128-J128)&gt;0,IF((C128-J128)&gt;V$12,V$12,C128-J128)),P128+L128*($V$6)*0.4+K128*($V$5)+G128+F128+E128)/LookHere!B$11</f>
        <v>38596.886874129086</v>
      </c>
      <c r="S128" s="3">
        <f>(IF(G128&gt;0,IF(R128&gt;V$15,IF(0.15*(R128-V$15)&lt;G128,0.15*(R128-V$15),G128),0),0))*LookHere!B$11</f>
        <v>0</v>
      </c>
      <c r="T128" s="3">
        <f>(IF(R128&lt;V$16,W$16*R128,IF(R128&lt;V$17,Z$16+W$17*(R128-V$16),IF(R128&lt;V$18,W$18*(R128-V$18)+Z$17,(R128-V$18)*W$19+Z$18)))+S128 + IF(R128&lt;V$20,R128*W$20,IF(R128&lt;V$21,(R128-V$20)*W$21+Z$20,(R128-V$21)*W$22+Z$21)))*LookHere!B$11</f>
        <v>7719.3773748258172</v>
      </c>
      <c r="AG128">
        <f t="shared" si="44"/>
        <v>96</v>
      </c>
      <c r="AH128" s="37">
        <v>0.2</v>
      </c>
      <c r="AI128" s="3">
        <f t="shared" si="45"/>
        <v>0</v>
      </c>
    </row>
    <row r="129" spans="1:35" x14ac:dyDescent="0.2">
      <c r="A129">
        <f t="shared" si="46"/>
        <v>77</v>
      </c>
      <c r="B129">
        <f>IF(A129&lt;LookHere!$B$9,1,2)</f>
        <v>2</v>
      </c>
      <c r="C129">
        <f>IF(B129&lt;2,LookHere!F$10 - T128,0)</f>
        <v>0</v>
      </c>
      <c r="D129" s="3">
        <f>IF(B129=2,LookHere!$B$12,0)</f>
        <v>45000</v>
      </c>
      <c r="E129" s="3">
        <f>IF(A129&lt;LookHere!B$13,0,IF(A129&lt;LookHere!B$14,LookHere!C$13,LookHere!C$14))</f>
        <v>15000</v>
      </c>
      <c r="F129" s="3">
        <f>IF('SC2'!A129&lt;LookHere!D$15,0,LookHere!B$15)</f>
        <v>8000</v>
      </c>
      <c r="G129" s="3">
        <f>IF('SC2'!A129&lt;LookHere!D$16,0,LookHere!B$16)</f>
        <v>7004.88</v>
      </c>
      <c r="H129" s="3">
        <f t="shared" si="47"/>
        <v>22714.497374825816</v>
      </c>
      <c r="I129" s="35">
        <f t="shared" si="48"/>
        <v>-1072.0266876326787</v>
      </c>
      <c r="J129" s="3">
        <f>IF(I128&gt;0,IF(B129&lt;2,IF(C129&gt;5500*[1]LookHere!B$11, 5500*[1]LookHere!B$11, C129), IF(H129&gt;(M129+P128),-(H129-M129-P128),0)),0)</f>
        <v>-14122.490500696731</v>
      </c>
      <c r="K129" s="35">
        <f t="shared" si="49"/>
        <v>2.6777110744633558E-26</v>
      </c>
      <c r="L129" s="35">
        <f t="shared" si="50"/>
        <v>1.3440965767775792E-19</v>
      </c>
      <c r="M129" s="35">
        <f t="shared" si="51"/>
        <v>8.5177159410095489E-18</v>
      </c>
      <c r="N129" s="35">
        <f t="shared" si="52"/>
        <v>5.9624075039936354E-18</v>
      </c>
      <c r="O129" s="35">
        <f t="shared" si="53"/>
        <v>27869.215727195628</v>
      </c>
      <c r="P129" s="3">
        <f t="shared" si="54"/>
        <v>23786.524062458495</v>
      </c>
      <c r="Q129">
        <f t="shared" si="43"/>
        <v>8.2000000000000003E-2</v>
      </c>
      <c r="R129" s="3">
        <f>IF(B129&lt;2,K129*V$5+L129*0.4*V$6 - IF((C129-J129)&gt;0,IF((C129-J129)&gt;V$12,V$12,C129-J129)),P129+L129*($V$6)*0.4+K129*($V$5)+G129+F129+E129)/LookHere!B$11</f>
        <v>53791.404062458496</v>
      </c>
      <c r="S129" s="3">
        <f>(IF(G129&gt;0,IF(R129&gt;V$15,IF(0.15*(R129-V$15)&lt;G129,0.15*(R129-V$15),G129),0),0))*LookHere!B$11</f>
        <v>0</v>
      </c>
      <c r="T129" s="3">
        <f>(IF(R129&lt;V$16,W$16*R129,IF(R129&lt;V$17,Z$16+W$17*(R129-V$16),IF(R129&lt;V$18,W$18*(R129-V$18)+Z$17,(R129-V$18)*W$19+Z$18)))+S129 + IF(R129&lt;V$20,R129*W$20,IF(R129&lt;V$21,(R129-V$20)*W$21+Z$20,(R129-V$21)*W$22+Z$21)))*LookHere!B$11</f>
        <v>12014.332365455821</v>
      </c>
      <c r="AG129">
        <f t="shared" si="44"/>
        <v>97</v>
      </c>
      <c r="AH129" s="37">
        <v>0.2</v>
      </c>
      <c r="AI129" s="3">
        <f t="shared" si="45"/>
        <v>1</v>
      </c>
    </row>
    <row r="130" spans="1:35" x14ac:dyDescent="0.2">
      <c r="A130">
        <f t="shared" si="46"/>
        <v>78</v>
      </c>
      <c r="B130">
        <f>IF(A130&lt;LookHere!$B$9,1,2)</f>
        <v>2</v>
      </c>
      <c r="C130">
        <f>IF(B130&lt;2,LookHere!F$10 - T129,0)</f>
        <v>0</v>
      </c>
      <c r="D130" s="3">
        <f>IF(B130=2,LookHere!$B$12,0)</f>
        <v>45000</v>
      </c>
      <c r="E130" s="3">
        <f>IF(A130&lt;LookHere!B$13,0,IF(A130&lt;LookHere!B$14,LookHere!C$13,LookHere!C$14))</f>
        <v>15000</v>
      </c>
      <c r="F130" s="3">
        <f>IF('SC2'!A130&lt;LookHere!D$15,0,LookHere!B$15)</f>
        <v>8000</v>
      </c>
      <c r="G130" s="3">
        <f>IF('SC2'!A130&lt;LookHere!D$16,0,LookHere!B$16)</f>
        <v>7004.88</v>
      </c>
      <c r="H130" s="3">
        <f t="shared" si="47"/>
        <v>27009.452365455822</v>
      </c>
      <c r="I130" s="35">
        <f t="shared" si="48"/>
        <v>0</v>
      </c>
      <c r="J130" s="3">
        <f>IF(I129&gt;0,IF(B130&lt;2,IF(C130&gt;5500*[1]LookHere!B$11, 5500*[1]LookHere!B$11, C130), IF(H130&gt;(M130+P129),-(H130-M130-P129),0)),0)</f>
        <v>0</v>
      </c>
      <c r="K130" s="35">
        <f t="shared" si="49"/>
        <v>-1.129994015144896E-28</v>
      </c>
      <c r="L130" s="35">
        <f t="shared" si="50"/>
        <v>2.120984398155007E-21</v>
      </c>
      <c r="M130" s="35">
        <f t="shared" si="51"/>
        <v>1.3440968445486866E-19</v>
      </c>
      <c r="N130" s="35">
        <f t="shared" si="52"/>
        <v>9.4086752341297313E-20</v>
      </c>
      <c r="O130" s="35">
        <f t="shared" si="53"/>
        <v>4132.2988687315374</v>
      </c>
      <c r="P130" s="3">
        <f t="shared" si="54"/>
        <v>27009.452365455822</v>
      </c>
      <c r="Q130">
        <f t="shared" si="43"/>
        <v>8.3000000000000004E-2</v>
      </c>
      <c r="R130" s="3">
        <f>IF(B130&lt;2,K130*V$5+L130*0.4*V$6 - IF((C130-J130)&gt;0,IF((C130-J130)&gt;V$12,V$12,C130-J130)),P130+L130*($V$6)*0.4+K130*($V$5)+G130+F130+E130)/LookHere!B$11</f>
        <v>57014.332365455819</v>
      </c>
      <c r="S130" s="3">
        <f>(IF(G130&gt;0,IF(R130&gt;V$15,IF(0.15*(R130-V$15)&lt;G130,0.15*(R130-V$15),G130),0),0))*LookHere!B$11</f>
        <v>0</v>
      </c>
      <c r="T130" s="3">
        <f>(IF(R130&lt;V$16,W$16*R130,IF(R130&lt;V$17,Z$16+W$17*(R130-V$16),IF(R130&lt;V$18,W$18*(R130-V$18)+Z$17,(R130-V$18)*W$19+Z$18)))+S130 + IF(R130&lt;V$20,R130*W$20,IF(R130&lt;V$21,(R130-V$20)*W$21+Z$20,(R130-V$21)*W$22+Z$21)))*LookHere!B$11</f>
        <v>13018.274531839486</v>
      </c>
      <c r="AG130">
        <f t="shared" si="44"/>
        <v>98</v>
      </c>
      <c r="AH130" s="37">
        <v>0.2</v>
      </c>
      <c r="AI130" s="3">
        <f t="shared" si="45"/>
        <v>1</v>
      </c>
    </row>
    <row r="131" spans="1:35" x14ac:dyDescent="0.2">
      <c r="A131">
        <f t="shared" si="46"/>
        <v>79</v>
      </c>
      <c r="B131">
        <f>IF(A131&lt;LookHere!$B$9,1,2)</f>
        <v>2</v>
      </c>
      <c r="C131">
        <f>IF(B131&lt;2,LookHere!F$10 - T130,0)</f>
        <v>0</v>
      </c>
      <c r="D131" s="3">
        <f>IF(B131=2,LookHere!$B$12,0)</f>
        <v>45000</v>
      </c>
      <c r="E131" s="3">
        <f>IF(A131&lt;LookHere!B$13,0,IF(A131&lt;LookHere!B$14,LookHere!C$13,LookHere!C$14))</f>
        <v>15000</v>
      </c>
      <c r="F131" s="3">
        <f>IF('SC2'!A131&lt;LookHere!D$15,0,LookHere!B$15)</f>
        <v>8000</v>
      </c>
      <c r="G131" s="3">
        <f>IF('SC2'!A131&lt;LookHere!D$16,0,LookHere!B$16)</f>
        <v>7004.88</v>
      </c>
      <c r="H131" s="3">
        <f t="shared" si="47"/>
        <v>28013.394531839484</v>
      </c>
      <c r="I131" s="35">
        <f t="shared" si="48"/>
        <v>0</v>
      </c>
      <c r="J131" s="3">
        <f>IF(I130&gt;0,IF(B131&lt;2,IF(C131&gt;5500*[1]LookHere!B$11, 5500*[1]LookHere!B$11, C131), IF(H131&gt;(M131+P130),-(H131-M131-P130),0)),0)</f>
        <v>0</v>
      </c>
      <c r="K131" s="35">
        <f t="shared" si="49"/>
        <v>4.7685743304383762E-31</v>
      </c>
      <c r="L131" s="35">
        <f t="shared" si="50"/>
        <v>3.3469133802885746E-23</v>
      </c>
      <c r="M131" s="35">
        <f t="shared" si="51"/>
        <v>2.1209842851556055E-21</v>
      </c>
      <c r="N131" s="35">
        <f t="shared" si="52"/>
        <v>1.4846891126083253E-21</v>
      </c>
      <c r="O131" s="35">
        <f t="shared" si="53"/>
        <v>-22869.798004737942</v>
      </c>
      <c r="P131" s="3">
        <f t="shared" si="54"/>
        <v>28013.394531839484</v>
      </c>
      <c r="Q131">
        <f t="shared" si="43"/>
        <v>8.5000000000000006E-2</v>
      </c>
      <c r="R131" s="3">
        <f>IF(B131&lt;2,K131*V$5+L131*0.4*V$6 - IF((C131-J131)&gt;0,IF((C131-J131)&gt;V$12,V$12,C131-J131)),P131+L131*($V$6)*0.4+K131*($V$5)+G131+F131+E131)/LookHere!B$11</f>
        <v>58018.274531839481</v>
      </c>
      <c r="S131" s="3">
        <f>(IF(G131&gt;0,IF(R131&gt;V$15,IF(0.15*(R131-V$15)&lt;G131,0.15*(R131-V$15),G131),0),0))*LookHere!B$11</f>
        <v>0</v>
      </c>
      <c r="T131" s="3">
        <f>(IF(R131&lt;V$16,W$16*R131,IF(R131&lt;V$17,Z$16+W$17*(R131-V$16),IF(R131&lt;V$18,W$18*(R131-V$18)+Z$17,(R131-V$18)*W$19+Z$18)))+S131 + IF(R131&lt;V$20,R131*W$20,IF(R131&lt;V$21,(R131-V$20)*W$21+Z$20,(R131-V$21)*W$22+Z$21)))*LookHere!B$11</f>
        <v>13331.002516667997</v>
      </c>
      <c r="AG131">
        <f t="shared" si="44"/>
        <v>99</v>
      </c>
      <c r="AH131" s="37">
        <v>0.2</v>
      </c>
      <c r="AI131" s="3">
        <f t="shared" si="45"/>
        <v>1</v>
      </c>
    </row>
    <row r="132" spans="1:35" x14ac:dyDescent="0.2">
      <c r="A132">
        <f t="shared" si="46"/>
        <v>80</v>
      </c>
      <c r="B132">
        <f>IF(A132&lt;LookHere!$B$9,1,2)</f>
        <v>2</v>
      </c>
      <c r="C132">
        <f>IF(B132&lt;2,LookHere!F$10 - T131,0)</f>
        <v>0</v>
      </c>
      <c r="D132" s="3">
        <f>IF(B132=2,LookHere!$B$12,0)</f>
        <v>45000</v>
      </c>
      <c r="E132" s="3">
        <f>IF(A132&lt;LookHere!B$13,0,IF(A132&lt;LookHere!B$14,LookHere!C$13,LookHere!C$14))</f>
        <v>15000</v>
      </c>
      <c r="F132" s="3">
        <f>IF('SC2'!A132&lt;LookHere!D$15,0,LookHere!B$15)</f>
        <v>8000</v>
      </c>
      <c r="G132" s="3">
        <f>IF('SC2'!A132&lt;LookHere!D$16,0,LookHere!B$16)</f>
        <v>7004.88</v>
      </c>
      <c r="H132" s="3">
        <f t="shared" si="47"/>
        <v>28326.122516667994</v>
      </c>
      <c r="I132" s="35">
        <f t="shared" si="48"/>
        <v>0</v>
      </c>
      <c r="J132" s="3">
        <f>IF(I131&gt;0,IF(B132&lt;2,IF(C132&gt;5500*[1]LookHere!B$11, 5500*[1]LookHere!B$11, C132), IF(H132&gt;(M132+P131),-(H132-M132-P131),0)),0)</f>
        <v>0</v>
      </c>
      <c r="K132" s="35">
        <f t="shared" si="49"/>
        <v>-2.0123375953803052E-33</v>
      </c>
      <c r="L132" s="35">
        <f t="shared" si="50"/>
        <v>5.2814293140953669E-25</v>
      </c>
      <c r="M132" s="35">
        <f t="shared" si="51"/>
        <v>3.3469134279743179E-23</v>
      </c>
      <c r="N132" s="35">
        <f t="shared" si="52"/>
        <v>2.3428393518962791E-23</v>
      </c>
      <c r="O132" s="35">
        <f t="shared" si="53"/>
        <v>-50923.900777025861</v>
      </c>
      <c r="P132" s="3">
        <f t="shared" si="54"/>
        <v>28326.122516667994</v>
      </c>
      <c r="Q132">
        <f t="shared" si="43"/>
        <v>8.7999999999999995E-2</v>
      </c>
      <c r="R132" s="3">
        <f>IF(B132&lt;2,K132*V$5+L132*0.4*V$6 - IF((C132-J132)&gt;0,IF((C132-J132)&gt;V$12,V$12,C132-J132)),P132+L132*($V$6)*0.4+K132*($V$5)+G132+F132+E132)/LookHere!B$11</f>
        <v>58331.002516667992</v>
      </c>
      <c r="S132" s="3">
        <f>(IF(G132&gt;0,IF(R132&gt;V$15,IF(0.15*(R132-V$15)&lt;G132,0.15*(R132-V$15),G132),0),0))*LookHere!B$11</f>
        <v>0</v>
      </c>
      <c r="T132" s="3">
        <f>(IF(R132&lt;V$16,W$16*R132,IF(R132&lt;V$17,Z$16+W$17*(R132-V$16),IF(R132&lt;V$18,W$18*(R132-V$18)+Z$17,(R132-V$18)*W$19+Z$18)))+S132 + IF(R132&lt;V$20,R132*W$20,IF(R132&lt;V$21,(R132-V$20)*W$21+Z$20,(R132-V$21)*W$22+Z$21)))*LookHere!B$11</f>
        <v>13428.417283942079</v>
      </c>
      <c r="AG132">
        <f t="shared" si="44"/>
        <v>100</v>
      </c>
      <c r="AH132" s="37">
        <v>0.2</v>
      </c>
      <c r="AI132" s="3">
        <f t="shared" ref="AI132:AI163" si="55">IF(((K132+L132+O132+I132)-H132)&lt;H132,1,0)</f>
        <v>1</v>
      </c>
    </row>
    <row r="133" spans="1:35" x14ac:dyDescent="0.2">
      <c r="A133">
        <f t="shared" si="46"/>
        <v>81</v>
      </c>
      <c r="B133">
        <f>IF(A133&lt;LookHere!$B$9,1,2)</f>
        <v>2</v>
      </c>
      <c r="C133">
        <f>IF(B133&lt;2,LookHere!F$10 - T132,0)</f>
        <v>0</v>
      </c>
      <c r="D133" s="3">
        <f>IF(B133=2,LookHere!$B$12,0)</f>
        <v>45000</v>
      </c>
      <c r="E133" s="3">
        <f>IF(A133&lt;LookHere!B$13,0,IF(A133&lt;LookHere!B$14,LookHere!C$13,LookHere!C$14))</f>
        <v>15000</v>
      </c>
      <c r="F133" s="3">
        <f>IF('SC2'!A133&lt;LookHere!D$15,0,LookHere!B$15)</f>
        <v>8000</v>
      </c>
      <c r="G133" s="3">
        <f>IF('SC2'!A133&lt;LookHere!D$16,0,LookHere!B$16)</f>
        <v>7004.88</v>
      </c>
      <c r="H133" s="3">
        <f t="shared" si="47"/>
        <v>28423.537283942078</v>
      </c>
      <c r="I133" s="35">
        <f t="shared" si="48"/>
        <v>0</v>
      </c>
      <c r="J133" s="3">
        <f>IF(I132&gt;0,IF(B133&lt;2,IF(C133&gt;5500*[1]LookHere!B$11, 5500*[1]LookHere!B$11, C133), IF(H133&gt;(M133+P132),-(H133-M133-P132),0)),0)</f>
        <v>0</v>
      </c>
      <c r="K133" s="35">
        <f t="shared" si="49"/>
        <v>8.4920742474775263E-36</v>
      </c>
      <c r="L133" s="35">
        <f t="shared" si="50"/>
        <v>8.3340954576424802E-27</v>
      </c>
      <c r="M133" s="35">
        <f t="shared" si="51"/>
        <v>5.281429293971991E-25</v>
      </c>
      <c r="N133" s="35">
        <f t="shared" si="52"/>
        <v>3.6970005259037693E-25</v>
      </c>
      <c r="O133" s="35">
        <f t="shared" si="53"/>
        <v>-79340.667837076966</v>
      </c>
      <c r="P133" s="3">
        <f t="shared" si="54"/>
        <v>28423.537283942078</v>
      </c>
      <c r="Q133">
        <f t="shared" si="43"/>
        <v>0.09</v>
      </c>
      <c r="R133" s="3">
        <f>IF(B133&lt;2,K133*V$5+L133*0.4*V$6 - IF((C133-J133)&gt;0,IF((C133-J133)&gt;V$12,V$12,C133-J133)),P133+L133*($V$6)*0.4+K133*($V$5)+G133+F133+E133)/LookHere!B$11</f>
        <v>58428.417283942079</v>
      </c>
      <c r="S133" s="3">
        <f>(IF(G133&gt;0,IF(R133&gt;V$15,IF(0.15*(R133-V$15)&lt;G133,0.15*(R133-V$15),G133),0),0))*LookHere!B$11</f>
        <v>0</v>
      </c>
      <c r="T133" s="3">
        <f>(IF(R133&lt;V$16,W$16*R133,IF(R133&lt;V$17,Z$16+W$17*(R133-V$16),IF(R133&lt;V$18,W$18*(R133-V$18)+Z$17,(R133-V$18)*W$19+Z$18)))+S133 + IF(R133&lt;V$20,R133*W$20,IF(R133&lt;V$21,(R133-V$20)*W$21+Z$20,(R133-V$21)*W$22+Z$21)))*LookHere!B$11</f>
        <v>13458.761983947959</v>
      </c>
      <c r="AI133" s="3">
        <f t="shared" si="55"/>
        <v>1</v>
      </c>
    </row>
    <row r="134" spans="1:35" x14ac:dyDescent="0.2">
      <c r="A134">
        <f t="shared" si="46"/>
        <v>82</v>
      </c>
      <c r="B134">
        <f>IF(A134&lt;LookHere!$B$9,1,2)</f>
        <v>2</v>
      </c>
      <c r="C134">
        <f>IF(B134&lt;2,LookHere!F$10 - T133,0)</f>
        <v>0</v>
      </c>
      <c r="D134" s="3">
        <f>IF(B134=2,LookHere!$B$12,0)</f>
        <v>45000</v>
      </c>
      <c r="E134" s="3">
        <f>IF(A134&lt;LookHere!B$13,0,IF(A134&lt;LookHere!B$14,LookHere!C$13,LookHere!C$14))</f>
        <v>15000</v>
      </c>
      <c r="F134" s="3">
        <f>IF('SC2'!A134&lt;LookHere!D$15,0,LookHere!B$15)</f>
        <v>8000</v>
      </c>
      <c r="G134" s="3">
        <f>IF('SC2'!A134&lt;LookHere!D$16,0,LookHere!B$16)</f>
        <v>7004.88</v>
      </c>
      <c r="H134" s="3">
        <f t="shared" si="47"/>
        <v>28453.881983947958</v>
      </c>
      <c r="I134" s="35">
        <f t="shared" si="48"/>
        <v>0</v>
      </c>
      <c r="J134" s="3">
        <f>IF(I133&gt;0,IF(B134&lt;2,IF(C134&gt;5500*[1]LookHere!B$11, 5500*[1]LookHere!B$11, C134), IF(H134&gt;(M134+P133),-(H134-M134-P133),0)),0)</f>
        <v>0</v>
      </c>
      <c r="K134" s="35">
        <f t="shared" si="49"/>
        <v>-3.5835932516401133E-38</v>
      </c>
      <c r="L134" s="35">
        <f t="shared" si="50"/>
        <v>1.3151202632159686E-28</v>
      </c>
      <c r="M134" s="35">
        <f t="shared" si="51"/>
        <v>8.3340954661345544E-27</v>
      </c>
      <c r="N134" s="35">
        <f t="shared" si="52"/>
        <v>5.8338668178021138E-27</v>
      </c>
      <c r="O134" s="35">
        <f t="shared" si="53"/>
        <v>-107905.43150976903</v>
      </c>
      <c r="P134" s="3">
        <f t="shared" si="54"/>
        <v>28453.881983947958</v>
      </c>
      <c r="Q134">
        <f t="shared" si="43"/>
        <v>9.2999999999999999E-2</v>
      </c>
      <c r="R134" s="3">
        <f>IF(B134&lt;2,K134*V$5+L134*0.4*V$6 - IF((C134-J134)&gt;0,IF((C134-J134)&gt;V$12,V$12,C134-J134)),P134+L134*($V$6)*0.4+K134*($V$5)+G134+F134+E134)/LookHere!B$11</f>
        <v>58458.761983947959</v>
      </c>
      <c r="S134" s="3">
        <f>(IF(G134&gt;0,IF(R134&gt;V$15,IF(0.15*(R134-V$15)&lt;G134,0.15*(R134-V$15),G134),0),0))*LookHere!B$11</f>
        <v>0</v>
      </c>
      <c r="T134" s="3">
        <f>(IF(R134&lt;V$16,W$16*R134,IF(R134&lt;V$17,Z$16+W$17*(R134-V$16),IF(R134&lt;V$18,W$18*(R134-V$18)+Z$17,(R134-V$18)*W$19+Z$18)))+S134 + IF(R134&lt;V$20,R134*W$20,IF(R134&lt;V$21,(R134-V$20)*W$21+Z$20,(R134-V$21)*W$22+Z$21)))*LookHere!B$11</f>
        <v>13468.21435799979</v>
      </c>
      <c r="AI134" s="3">
        <f t="shared" si="55"/>
        <v>1</v>
      </c>
    </row>
    <row r="135" spans="1:35" x14ac:dyDescent="0.2">
      <c r="A135">
        <f t="shared" si="46"/>
        <v>83</v>
      </c>
      <c r="B135">
        <f>IF(A135&lt;LookHere!$B$9,1,2)</f>
        <v>2</v>
      </c>
      <c r="C135">
        <f>IF(B135&lt;2,LookHere!F$10 - T134,0)</f>
        <v>0</v>
      </c>
      <c r="D135" s="3">
        <f>IF(B135=2,LookHere!$B$12,0)</f>
        <v>45000</v>
      </c>
      <c r="E135" s="3">
        <f>IF(A135&lt;LookHere!B$13,0,IF(A135&lt;LookHere!B$14,LookHere!C$13,LookHere!C$14))</f>
        <v>15000</v>
      </c>
      <c r="F135" s="3">
        <f>IF('SC2'!A135&lt;LookHere!D$15,0,LookHere!B$15)</f>
        <v>8000</v>
      </c>
      <c r="G135" s="3">
        <f>IF('SC2'!A135&lt;LookHere!D$16,0,LookHere!B$16)</f>
        <v>7004.88</v>
      </c>
      <c r="H135" s="3">
        <f t="shared" si="47"/>
        <v>28463.334357999789</v>
      </c>
      <c r="I135" s="35">
        <f t="shared" si="48"/>
        <v>0</v>
      </c>
      <c r="J135" s="3">
        <f>IF(I134&gt;0,IF(B135&lt;2,IF(C135&gt;5500*[1]LookHere!B$11, 5500*[1]LookHere!B$11, C135), IF(H135&gt;(M135+P134),-(H135-M135-P134),0)),0)</f>
        <v>0</v>
      </c>
      <c r="K135" s="35">
        <f t="shared" si="49"/>
        <v>1.5123934065764886E-40</v>
      </c>
      <c r="L135" s="35">
        <f t="shared" si="50"/>
        <v>2.0752597753547755E-30</v>
      </c>
      <c r="M135" s="35">
        <f t="shared" si="51"/>
        <v>1.3151202628576092E-28</v>
      </c>
      <c r="N135" s="35">
        <f t="shared" si="52"/>
        <v>9.2058418435868581E-29</v>
      </c>
      <c r="O135" s="35">
        <f t="shared" si="53"/>
        <v>-136551.38516180436</v>
      </c>
      <c r="P135" s="3">
        <f t="shared" si="54"/>
        <v>28463.334357999789</v>
      </c>
      <c r="Q135">
        <f t="shared" si="43"/>
        <v>9.6000000000000002E-2</v>
      </c>
      <c r="R135" s="3">
        <f>IF(B135&lt;2,K135*V$5+L135*0.4*V$6 - IF((C135-J135)&gt;0,IF((C135-J135)&gt;V$12,V$12,C135-J135)),P135+L135*($V$6)*0.4+K135*($V$5)+G135+F135+E135)/LookHere!B$11</f>
        <v>58468.214357999786</v>
      </c>
      <c r="S135" s="3">
        <f>(IF(G135&gt;0,IF(R135&gt;V$15,IF(0.15*(R135-V$15)&lt;G135,0.15*(R135-V$15),G135),0),0))*LookHere!B$11</f>
        <v>0</v>
      </c>
      <c r="T135" s="3">
        <f>(IF(R135&lt;V$16,W$16*R135,IF(R135&lt;V$17,Z$16+W$17*(R135-V$16),IF(R135&lt;V$18,W$18*(R135-V$18)+Z$17,(R135-V$18)*W$19+Z$18)))+S135 + IF(R135&lt;V$20,R135*W$20,IF(R135&lt;V$21,(R135-V$20)*W$21+Z$20,(R135-V$21)*W$22+Z$21)))*LookHere!B$11</f>
        <v>13471.158772516934</v>
      </c>
      <c r="AI135" s="3">
        <f t="shared" si="55"/>
        <v>1</v>
      </c>
    </row>
    <row r="136" spans="1:35" x14ac:dyDescent="0.2">
      <c r="A136">
        <f t="shared" si="46"/>
        <v>84</v>
      </c>
      <c r="B136">
        <f>IF(A136&lt;LookHere!$B$9,1,2)</f>
        <v>2</v>
      </c>
      <c r="C136">
        <f>IF(B136&lt;2,LookHere!F$10 - T135,0)</f>
        <v>0</v>
      </c>
      <c r="D136" s="3">
        <f>IF(B136=2,LookHere!$B$12,0)</f>
        <v>45000</v>
      </c>
      <c r="E136" s="3">
        <f>IF(A136&lt;LookHere!B$13,0,IF(A136&lt;LookHere!B$14,LookHere!C$13,LookHere!C$14))</f>
        <v>15000</v>
      </c>
      <c r="F136" s="3">
        <f>IF('SC2'!A136&lt;LookHere!D$15,0,LookHere!B$15)</f>
        <v>8000</v>
      </c>
      <c r="G136" s="3">
        <f>IF('SC2'!A136&lt;LookHere!D$16,0,LookHere!B$16)</f>
        <v>7004.88</v>
      </c>
      <c r="H136" s="3">
        <f t="shared" si="47"/>
        <v>28466.278772516933</v>
      </c>
      <c r="I136" s="35">
        <f t="shared" si="48"/>
        <v>0</v>
      </c>
      <c r="J136" s="3">
        <f>IF(I135&gt;0,IF(B136&lt;2,IF(C136&gt;5500*[1]LookHere!B$11, 5500*[1]LookHere!B$11, C136), IF(H136&gt;(M136+P135),-(H136-M136-P135),0)),0)</f>
        <v>0</v>
      </c>
      <c r="K136" s="35">
        <f t="shared" si="49"/>
        <v>-6.3829145049995418E-43</v>
      </c>
      <c r="L136" s="35">
        <f t="shared" si="50"/>
        <v>3.2747599255098329E-32</v>
      </c>
      <c r="M136" s="35">
        <f t="shared" si="51"/>
        <v>2.0752597755060149E-30</v>
      </c>
      <c r="N136" s="35">
        <f t="shared" si="52"/>
        <v>1.452681842702971E-30</v>
      </c>
      <c r="O136" s="35">
        <f t="shared" si="53"/>
        <v>-165257.78098539214</v>
      </c>
      <c r="P136" s="3">
        <f t="shared" si="54"/>
        <v>28466.278772516933</v>
      </c>
      <c r="Q136">
        <f t="shared" si="43"/>
        <v>9.9000000000000005E-2</v>
      </c>
      <c r="R136" s="3">
        <f>IF(B136&lt;2,K136*V$5+L136*0.4*V$6 - IF((C136-J136)&gt;0,IF((C136-J136)&gt;V$12,V$12,C136-J136)),P136+L136*($V$6)*0.4+K136*($V$5)+G136+F136+E136)/LookHere!B$11</f>
        <v>58471.15877251693</v>
      </c>
      <c r="S136" s="3">
        <f>(IF(G136&gt;0,IF(R136&gt;V$15,IF(0.15*(R136-V$15)&lt;G136,0.15*(R136-V$15),G136),0),0))*LookHere!B$11</f>
        <v>0</v>
      </c>
      <c r="T136" s="3">
        <f>(IF(R136&lt;V$16,W$16*R136,IF(R136&lt;V$17,Z$16+W$17*(R136-V$16),IF(R136&lt;V$18,W$18*(R136-V$18)+Z$17,(R136-V$18)*W$19+Z$18)))+S136 + IF(R136&lt;V$20,R136*W$20,IF(R136&lt;V$21,(R136-V$20)*W$21+Z$20,(R136-V$21)*W$22+Z$21)))*LookHere!B$11</f>
        <v>13472.075957639023</v>
      </c>
      <c r="AI136" s="3">
        <f t="shared" si="55"/>
        <v>1</v>
      </c>
    </row>
    <row r="137" spans="1:35" x14ac:dyDescent="0.2">
      <c r="A137">
        <f t="shared" si="46"/>
        <v>85</v>
      </c>
      <c r="B137">
        <f>IF(A137&lt;LookHere!$B$9,1,2)</f>
        <v>2</v>
      </c>
      <c r="C137">
        <f>IF(B137&lt;2,LookHere!F$10 - T136,0)</f>
        <v>0</v>
      </c>
      <c r="D137" s="3">
        <f>IF(B137=2,LookHere!$B$12,0)</f>
        <v>45000</v>
      </c>
      <c r="E137" s="3">
        <f>IF(A137&lt;LookHere!B$13,0,IF(A137&lt;LookHere!B$14,LookHere!C$13,LookHere!C$14))</f>
        <v>15000</v>
      </c>
      <c r="F137" s="3">
        <f>IF('SC2'!A137&lt;LookHere!D$15,0,LookHere!B$15)</f>
        <v>8000</v>
      </c>
      <c r="G137" s="3">
        <f>IF('SC2'!A137&lt;LookHere!D$16,0,LookHere!B$16)</f>
        <v>7004.88</v>
      </c>
      <c r="H137" s="3">
        <f t="shared" si="47"/>
        <v>28467.195957639022</v>
      </c>
      <c r="I137" s="35">
        <f t="shared" si="48"/>
        <v>0</v>
      </c>
      <c r="J137" s="3">
        <f>IF(I136&gt;0,IF(B137&lt;2,IF(C137&gt;5500*[1]LookHere!B$11, 5500*[1]LookHere!B$11, C137), IF(H137&gt;(M137+P136),-(H137-M137-P136),0)),0)</f>
        <v>0</v>
      </c>
      <c r="K137" s="35">
        <f t="shared" si="49"/>
        <v>2.6958573971873922E-45</v>
      </c>
      <c r="L137" s="35">
        <f t="shared" si="50"/>
        <v>5.1675711624544938E-34</v>
      </c>
      <c r="M137" s="35">
        <f t="shared" si="51"/>
        <v>3.2747599254460037E-32</v>
      </c>
      <c r="N137" s="35">
        <f t="shared" si="52"/>
        <v>2.2923319478760317E-32</v>
      </c>
      <c r="O137" s="35">
        <f t="shared" si="53"/>
        <v>-194018.21860806303</v>
      </c>
      <c r="P137" s="3">
        <f t="shared" si="54"/>
        <v>28467.195957639022</v>
      </c>
      <c r="Q137">
        <f t="shared" si="43"/>
        <v>0.10299999999999999</v>
      </c>
      <c r="R137" s="3">
        <f>IF(B137&lt;2,K137*V$5+L137*0.4*V$6 - IF((C137-J137)&gt;0,IF((C137-J137)&gt;V$12,V$12,C137-J137)),P137+L137*($V$6)*0.4+K137*($V$5)+G137+F137+E137)/LookHere!B$11</f>
        <v>58472.075957639019</v>
      </c>
      <c r="S137" s="3">
        <f>(IF(G137&gt;0,IF(R137&gt;V$15,IF(0.15*(R137-V$15)&lt;G137,0.15*(R137-V$15),G137),0),0))*LookHere!B$11</f>
        <v>0</v>
      </c>
      <c r="T137" s="3">
        <f>(IF(R137&lt;V$16,W$16*R137,IF(R137&lt;V$17,Z$16+W$17*(R137-V$16),IF(R137&lt;V$18,W$18*(R137-V$18)+Z$17,(R137-V$18)*W$19+Z$18)))+S137 + IF(R137&lt;V$20,R137*W$20,IF(R137&lt;V$21,(R137-V$20)*W$21+Z$20,(R137-V$21)*W$22+Z$21)))*LookHere!B$11</f>
        <v>13472.361660804552</v>
      </c>
      <c r="AI137" s="3">
        <f t="shared" si="55"/>
        <v>1</v>
      </c>
    </row>
    <row r="138" spans="1:35" x14ac:dyDescent="0.2">
      <c r="A138">
        <f t="shared" si="46"/>
        <v>86</v>
      </c>
      <c r="B138">
        <f>IF(A138&lt;LookHere!$B$9,1,2)</f>
        <v>2</v>
      </c>
      <c r="C138">
        <f>IF(B138&lt;2,LookHere!F$10 - T137,0)</f>
        <v>0</v>
      </c>
      <c r="D138" s="3">
        <f>IF(B138=2,LookHere!$B$12,0)</f>
        <v>45000</v>
      </c>
      <c r="E138" s="3">
        <f>IF(A138&lt;LookHere!B$13,0,IF(A138&lt;LookHere!B$14,LookHere!C$13,LookHere!C$14))</f>
        <v>15000</v>
      </c>
      <c r="F138" s="3">
        <f>IF('SC2'!A138&lt;LookHere!D$15,0,LookHere!B$15)</f>
        <v>8000</v>
      </c>
      <c r="G138" s="3">
        <f>IF('SC2'!A138&lt;LookHere!D$16,0,LookHere!B$16)</f>
        <v>7004.88</v>
      </c>
      <c r="H138" s="3">
        <f t="shared" si="47"/>
        <v>28467.481660804551</v>
      </c>
      <c r="I138" s="35">
        <f t="shared" si="48"/>
        <v>0</v>
      </c>
      <c r="J138" s="3">
        <f>IF(I137&gt;0,IF(B138&lt;2,IF(C138&gt;5500*[1]LookHere!B$11, 5500*[1]LookHere!B$11, C138), IF(H138&gt;(M138+P137),-(H138-M138-P137),0)),0)</f>
        <v>0</v>
      </c>
      <c r="K138" s="35">
        <f t="shared" si="49"/>
        <v>-1.133252237079091E-47</v>
      </c>
      <c r="L138" s="35">
        <f t="shared" si="50"/>
        <v>8.1544272943531101E-36</v>
      </c>
      <c r="M138" s="35">
        <f t="shared" si="51"/>
        <v>5.1675711624814524E-34</v>
      </c>
      <c r="N138" s="35">
        <f t="shared" si="52"/>
        <v>3.6172998137100581E-34</v>
      </c>
      <c r="O138" s="35">
        <f t="shared" si="53"/>
        <v>-222830.7669948244</v>
      </c>
      <c r="P138" s="3">
        <f t="shared" si="54"/>
        <v>28467.481660804551</v>
      </c>
      <c r="Q138">
        <f t="shared" si="43"/>
        <v>0.108</v>
      </c>
      <c r="R138" s="3">
        <f>IF(B138&lt;2,K138*V$5+L138*0.4*V$6 - IF((C138-J138)&gt;0,IF((C138-J138)&gt;V$12,V$12,C138-J138)),P138+L138*($V$6)*0.4+K138*($V$5)+G138+F138+E138)/LookHere!B$11</f>
        <v>58472.361660804549</v>
      </c>
      <c r="S138" s="3">
        <f>(IF(G138&gt;0,IF(R138&gt;V$15,IF(0.15*(R138-V$15)&lt;G138,0.15*(R138-V$15),G138),0),0))*LookHere!B$11</f>
        <v>0</v>
      </c>
      <c r="T138" s="3">
        <f>(IF(R138&lt;V$16,W$16*R138,IF(R138&lt;V$17,Z$16+W$17*(R138-V$16),IF(R138&lt;V$18,W$18*(R138-V$18)+Z$17,(R138-V$18)*W$19+Z$18)))+S138 + IF(R138&lt;V$20,R138*W$20,IF(R138&lt;V$21,(R138-V$20)*W$21+Z$20,(R138-V$21)*W$22+Z$21)))*LookHere!B$11</f>
        <v>13472.450657340618</v>
      </c>
      <c r="AI138" s="3">
        <f t="shared" si="55"/>
        <v>1</v>
      </c>
    </row>
    <row r="139" spans="1:35" x14ac:dyDescent="0.2">
      <c r="A139">
        <f t="shared" si="46"/>
        <v>87</v>
      </c>
      <c r="B139">
        <f>IF(A139&lt;LookHere!$B$9,1,2)</f>
        <v>2</v>
      </c>
      <c r="C139">
        <f>IF(B139&lt;2,LookHere!F$10 - T138,0)</f>
        <v>0</v>
      </c>
      <c r="D139" s="3">
        <f>IF(B139=2,LookHere!$B$12,0)</f>
        <v>45000</v>
      </c>
      <c r="E139" s="3">
        <f>IF(A139&lt;LookHere!B$13,0,IF(A139&lt;LookHere!B$14,LookHere!C$13,LookHere!C$14))</f>
        <v>15000</v>
      </c>
      <c r="F139" s="3">
        <f>IF('SC2'!A139&lt;LookHere!D$15,0,LookHere!B$15)</f>
        <v>8000</v>
      </c>
      <c r="G139" s="3">
        <f>IF('SC2'!A139&lt;LookHere!D$16,0,LookHere!B$16)</f>
        <v>7004.88</v>
      </c>
      <c r="H139" s="3">
        <f t="shared" si="47"/>
        <v>28467.570657340617</v>
      </c>
      <c r="I139" s="35">
        <f t="shared" si="48"/>
        <v>0</v>
      </c>
      <c r="J139" s="3">
        <f>IF(I138&gt;0,IF(B139&lt;2,IF(C139&gt;5500*[1]LookHere!B$11, 5500*[1]LookHere!B$11, C139), IF(H139&gt;(M139+P138),-(H139-M139-P138),0)),0)</f>
        <v>0</v>
      </c>
      <c r="K139" s="35">
        <f t="shared" si="49"/>
        <v>4.8777955959182571E-50</v>
      </c>
      <c r="L139" s="35">
        <f t="shared" si="50"/>
        <v>1.2867686270489084E-37</v>
      </c>
      <c r="M139" s="35">
        <f t="shared" si="51"/>
        <v>8.1544272943417775E-36</v>
      </c>
      <c r="N139" s="35">
        <f t="shared" si="52"/>
        <v>5.7080991060505769E-36</v>
      </c>
      <c r="O139" s="35">
        <f t="shared" si="53"/>
        <v>-251694.88742087974</v>
      </c>
      <c r="P139" s="3">
        <f t="shared" si="54"/>
        <v>28467.570657340617</v>
      </c>
      <c r="Q139">
        <f t="shared" si="43"/>
        <v>0.113</v>
      </c>
      <c r="R139" s="3">
        <f>IF(B139&lt;2,K139*V$5+L139*0.4*V$6 - IF((C139-J139)&gt;0,IF((C139-J139)&gt;V$12,V$12,C139-J139)),P139+L139*($V$6)*0.4+K139*($V$5)+G139+F139+E139)/LookHere!B$11</f>
        <v>58472.450657340618</v>
      </c>
      <c r="S139" s="3">
        <f>(IF(G139&gt;0,IF(R139&gt;V$15,IF(0.15*(R139-V$15)&lt;G139,0.15*(R139-V$15),G139),0),0))*LookHere!B$11</f>
        <v>0</v>
      </c>
      <c r="T139" s="3">
        <f>(IF(R139&lt;V$16,W$16*R139,IF(R139&lt;V$17,Z$16+W$17*(R139-V$16),IF(R139&lt;V$18,W$18*(R139-V$18)+Z$17,(R139-V$18)*W$19+Z$18)))+S139 + IF(R139&lt;V$20,R139*W$20,IF(R139&lt;V$21,(R139-V$20)*W$21+Z$20,(R139-V$21)*W$22+Z$21)))*LookHere!B$11</f>
        <v>13472.478379761602</v>
      </c>
      <c r="AI139" s="3">
        <f t="shared" si="55"/>
        <v>1</v>
      </c>
    </row>
    <row r="140" spans="1:35" x14ac:dyDescent="0.2">
      <c r="A140">
        <f t="shared" si="46"/>
        <v>88</v>
      </c>
      <c r="B140">
        <f>IF(A140&lt;LookHere!$B$9,1,2)</f>
        <v>2</v>
      </c>
      <c r="C140">
        <f>IF(B140&lt;2,LookHere!F$10 - T139,0)</f>
        <v>0</v>
      </c>
      <c r="D140" s="3">
        <f>IF(B140=2,LookHere!$B$12,0)</f>
        <v>45000</v>
      </c>
      <c r="E140" s="3">
        <f>IF(A140&lt;LookHere!B$13,0,IF(A140&lt;LookHere!B$14,LookHere!C$13,LookHere!C$14))</f>
        <v>15000</v>
      </c>
      <c r="F140" s="3">
        <f>IF('SC2'!A140&lt;LookHere!D$15,0,LookHere!B$15)</f>
        <v>8000</v>
      </c>
      <c r="G140" s="3">
        <f>IF('SC2'!A140&lt;LookHere!D$16,0,LookHere!B$16)</f>
        <v>7004.88</v>
      </c>
      <c r="H140" s="3">
        <f t="shared" si="47"/>
        <v>28467.598379761599</v>
      </c>
      <c r="I140" s="35">
        <f t="shared" si="48"/>
        <v>0</v>
      </c>
      <c r="J140" s="3">
        <f>IF(I139&gt;0,IF(B140&lt;2,IF(C140&gt;5500*[1]LookHere!B$11, 5500*[1]LookHere!B$11, C140), IF(H140&gt;(M140+P139),-(H140-M140-P139),0)),0)</f>
        <v>0</v>
      </c>
      <c r="K140" s="35">
        <f t="shared" si="49"/>
        <v>-1.9836925582715515E-52</v>
      </c>
      <c r="L140" s="35">
        <f t="shared" si="50"/>
        <v>2.0305208934831736E-39</v>
      </c>
      <c r="M140" s="35">
        <f t="shared" si="51"/>
        <v>1.2867686270493962E-37</v>
      </c>
      <c r="N140" s="35">
        <f t="shared" si="52"/>
        <v>9.0073803893408954E-38</v>
      </c>
      <c r="O140" s="35">
        <f t="shared" si="53"/>
        <v>-280610.47497782949</v>
      </c>
      <c r="P140" s="3">
        <f t="shared" si="54"/>
        <v>28467.598379761599</v>
      </c>
      <c r="Q140">
        <f t="shared" si="43"/>
        <v>0.11899999999999999</v>
      </c>
      <c r="R140" s="3">
        <f>IF(B140&lt;2,K140*V$5+L140*0.4*V$6 - IF((C140-J140)&gt;0,IF((C140-J140)&gt;V$12,V$12,C140-J140)),P140+L140*($V$6)*0.4+K140*($V$5)+G140+F140+E140)/LookHere!B$11</f>
        <v>58472.478379761596</v>
      </c>
      <c r="S140" s="3">
        <f>(IF(G140&gt;0,IF(R140&gt;V$15,IF(0.15*(R140-V$15)&lt;G140,0.15*(R140-V$15),G140),0),0))*LookHere!B$11</f>
        <v>0</v>
      </c>
      <c r="T140" s="3">
        <f>(IF(R140&lt;V$16,W$16*R140,IF(R140&lt;V$17,Z$16+W$17*(R140-V$16),IF(R140&lt;V$18,W$18*(R140-V$18)+Z$17,(R140-V$18)*W$19+Z$18)))+S140 + IF(R140&lt;V$20,R140*W$20,IF(R140&lt;V$21,(R140-V$20)*W$21+Z$20,(R140-V$21)*W$22+Z$21)))*LookHere!B$11</f>
        <v>13472.487015295737</v>
      </c>
      <c r="AI140" s="3">
        <f t="shared" si="55"/>
        <v>1</v>
      </c>
    </row>
    <row r="141" spans="1:35" x14ac:dyDescent="0.2">
      <c r="A141">
        <f t="shared" si="46"/>
        <v>89</v>
      </c>
      <c r="B141">
        <f>IF(A141&lt;LookHere!$B$9,1,2)</f>
        <v>2</v>
      </c>
      <c r="C141">
        <f>IF(B141&lt;2,LookHere!F$10 - T140,0)</f>
        <v>0</v>
      </c>
      <c r="D141" s="3">
        <f>IF(B141=2,LookHere!$B$12,0)</f>
        <v>45000</v>
      </c>
      <c r="E141" s="3">
        <f>IF(A141&lt;LookHere!B$13,0,IF(A141&lt;LookHere!B$14,LookHere!C$13,LookHere!C$14))</f>
        <v>15000</v>
      </c>
      <c r="F141" s="3">
        <f>IF('SC2'!A141&lt;LookHere!D$15,0,LookHere!B$15)</f>
        <v>8000</v>
      </c>
      <c r="G141" s="3">
        <f>IF('SC2'!A141&lt;LookHere!D$16,0,LookHere!B$16)</f>
        <v>7004.88</v>
      </c>
      <c r="H141" s="3">
        <f t="shared" si="47"/>
        <v>28467.607015295736</v>
      </c>
      <c r="I141" s="35">
        <f t="shared" si="48"/>
        <v>0</v>
      </c>
      <c r="J141" s="3">
        <f>IF(I140&gt;0,IF(B141&lt;2,IF(C141&gt;5500*[1]LookHere!B$11, 5500*[1]LookHere!B$11, C141), IF(H141&gt;(M141+P140),-(H141-M141-P140),0)),0)</f>
        <v>0</v>
      </c>
      <c r="K141" s="35">
        <f t="shared" si="49"/>
        <v>0</v>
      </c>
      <c r="L141" s="35">
        <f t="shared" si="50"/>
        <v>3.2041619699164357E-41</v>
      </c>
      <c r="M141" s="35">
        <f t="shared" si="51"/>
        <v>2.0305208934829752E-39</v>
      </c>
      <c r="N141" s="35">
        <f t="shared" si="52"/>
        <v>1.421364625438281E-39</v>
      </c>
      <c r="O141" s="35">
        <f t="shared" si="53"/>
        <v>-309577.56000305159</v>
      </c>
      <c r="P141" s="3">
        <f t="shared" si="54"/>
        <v>28467.607015295736</v>
      </c>
      <c r="Q141">
        <f t="shared" si="43"/>
        <v>0.127</v>
      </c>
      <c r="R141" s="3">
        <f>IF(B141&lt;2,K141*V$5+L141*0.4*V$6 - IF((C141-J141)&gt;0,IF((C141-J141)&gt;V$12,V$12,C141-J141)),P141+L141*($V$6)*0.4+K141*($V$5)+G141+F141+E141)/LookHere!B$11</f>
        <v>58472.487015295737</v>
      </c>
      <c r="S141" s="3">
        <f>(IF(G141&gt;0,IF(R141&gt;V$15,IF(0.15*(R141-V$15)&lt;G141,0.15*(R141-V$15),G141),0),0))*LookHere!B$11</f>
        <v>0</v>
      </c>
      <c r="T141" s="3">
        <f>(IF(R141&lt;V$16,W$16*R141,IF(R141&lt;V$17,Z$16+W$17*(R141-V$16),IF(R141&lt;V$18,W$18*(R141-V$18)+Z$17,(R141-V$18)*W$19+Z$18)))+S141 + IF(R141&lt;V$20,R141*W$20,IF(R141&lt;V$21,(R141-V$20)*W$21+Z$20,(R141-V$21)*W$22+Z$21)))*LookHere!B$11</f>
        <v>13472.489705264623</v>
      </c>
      <c r="AI141" s="3">
        <f t="shared" si="55"/>
        <v>1</v>
      </c>
    </row>
    <row r="142" spans="1:35" x14ac:dyDescent="0.2">
      <c r="A142">
        <f t="shared" si="46"/>
        <v>90</v>
      </c>
      <c r="B142">
        <f>IF(A142&lt;LookHere!$B$9,1,2)</f>
        <v>2</v>
      </c>
      <c r="C142">
        <f>IF(B142&lt;2,LookHere!F$10 - T141,0)</f>
        <v>0</v>
      </c>
      <c r="D142" s="3">
        <f>IF(B142=2,LookHere!$B$12,0)</f>
        <v>45000</v>
      </c>
      <c r="E142" s="3">
        <f>IF(A142&lt;LookHere!B$13,0,IF(A142&lt;LookHere!B$14,LookHere!C$13,LookHere!C$14))</f>
        <v>15000</v>
      </c>
      <c r="F142" s="3">
        <f>IF('SC2'!A142&lt;LookHere!D$15,0,LookHere!B$15)</f>
        <v>8000</v>
      </c>
      <c r="G142" s="3">
        <f>IF('SC2'!A142&lt;LookHere!D$16,0,LookHere!B$16)</f>
        <v>7004.88</v>
      </c>
      <c r="H142" s="3">
        <f t="shared" si="47"/>
        <v>28467.609705264622</v>
      </c>
      <c r="I142" s="35">
        <f t="shared" si="48"/>
        <v>0</v>
      </c>
      <c r="J142" s="3">
        <f>IF(I141&gt;0,IF(B142&lt;2,IF(C142&gt;5500*[1]LookHere!B$11, 5500*[1]LookHere!B$11, C142), IF(H142&gt;(M142+P141),-(H142-M142-P141),0)),0)</f>
        <v>0</v>
      </c>
      <c r="K142" s="35">
        <f t="shared" si="49"/>
        <v>0</v>
      </c>
      <c r="L142" s="35">
        <f t="shared" si="50"/>
        <v>5.0561675885281087E-43</v>
      </c>
      <c r="M142" s="35">
        <f t="shared" si="51"/>
        <v>3.2041619699164357E-41</v>
      </c>
      <c r="N142" s="35">
        <f t="shared" si="52"/>
        <v>2.2429133789415047E-41</v>
      </c>
      <c r="O142" s="35">
        <f t="shared" si="53"/>
        <v>-338596.21507515269</v>
      </c>
      <c r="P142" s="3">
        <f t="shared" si="54"/>
        <v>28467.609705264622</v>
      </c>
      <c r="Q142">
        <f t="shared" si="43"/>
        <v>0.13600000000000001</v>
      </c>
      <c r="R142" s="3">
        <f>IF(B142&lt;2,K142*V$5+L142*0.4*V$6 - IF((C142-J142)&gt;0,IF((C142-J142)&gt;V$12,V$12,C142-J142)),P142+L142*($V$6)*0.4+K142*($V$5)+G142+F142+E142)/LookHere!B$11</f>
        <v>58472.489705264619</v>
      </c>
      <c r="S142" s="3">
        <f>(IF(G142&gt;0,IF(R142&gt;V$15,IF(0.15*(R142-V$15)&lt;G142,0.15*(R142-V$15),G142),0),0))*LookHere!B$11</f>
        <v>0</v>
      </c>
      <c r="T142" s="3">
        <f>(IF(R142&lt;V$16,W$16*R142,IF(R142&lt;V$17,Z$16+W$17*(R142-V$16),IF(R142&lt;V$18,W$18*(R142-V$18)+Z$17,(R142-V$18)*W$19+Z$18)))+S142 + IF(R142&lt;V$20,R142*W$20,IF(R142&lt;V$21,(R142-V$20)*W$21+Z$20,(R142-V$21)*W$22+Z$21)))*LookHere!B$11</f>
        <v>13472.490543189928</v>
      </c>
      <c r="AI142" s="3">
        <f t="shared" si="55"/>
        <v>1</v>
      </c>
    </row>
    <row r="143" spans="1:35" x14ac:dyDescent="0.2">
      <c r="A143">
        <f t="shared" si="46"/>
        <v>91</v>
      </c>
      <c r="B143">
        <f>IF(A143&lt;LookHere!$B$9,1,2)</f>
        <v>2</v>
      </c>
      <c r="C143">
        <f>IF(B143&lt;2,LookHere!F$10 - T142,0)</f>
        <v>0</v>
      </c>
      <c r="D143" s="3">
        <f>IF(B143=2,LookHere!$B$12,0)</f>
        <v>45000</v>
      </c>
      <c r="E143" s="3">
        <f>IF(A143&lt;LookHere!B$13,0,IF(A143&lt;LookHere!B$14,LookHere!C$13,LookHere!C$14))</f>
        <v>15000</v>
      </c>
      <c r="F143" s="3">
        <f>IF('SC2'!A143&lt;LookHere!D$15,0,LookHere!B$15)</f>
        <v>8000</v>
      </c>
      <c r="G143" s="3">
        <f>IF('SC2'!A143&lt;LookHere!D$16,0,LookHere!B$16)</f>
        <v>7004.88</v>
      </c>
      <c r="H143" s="3">
        <f t="shared" si="47"/>
        <v>28467.610543189927</v>
      </c>
      <c r="I143" s="35">
        <f t="shared" si="48"/>
        <v>0</v>
      </c>
      <c r="J143" s="3">
        <f>IF(I142&gt;0,IF(B143&lt;2,IF(C143&gt;5500*[1]LookHere!B$11, 5500*[1]LookHere!B$11, C143), IF(H143&gt;(M143+P142),-(H143-M143-P142),0)),0)</f>
        <v>0</v>
      </c>
      <c r="K143" s="35">
        <f t="shared" si="49"/>
        <v>0</v>
      </c>
      <c r="L143" s="35">
        <f t="shared" si="50"/>
        <v>7.9786324546973136E-45</v>
      </c>
      <c r="M143" s="35">
        <f t="shared" si="51"/>
        <v>5.0561675885281087E-43</v>
      </c>
      <c r="N143" s="35">
        <f t="shared" si="52"/>
        <v>3.5393173119696759E-43</v>
      </c>
      <c r="O143" s="35">
        <f t="shared" si="53"/>
        <v>-367666.52604325104</v>
      </c>
      <c r="P143" s="3">
        <f t="shared" si="54"/>
        <v>28467.610543189927</v>
      </c>
      <c r="Q143">
        <f t="shared" si="43"/>
        <v>0.14699999999999999</v>
      </c>
      <c r="R143" s="3">
        <f>IF(B143&lt;2,K143*V$5+L143*0.4*V$6 - IF((C143-J143)&gt;0,IF((C143-J143)&gt;V$12,V$12,C143-J143)),P143+L143*($V$6)*0.4+K143*($V$5)+G143+F143+E143)/LookHere!B$11</f>
        <v>58472.490543189924</v>
      </c>
      <c r="S143" s="3">
        <f>(IF(G143&gt;0,IF(R143&gt;V$15,IF(0.15*(R143-V$15)&lt;G143,0.15*(R143-V$15),G143),0),0))*LookHere!B$11</f>
        <v>0</v>
      </c>
      <c r="T143" s="3">
        <f>(IF(R143&lt;V$16,W$16*R143,IF(R143&lt;V$17,Z$16+W$17*(R143-V$16),IF(R143&lt;V$18,W$18*(R143-V$18)+Z$17,(R143-V$18)*W$19+Z$18)))+S143 + IF(R143&lt;V$20,R143*W$20,IF(R143&lt;V$21,(R143-V$20)*W$21+Z$20,(R143-V$21)*W$22+Z$21)))*LookHere!B$11</f>
        <v>13472.490804203662</v>
      </c>
      <c r="AI143" s="3">
        <f t="shared" si="55"/>
        <v>1</v>
      </c>
    </row>
    <row r="144" spans="1:35" x14ac:dyDescent="0.2">
      <c r="A144">
        <f t="shared" si="46"/>
        <v>92</v>
      </c>
      <c r="B144">
        <f>IF(A144&lt;LookHere!$B$9,1,2)</f>
        <v>2</v>
      </c>
      <c r="C144">
        <f>IF(B144&lt;2,LookHere!F$10 - T143,0)</f>
        <v>0</v>
      </c>
      <c r="D144" s="3">
        <f>IF(B144=2,LookHere!$B$12,0)</f>
        <v>45000</v>
      </c>
      <c r="E144" s="3">
        <f>IF(A144&lt;LookHere!B$13,0,IF(A144&lt;LookHere!B$14,LookHere!C$13,LookHere!C$14))</f>
        <v>15000</v>
      </c>
      <c r="F144" s="3">
        <f>IF('SC2'!A144&lt;LookHere!D$15,0,LookHere!B$15)</f>
        <v>8000</v>
      </c>
      <c r="G144" s="3">
        <f>IF('SC2'!A144&lt;LookHere!D$16,0,LookHere!B$16)</f>
        <v>7004.88</v>
      </c>
      <c r="H144" s="3">
        <f t="shared" si="47"/>
        <v>28467.610804203661</v>
      </c>
      <c r="I144" s="35">
        <f t="shared" si="48"/>
        <v>0</v>
      </c>
      <c r="J144" s="3">
        <f>IF(I143&gt;0,IF(B144&lt;2,IF(C144&gt;5500*[1]LookHere!B$11, 5500*[1]LookHere!B$11, C144), IF(H144&gt;(M144+P143),-(H144-M144-P143),0)),0)</f>
        <v>0</v>
      </c>
      <c r="K144" s="35">
        <f t="shared" si="49"/>
        <v>0</v>
      </c>
      <c r="L144" s="35">
        <f t="shared" si="50"/>
        <v>1.2590282013512364E-46</v>
      </c>
      <c r="M144" s="35">
        <f t="shared" si="51"/>
        <v>7.9786324546973136E-45</v>
      </c>
      <c r="N144" s="35">
        <f t="shared" si="52"/>
        <v>5.5850427182881192E-45</v>
      </c>
      <c r="O144" s="35">
        <f t="shared" si="53"/>
        <v>-396788.58300279791</v>
      </c>
      <c r="P144" s="3">
        <f t="shared" si="54"/>
        <v>28467.610804203661</v>
      </c>
      <c r="Q144">
        <f t="shared" si="43"/>
        <v>0.161</v>
      </c>
      <c r="R144" s="3">
        <f>IF(B144&lt;2,K144*V$5+L144*0.4*V$6 - IF((C144-J144)&gt;0,IF((C144-J144)&gt;V$12,V$12,C144-J144)),P144+L144*($V$6)*0.4+K144*($V$5)+G144+F144+E144)/LookHere!B$11</f>
        <v>58472.490804203662</v>
      </c>
      <c r="S144" s="3">
        <f>(IF(G144&gt;0,IF(R144&gt;V$15,IF(0.15*(R144-V$15)&lt;G144,0.15*(R144-V$15),G144),0),0))*LookHere!B$11</f>
        <v>0</v>
      </c>
      <c r="T144" s="3">
        <f>(IF(R144&lt;V$16,W$16*R144,IF(R144&lt;V$17,Z$16+W$17*(R144-V$16),IF(R144&lt;V$18,W$18*(R144-V$18)+Z$17,(R144-V$18)*W$19+Z$18)))+S144 + IF(R144&lt;V$20,R144*W$20,IF(R144&lt;V$21,(R144-V$20)*W$21+Z$20,(R144-V$21)*W$22+Z$21)))*LookHere!B$11</f>
        <v>13472.49088550944</v>
      </c>
      <c r="AI144" s="3">
        <f t="shared" si="55"/>
        <v>1</v>
      </c>
    </row>
    <row r="145" spans="1:35" x14ac:dyDescent="0.2">
      <c r="A145">
        <f t="shared" si="46"/>
        <v>93</v>
      </c>
      <c r="B145">
        <f>IF(A145&lt;LookHere!$B$9,1,2)</f>
        <v>2</v>
      </c>
      <c r="C145">
        <f>IF(B145&lt;2,LookHere!F$10 - T144,0)</f>
        <v>0</v>
      </c>
      <c r="D145" s="3">
        <f>IF(B145=2,LookHere!$B$12,0)</f>
        <v>45000</v>
      </c>
      <c r="E145" s="3">
        <f>IF(A145&lt;LookHere!B$13,0,IF(A145&lt;LookHere!B$14,LookHere!C$13,LookHere!C$14))</f>
        <v>15000</v>
      </c>
      <c r="F145" s="3">
        <f>IF('SC2'!A145&lt;LookHere!D$15,0,LookHere!B$15)</f>
        <v>8000</v>
      </c>
      <c r="G145" s="3">
        <f>IF('SC2'!A145&lt;LookHere!D$16,0,LookHere!B$16)</f>
        <v>7004.88</v>
      </c>
      <c r="H145" s="3">
        <f t="shared" si="47"/>
        <v>28467.610885509439</v>
      </c>
      <c r="I145" s="35">
        <f t="shared" si="48"/>
        <v>0</v>
      </c>
      <c r="J145" s="3">
        <f>IF(I144&gt;0,IF(B145&lt;2,IF(C145&gt;5500*[1]LookHere!B$11, 5500*[1]LookHere!B$11, C145), IF(H145&gt;(M145+P144),-(H145-M145-P144),0)),0)</f>
        <v>0</v>
      </c>
      <c r="K145" s="35">
        <f t="shared" si="49"/>
        <v>0</v>
      </c>
      <c r="L145" s="35">
        <f t="shared" si="50"/>
        <v>1.9867465017322228E-48</v>
      </c>
      <c r="M145" s="35">
        <f t="shared" si="51"/>
        <v>1.2590282013512364E-46</v>
      </c>
      <c r="N145" s="35">
        <f t="shared" si="52"/>
        <v>8.813197409458655E-47</v>
      </c>
      <c r="O145" s="35">
        <f t="shared" si="53"/>
        <v>-425962.47748474649</v>
      </c>
      <c r="P145" s="3">
        <f t="shared" si="54"/>
        <v>28467.610885509439</v>
      </c>
      <c r="Q145">
        <f t="shared" si="43"/>
        <v>0.18</v>
      </c>
      <c r="R145" s="3">
        <f>IF(B145&lt;2,K145*V$5+L145*0.4*V$6 - IF((C145-J145)&gt;0,IF((C145-J145)&gt;V$12,V$12,C145-J145)),P145+L145*($V$6)*0.4+K145*($V$5)+G145+F145+E145)/LookHere!B$11</f>
        <v>58472.49088550944</v>
      </c>
      <c r="S145" s="3">
        <f>(IF(G145&gt;0,IF(R145&gt;V$15,IF(0.15*(R145-V$15)&lt;G145,0.15*(R145-V$15),G145),0),0))*LookHere!B$11</f>
        <v>0</v>
      </c>
      <c r="T145" s="3">
        <f>(IF(R145&lt;V$16,W$16*R145,IF(R145&lt;V$17,Z$16+W$17*(R145-V$16),IF(R145&lt;V$18,W$18*(R145-V$18)+Z$17,(R145-V$18)*W$19+Z$18)))+S145 + IF(R145&lt;V$20,R145*W$20,IF(R145&lt;V$21,(R145-V$20)*W$21+Z$20,(R145-V$21)*W$22+Z$21)))*LookHere!B$11</f>
        <v>13472.49091083619</v>
      </c>
      <c r="AI145" s="3">
        <f t="shared" si="55"/>
        <v>1</v>
      </c>
    </row>
    <row r="146" spans="1:35" x14ac:dyDescent="0.2">
      <c r="A146">
        <f t="shared" si="46"/>
        <v>94</v>
      </c>
      <c r="B146">
        <f>IF(A146&lt;LookHere!$B$9,1,2)</f>
        <v>2</v>
      </c>
      <c r="C146">
        <f>IF(B146&lt;2,LookHere!F$10 - T145,0)</f>
        <v>0</v>
      </c>
      <c r="D146" s="3">
        <f>IF(B146=2,LookHere!$B$12,0)</f>
        <v>45000</v>
      </c>
      <c r="E146" s="3">
        <f>IF(A146&lt;LookHere!B$13,0,IF(A146&lt;LookHere!B$14,LookHere!C$13,LookHere!C$14))</f>
        <v>15000</v>
      </c>
      <c r="F146" s="3">
        <f>IF('SC2'!A146&lt;LookHere!D$15,0,LookHere!B$15)</f>
        <v>8000</v>
      </c>
      <c r="G146" s="3">
        <f>IF('SC2'!A146&lt;LookHere!D$16,0,LookHere!B$16)</f>
        <v>7004.88</v>
      </c>
      <c r="H146" s="3">
        <f t="shared" si="47"/>
        <v>28467.610910836189</v>
      </c>
      <c r="I146" s="35">
        <f t="shared" si="48"/>
        <v>0</v>
      </c>
      <c r="J146" s="3">
        <f>IF(I145&gt;0,IF(B146&lt;2,IF(C146&gt;5500*[1]LookHere!B$11, 5500*[1]LookHere!B$11, C146), IF(H146&gt;(M146+P145),-(H146-M146-P145),0)),0)</f>
        <v>0</v>
      </c>
      <c r="K146" s="35">
        <f t="shared" si="49"/>
        <v>0</v>
      </c>
      <c r="L146" s="35">
        <f t="shared" si="50"/>
        <v>3.1350859797334438E-50</v>
      </c>
      <c r="M146" s="35">
        <f t="shared" si="51"/>
        <v>1.9867465017322228E-48</v>
      </c>
      <c r="N146" s="35">
        <f t="shared" si="52"/>
        <v>1.3907225512125558E-48</v>
      </c>
      <c r="O146" s="35">
        <f t="shared" si="53"/>
        <v>-455188.30158017873</v>
      </c>
      <c r="P146" s="3">
        <f t="shared" si="54"/>
        <v>28467.610910836189</v>
      </c>
      <c r="Q146">
        <f t="shared" si="43"/>
        <v>0.2</v>
      </c>
      <c r="R146" s="3">
        <f>IF(B146&lt;2,K146*V$5+L146*0.4*V$6 - IF((C146-J146)&gt;0,IF((C146-J146)&gt;V$12,V$12,C146-J146)),P146+L146*($V$6)*0.4+K146*($V$5)+G146+F146+E146)/LookHere!B$11</f>
        <v>58472.49091083619</v>
      </c>
      <c r="S146" s="3">
        <f>(IF(G146&gt;0,IF(R146&gt;V$15,IF(0.15*(R146-V$15)&lt;G146,0.15*(R146-V$15),G146),0),0))*LookHere!B$11</f>
        <v>0</v>
      </c>
      <c r="T146" s="3">
        <f>(IF(R146&lt;V$16,W$16*R146,IF(R146&lt;V$17,Z$16+W$17*(R146-V$16),IF(R146&lt;V$18,W$18*(R146-V$18)+Z$17,(R146-V$18)*W$19+Z$18)))+S146 + IF(R146&lt;V$20,R146*W$20,IF(R146&lt;V$21,(R146-V$20)*W$21+Z$20,(R146-V$21)*W$22+Z$21)))*LookHere!B$11</f>
        <v>13472.490918725473</v>
      </c>
      <c r="AI146" s="3">
        <f t="shared" si="55"/>
        <v>1</v>
      </c>
    </row>
    <row r="147" spans="1:35" x14ac:dyDescent="0.2">
      <c r="A147">
        <f t="shared" si="46"/>
        <v>95</v>
      </c>
      <c r="B147">
        <f>IF(A147&lt;LookHere!$B$9,1,2)</f>
        <v>2</v>
      </c>
      <c r="C147">
        <f>IF(B147&lt;2,LookHere!F$10 - T146,0)</f>
        <v>0</v>
      </c>
      <c r="D147" s="3">
        <f>IF(B147=2,LookHere!$B$12,0)</f>
        <v>45000</v>
      </c>
      <c r="E147" s="3">
        <f>IF(A147&lt;LookHere!B$13,0,IF(A147&lt;LookHere!B$14,LookHere!C$13,LookHere!C$14))</f>
        <v>15000</v>
      </c>
      <c r="F147" s="3">
        <f>IF('SC2'!A147&lt;LookHere!D$15,0,LookHere!B$15)</f>
        <v>8000</v>
      </c>
      <c r="G147" s="3">
        <f>IF('SC2'!A147&lt;LookHere!D$16,0,LookHere!B$16)</f>
        <v>7004.88</v>
      </c>
      <c r="H147" s="3">
        <f t="shared" si="47"/>
        <v>28467.61091872547</v>
      </c>
      <c r="I147" s="35">
        <f t="shared" si="48"/>
        <v>0</v>
      </c>
      <c r="J147" s="3">
        <f>IF(I146&gt;0,IF(B147&lt;2,IF(C147&gt;5500*[1]LookHere!B$11, 5500*[1]LookHere!B$11, C147), IF(H147&gt;(M147+P146),-(H147-M147-P146),0)),0)</f>
        <v>0</v>
      </c>
      <c r="K147" s="35">
        <f t="shared" si="49"/>
        <v>0</v>
      </c>
      <c r="L147" s="35">
        <f t="shared" si="50"/>
        <v>4.9471656760193531E-52</v>
      </c>
      <c r="M147" s="35">
        <f t="shared" si="51"/>
        <v>3.1350859797334438E-50</v>
      </c>
      <c r="N147" s="35">
        <f t="shared" si="52"/>
        <v>2.1945601858134106E-50</v>
      </c>
      <c r="O147" s="35">
        <f t="shared" si="53"/>
        <v>-484466.14766782761</v>
      </c>
      <c r="P147" s="3">
        <f t="shared" si="54"/>
        <v>28467.61091872547</v>
      </c>
      <c r="Q147">
        <f t="shared" si="43"/>
        <v>0.2</v>
      </c>
      <c r="R147" s="3">
        <f>IF(B147&lt;2,K147*V$5+L147*0.4*V$6 - IF((C147-J147)&gt;0,IF((C147-J147)&gt;V$12,V$12,C147-J147)),P147+L147*($V$6)*0.4+K147*($V$5)+G147+F147+E147)/LookHere!B$11</f>
        <v>58472.490918725467</v>
      </c>
      <c r="S147" s="3">
        <f>(IF(G147&gt;0,IF(R147&gt;V$15,IF(0.15*(R147-V$15)&lt;G147,0.15*(R147-V$15),G147),0),0))*LookHere!B$11</f>
        <v>0</v>
      </c>
      <c r="T147" s="3">
        <f>(IF(R147&lt;V$16,W$16*R147,IF(R147&lt;V$17,Z$16+W$17*(R147-V$16),IF(R147&lt;V$18,W$18*(R147-V$18)+Z$17,(R147-V$18)*W$19+Z$18)))+S147 + IF(R147&lt;V$20,R147*W$20,IF(R147&lt;V$21,(R147-V$20)*W$21+Z$20,(R147-V$21)*W$22+Z$21)))*LookHere!B$11</f>
        <v>13472.490921182984</v>
      </c>
      <c r="AI147" s="3">
        <f t="shared" si="55"/>
        <v>1</v>
      </c>
    </row>
    <row r="148" spans="1:35" x14ac:dyDescent="0.2">
      <c r="A148">
        <f t="shared" si="46"/>
        <v>96</v>
      </c>
      <c r="B148">
        <f>IF(A148&lt;LookHere!$B$9,1,2)</f>
        <v>2</v>
      </c>
      <c r="C148">
        <f>IF(B148&lt;2,LookHere!F$10 - T147,0)</f>
        <v>0</v>
      </c>
      <c r="D148" s="3">
        <f>IF(B148=2,LookHere!$B$12,0)</f>
        <v>45000</v>
      </c>
      <c r="E148" s="3">
        <f>IF(A148&lt;LookHere!B$13,0,IF(A148&lt;LookHere!B$14,LookHere!C$13,LookHere!C$14))</f>
        <v>15000</v>
      </c>
      <c r="F148" s="3">
        <f>IF('SC2'!A148&lt;LookHere!D$15,0,LookHere!B$15)</f>
        <v>8000</v>
      </c>
      <c r="G148" s="3">
        <f>IF('SC2'!A148&lt;LookHere!D$16,0,LookHere!B$16)</f>
        <v>7004.88</v>
      </c>
      <c r="H148" s="3">
        <f t="shared" si="47"/>
        <v>28467.610921182983</v>
      </c>
      <c r="I148" s="35">
        <f t="shared" si="48"/>
        <v>0</v>
      </c>
      <c r="J148" s="3">
        <f>IF(I147&gt;0,IF(B148&lt;2,IF(C148&gt;5500*[1]LookHere!B$11, 5500*[1]LookHere!B$11, C148), IF(H148&gt;(M148+P147),-(H148-M148-P147),0)),0)</f>
        <v>0</v>
      </c>
      <c r="K148" s="35">
        <f t="shared" si="49"/>
        <v>0</v>
      </c>
      <c r="L148" s="35">
        <f t="shared" si="50"/>
        <v>7.8066274367584976E-54</v>
      </c>
      <c r="M148" s="35">
        <f t="shared" si="51"/>
        <v>4.9471656760193531E-52</v>
      </c>
      <c r="N148" s="35">
        <f t="shared" si="52"/>
        <v>3.4630159732135472E-52</v>
      </c>
      <c r="O148" s="35">
        <f t="shared" si="53"/>
        <v>-513796.10832940176</v>
      </c>
      <c r="P148" s="3">
        <f t="shared" si="54"/>
        <v>28467.610921182983</v>
      </c>
      <c r="Q148">
        <f t="shared" si="43"/>
        <v>0.2</v>
      </c>
      <c r="R148" s="3">
        <f>IF(B148&lt;2,K148*V$5+L148*0.4*V$6 - IF((C148-J148)&gt;0,IF((C148-J148)&gt;V$12,V$12,C148-J148)),P148+L148*($V$6)*0.4+K148*($V$5)+G148+F148+E148)/LookHere!B$11</f>
        <v>58472.49092118298</v>
      </c>
      <c r="S148" s="3">
        <f>(IF(G148&gt;0,IF(R148&gt;V$15,IF(0.15*(R148-V$15)&lt;G148,0.15*(R148-V$15),G148),0),0))*LookHere!B$11</f>
        <v>0</v>
      </c>
      <c r="T148" s="3">
        <f>(IF(R148&lt;V$16,W$16*R148,IF(R148&lt;V$17,Z$16+W$17*(R148-V$16),IF(R148&lt;V$18,W$18*(R148-V$18)+Z$17,(R148-V$18)*W$19+Z$18)))+S148 + IF(R148&lt;V$20,R148*W$20,IF(R148&lt;V$21,(R148-V$20)*W$21+Z$20,(R148-V$21)*W$22+Z$21)))*LookHere!B$11</f>
        <v>13472.490921948498</v>
      </c>
      <c r="AI148" s="3">
        <f t="shared" si="55"/>
        <v>1</v>
      </c>
    </row>
    <row r="149" spans="1:35" x14ac:dyDescent="0.2">
      <c r="A149">
        <f t="shared" si="46"/>
        <v>97</v>
      </c>
      <c r="B149">
        <f>IF(A149&lt;LookHere!$B$9,1,2)</f>
        <v>2</v>
      </c>
      <c r="C149">
        <f>IF(B149&lt;2,LookHere!F$10 - T148,0)</f>
        <v>0</v>
      </c>
      <c r="D149" s="3">
        <f>IF(B149=2,LookHere!$B$12,0)</f>
        <v>45000</v>
      </c>
      <c r="E149" s="3">
        <f>IF(A149&lt;LookHere!B$13,0,IF(A149&lt;LookHere!B$14,LookHere!C$13,LookHere!C$14))</f>
        <v>15000</v>
      </c>
      <c r="F149" s="3">
        <f>IF('SC2'!A149&lt;LookHere!D$15,0,LookHere!B$15)</f>
        <v>8000</v>
      </c>
      <c r="G149" s="3">
        <f>IF('SC2'!A149&lt;LookHere!D$16,0,LookHere!B$16)</f>
        <v>7004.88</v>
      </c>
      <c r="H149" s="3">
        <f t="shared" si="47"/>
        <v>28467.610921948497</v>
      </c>
      <c r="I149" s="35">
        <f t="shared" si="48"/>
        <v>0</v>
      </c>
      <c r="J149" s="3">
        <f>IF(I148&gt;0,IF(B149&lt;2,IF(C149&gt;5500*[1]LookHere!B$11, 5500*[1]LookHere!B$11, C149), IF(H149&gt;(M149+P148),-(H149-M149-P148),0)),0)</f>
        <v>0</v>
      </c>
      <c r="K149" s="35">
        <f t="shared" si="49"/>
        <v>0</v>
      </c>
      <c r="L149" s="35">
        <f t="shared" si="50"/>
        <v>1.2318858095204816E-55</v>
      </c>
      <c r="M149" s="35">
        <f t="shared" si="51"/>
        <v>7.8066274367584976E-54</v>
      </c>
      <c r="N149" s="35">
        <f t="shared" si="52"/>
        <v>5.4646392057309476E-54</v>
      </c>
      <c r="O149" s="35">
        <f t="shared" si="53"/>
        <v>-543178.27632341103</v>
      </c>
      <c r="P149" s="3">
        <f t="shared" si="54"/>
        <v>28467.610921948497</v>
      </c>
      <c r="Q149">
        <f t="shared" si="43"/>
        <v>0.2</v>
      </c>
      <c r="R149" s="3">
        <f>IF(B149&lt;2,K149*V$5+L149*0.4*V$6 - IF((C149-J149)&gt;0,IF((C149-J149)&gt;V$12,V$12,C149-J149)),P149+L149*($V$6)*0.4+K149*($V$5)+G149+F149+E149)/LookHere!B$11</f>
        <v>58472.490921948498</v>
      </c>
      <c r="S149" s="3">
        <f>(IF(G149&gt;0,IF(R149&gt;V$15,IF(0.15*(R149-V$15)&lt;G149,0.15*(R149-V$15),G149),0),0))*LookHere!B$11</f>
        <v>0</v>
      </c>
      <c r="T149" s="3">
        <f>(IF(R149&lt;V$16,W$16*R149,IF(R149&lt;V$17,Z$16+W$17*(R149-V$16),IF(R149&lt;V$18,W$18*(R149-V$18)+Z$17,(R149-V$18)*W$19+Z$18)))+S149 + IF(R149&lt;V$20,R149*W$20,IF(R149&lt;V$21,(R149-V$20)*W$21+Z$20,(R149-V$21)*W$22+Z$21)))*LookHere!B$11</f>
        <v>13472.490922186957</v>
      </c>
      <c r="AI149" s="3">
        <f t="shared" si="55"/>
        <v>1</v>
      </c>
    </row>
    <row r="150" spans="1:35" x14ac:dyDescent="0.2">
      <c r="A150">
        <f t="shared" si="46"/>
        <v>98</v>
      </c>
      <c r="B150">
        <f>IF(A150&lt;LookHere!$B$9,1,2)</f>
        <v>2</v>
      </c>
      <c r="C150">
        <f>IF(B150&lt;2,LookHere!F$10 - T149,0)</f>
        <v>0</v>
      </c>
      <c r="D150" s="3">
        <f>IF(B150=2,LookHere!$B$12,0)</f>
        <v>45000</v>
      </c>
      <c r="E150" s="3">
        <f>IF(A150&lt;LookHere!B$13,0,IF(A150&lt;LookHere!B$14,LookHere!C$13,LookHere!C$14))</f>
        <v>15000</v>
      </c>
      <c r="F150" s="3">
        <f>IF('SC2'!A150&lt;LookHere!D$15,0,LookHere!B$15)</f>
        <v>8000</v>
      </c>
      <c r="G150" s="3">
        <f>IF('SC2'!A150&lt;LookHere!D$16,0,LookHere!B$16)</f>
        <v>7004.88</v>
      </c>
      <c r="H150" s="3">
        <f t="shared" si="47"/>
        <v>28467.610922186956</v>
      </c>
      <c r="I150" s="35">
        <f t="shared" si="48"/>
        <v>0</v>
      </c>
      <c r="J150" s="3">
        <f>IF(I149&gt;0,IF(B150&lt;2,IF(C150&gt;5500*[1]LookHere!B$11, 5500*[1]LookHere!B$11, C150), IF(H150&gt;(M150+P149),-(H150-M150-P149),0)),0)</f>
        <v>0</v>
      </c>
      <c r="K150" s="35">
        <f t="shared" si="49"/>
        <v>0</v>
      </c>
      <c r="L150" s="35">
        <f t="shared" si="50"/>
        <v>1.9439158074233087E-57</v>
      </c>
      <c r="M150" s="35">
        <f t="shared" si="51"/>
        <v>1.2318858095204816E-55</v>
      </c>
      <c r="N150" s="35">
        <f t="shared" si="52"/>
        <v>8.6232006666433706E-56</v>
      </c>
      <c r="O150" s="35">
        <f t="shared" si="53"/>
        <v>-572612.74457721505</v>
      </c>
      <c r="P150" s="3">
        <f t="shared" si="54"/>
        <v>28467.610922186956</v>
      </c>
      <c r="Q150">
        <f t="shared" si="43"/>
        <v>0.2</v>
      </c>
      <c r="R150" s="3">
        <f>IF(B150&lt;2,K150*V$5+L150*0.4*V$6 - IF((C150-J150)&gt;0,IF((C150-J150)&gt;V$12,V$12,C150-J150)),P150+L150*($V$6)*0.4+K150*($V$5)+G150+F150+E150)/LookHere!B$11</f>
        <v>58472.490922186953</v>
      </c>
      <c r="S150" s="3">
        <f>(IF(G150&gt;0,IF(R150&gt;V$15,IF(0.15*(R150-V$15)&lt;G150,0.15*(R150-V$15),G150),0),0))*LookHere!B$11</f>
        <v>0</v>
      </c>
      <c r="T150" s="3">
        <f>(IF(R150&lt;V$16,W$16*R150,IF(R150&lt;V$17,Z$16+W$17*(R150-V$16),IF(R150&lt;V$18,W$18*(R150-V$18)+Z$17,(R150-V$18)*W$19+Z$18)))+S150 + IF(R150&lt;V$20,R150*W$20,IF(R150&lt;V$21,(R150-V$20)*W$21+Z$20,(R150-V$21)*W$22+Z$21)))*LookHere!B$11</f>
        <v>13472.490922261235</v>
      </c>
      <c r="AI150" s="3">
        <f t="shared" si="55"/>
        <v>1</v>
      </c>
    </row>
    <row r="151" spans="1:35" x14ac:dyDescent="0.2">
      <c r="A151">
        <f t="shared" si="46"/>
        <v>99</v>
      </c>
      <c r="B151">
        <f>IF(A151&lt;LookHere!$B$9,1,2)</f>
        <v>2</v>
      </c>
      <c r="C151">
        <f>IF(B151&lt;2,LookHere!F$10 - T150,0)</f>
        <v>0</v>
      </c>
      <c r="D151" s="3">
        <f>IF(B151=2,LookHere!$B$12,0)</f>
        <v>45000</v>
      </c>
      <c r="E151" s="3">
        <f>IF(A151&lt;LookHere!B$13,0,IF(A151&lt;LookHere!B$14,LookHere!C$13,LookHere!C$14))</f>
        <v>15000</v>
      </c>
      <c r="F151" s="3">
        <f>IF('SC2'!A151&lt;LookHere!D$15,0,LookHere!B$15)</f>
        <v>8000</v>
      </c>
      <c r="G151" s="3">
        <f>IF('SC2'!A151&lt;LookHere!D$16,0,LookHere!B$16)</f>
        <v>7004.88</v>
      </c>
      <c r="H151" s="3">
        <f t="shared" si="47"/>
        <v>28467.610922261236</v>
      </c>
      <c r="I151" s="35">
        <f t="shared" si="48"/>
        <v>0</v>
      </c>
      <c r="J151" s="3">
        <f>IF(I150&gt;0,IF(B151&lt;2,IF(C151&gt;5500*[1]LookHere!B$11, 5500*[1]LookHere!B$11, C151), IF(H151&gt;(M151+P150),-(H151-M151-P150),0)),0)</f>
        <v>0</v>
      </c>
      <c r="K151" s="35">
        <f t="shared" si="49"/>
        <v>0</v>
      </c>
      <c r="L151" s="35">
        <f t="shared" si="50"/>
        <v>3.0674991441139564E-59</v>
      </c>
      <c r="M151" s="35">
        <f t="shared" si="51"/>
        <v>1.9439158074233087E-57</v>
      </c>
      <c r="N151" s="35">
        <f t="shared" si="52"/>
        <v>1.360741065196316E-57</v>
      </c>
      <c r="O151" s="35">
        <f t="shared" si="53"/>
        <v>-602099.6061847494</v>
      </c>
      <c r="P151" s="3">
        <f t="shared" si="54"/>
        <v>28467.610922261236</v>
      </c>
      <c r="Q151">
        <f t="shared" si="43"/>
        <v>0.2</v>
      </c>
      <c r="R151" s="3">
        <f>IF(B151&lt;2,K151*V$5+L151*0.4*V$6 - IF((C151-J151)&gt;0,IF((C151-J151)&gt;V$12,V$12,C151-J151)),P151+L151*($V$6)*0.4+K151*($V$5)+G151+F151+E151)/LookHere!B$11</f>
        <v>58472.490922261233</v>
      </c>
      <c r="S151" s="3">
        <f>(IF(G151&gt;0,IF(R151&gt;V$15,IF(0.15*(R151-V$15)&lt;G151,0.15*(R151-V$15),G151),0),0))*LookHere!B$11</f>
        <v>0</v>
      </c>
      <c r="T151" s="3">
        <f>(IF(R151&lt;V$16,W$16*R151,IF(R151&lt;V$17,Z$16+W$17*(R151-V$16),IF(R151&lt;V$18,W$18*(R151-V$18)+Z$17,(R151-V$18)*W$19+Z$18)))+S151 + IF(R151&lt;V$20,R151*W$20,IF(R151&lt;V$21,(R151-V$20)*W$21+Z$20,(R151-V$21)*W$22+Z$21)))*LookHere!B$11</f>
        <v>13472.490922284374</v>
      </c>
      <c r="AI151" s="3">
        <f t="shared" si="55"/>
        <v>1</v>
      </c>
    </row>
    <row r="152" spans="1:35" x14ac:dyDescent="0.2">
      <c r="A152">
        <f t="shared" si="46"/>
        <v>100</v>
      </c>
      <c r="B152">
        <f>IF(A152&lt;LookHere!$B$9,1,2)</f>
        <v>2</v>
      </c>
      <c r="C152">
        <f>IF(B152&lt;2,LookHere!F$10 - T151,0)</f>
        <v>0</v>
      </c>
      <c r="D152" s="3">
        <f>IF(B152=2,LookHere!$B$12,0)</f>
        <v>45000</v>
      </c>
      <c r="E152" s="3">
        <f>IF(A152&lt;LookHere!B$13,0,IF(A152&lt;LookHere!B$14,LookHere!C$13,LookHere!C$14))</f>
        <v>15000</v>
      </c>
      <c r="F152" s="3">
        <f>IF('SC2'!A152&lt;LookHere!D$15,0,LookHere!B$15)</f>
        <v>8000</v>
      </c>
      <c r="G152" s="3">
        <f>IF('SC2'!A152&lt;LookHere!D$16,0,LookHere!B$16)</f>
        <v>7004.88</v>
      </c>
      <c r="H152" s="3">
        <f t="shared" si="47"/>
        <v>28467.610922284373</v>
      </c>
      <c r="I152" s="35">
        <f t="shared" si="48"/>
        <v>0</v>
      </c>
      <c r="J152" s="3">
        <f>IF(I151&gt;0,IF(B152&lt;2,IF(C152&gt;5500*[1]LookHere!B$11, 5500*[1]LookHere!B$11, C152), IF(H152&gt;(M152+P151),-(H152-M152-P151),0)),0)</f>
        <v>0</v>
      </c>
      <c r="K152" s="35">
        <f t="shared" si="49"/>
        <v>0</v>
      </c>
      <c r="L152" s="35">
        <f t="shared" si="50"/>
        <v>4.8405136494118139E-61</v>
      </c>
      <c r="M152" s="35">
        <f t="shared" si="51"/>
        <v>3.0674991441139564E-59</v>
      </c>
      <c r="N152" s="35">
        <f t="shared" si="52"/>
        <v>2.1472494008797694E-59</v>
      </c>
      <c r="O152" s="35">
        <f t="shared" si="53"/>
        <v>-631638.95440601942</v>
      </c>
      <c r="P152" s="3">
        <f t="shared" si="54"/>
        <v>28467.610922284373</v>
      </c>
      <c r="Q152">
        <f t="shared" si="43"/>
        <v>0.2</v>
      </c>
      <c r="R152" s="3">
        <f>IF(B152&lt;2,K152*V$5+L152*0.4*V$6 - IF((C152-J152)&gt;0,IF((C152-J152)&gt;V$12,V$12,C152-J152)),P152+L152*($V$6)*0.4+K152*($V$5)+G152+F152+E152)/LookHere!B$11</f>
        <v>58472.490922284371</v>
      </c>
      <c r="S152" s="3">
        <f>(IF(G152&gt;0,IF(R152&gt;V$15,IF(0.15*(R152-V$15)&lt;G152,0.15*(R152-V$15),G152),0),0))*LookHere!B$11</f>
        <v>0</v>
      </c>
      <c r="T152" s="3">
        <f>(IF(R152&lt;V$16,W$16*R152,IF(R152&lt;V$17,Z$16+W$17*(R152-V$16),IF(R152&lt;V$18,W$18*(R152-V$18)+Z$17,(R152-V$18)*W$19+Z$18)))+S152 + IF(R152&lt;V$20,R152*W$20,IF(R152&lt;V$21,(R152-V$20)*W$21+Z$20,(R152-V$21)*W$22+Z$21)))*LookHere!B$11</f>
        <v>13472.490922291581</v>
      </c>
      <c r="AI152" s="3">
        <f t="shared" si="55"/>
        <v>1</v>
      </c>
    </row>
    <row r="153" spans="1:35" x14ac:dyDescent="0.2">
      <c r="A153">
        <f t="shared" si="46"/>
        <v>101</v>
      </c>
      <c r="B153">
        <f>IF(A153&lt;LookHere!$B$9,1,2)</f>
        <v>2</v>
      </c>
      <c r="C153">
        <f>IF(B153&lt;2,LookHere!F$10 - T152,0)</f>
        <v>0</v>
      </c>
      <c r="D153" s="3">
        <f>IF(B153=2,LookHere!$B$12,0)</f>
        <v>45000</v>
      </c>
      <c r="E153" s="3">
        <f>IF(A153&lt;LookHere!B$13,0,IF(A153&lt;LookHere!B$14,LookHere!C$13,LookHere!C$14))</f>
        <v>15000</v>
      </c>
      <c r="F153" s="3">
        <f>IF('SC2'!A153&lt;LookHere!D$15,0,LookHere!B$15)</f>
        <v>8000</v>
      </c>
      <c r="G153" s="3">
        <f>IF('SC2'!A153&lt;LookHere!D$16,0,LookHere!B$16)</f>
        <v>7004.88</v>
      </c>
      <c r="H153" s="3">
        <f t="shared" si="47"/>
        <v>28467.61092229158</v>
      </c>
      <c r="I153" s="35">
        <f t="shared" si="48"/>
        <v>0</v>
      </c>
      <c r="J153" s="3">
        <f>IF(I152&gt;0,IF(B153&lt;2,IF(C153&gt;5500*[1]LookHere!B$11, 5500*[1]LookHere!B$11, C153), IF(H153&gt;(M153+P152),-(H153-M153-P152),0)),0)</f>
        <v>0</v>
      </c>
      <c r="K153" s="35">
        <f t="shared" si="49"/>
        <v>0</v>
      </c>
      <c r="L153" s="35">
        <f t="shared" si="50"/>
        <v>7.6383305387718194E-63</v>
      </c>
      <c r="M153" s="35">
        <f t="shared" si="51"/>
        <v>4.8405136494118139E-61</v>
      </c>
      <c r="N153" s="35">
        <f t="shared" si="52"/>
        <v>3.3883595545882693E-61</v>
      </c>
      <c r="O153" s="35">
        <f t="shared" si="53"/>
        <v>-661230.88266714651</v>
      </c>
      <c r="P153" s="3">
        <f t="shared" si="54"/>
        <v>28467.61092229158</v>
      </c>
      <c r="Q153">
        <f t="shared" si="43"/>
        <v>0.2</v>
      </c>
      <c r="R153" s="3">
        <f>IF(B153&lt;2,K153*V$5+L153*0.4*V$6 - IF((C153-J153)&gt;0,IF((C153-J153)&gt;V$12,V$12,C153-J153)),P153+L153*($V$6)*0.4+K153*($V$5)+G153+F153+E153)/LookHere!B$11</f>
        <v>58472.490922291581</v>
      </c>
      <c r="S153" s="3">
        <f>(IF(G153&gt;0,IF(R153&gt;V$15,IF(0.15*(R153-V$15)&lt;G153,0.15*(R153-V$15),G153),0),0))*LookHere!B$11</f>
        <v>0</v>
      </c>
      <c r="T153" s="3">
        <f>(IF(R153&lt;V$16,W$16*R153,IF(R153&lt;V$17,Z$16+W$17*(R153-V$16),IF(R153&lt;V$18,W$18*(R153-V$18)+Z$17,(R153-V$18)*W$19+Z$18)))+S153 + IF(R153&lt;V$20,R153*W$20,IF(R153&lt;V$21,(R153-V$20)*W$21+Z$20,(R153-V$21)*W$22+Z$21)))*LookHere!B$11</f>
        <v>13472.490922293829</v>
      </c>
      <c r="AI153" s="3">
        <f t="shared" si="55"/>
        <v>1</v>
      </c>
    </row>
    <row r="154" spans="1:35" x14ac:dyDescent="0.2">
      <c r="A154">
        <f t="shared" si="46"/>
        <v>102</v>
      </c>
      <c r="B154">
        <f>IF(A154&lt;LookHere!$B$9,1,2)</f>
        <v>2</v>
      </c>
      <c r="C154">
        <f>IF(B154&lt;2,LookHere!F$10 - T153,0)</f>
        <v>0</v>
      </c>
      <c r="D154" s="3">
        <f>IF(B154=2,LookHere!$B$12,0)</f>
        <v>45000</v>
      </c>
      <c r="E154" s="3">
        <f>IF(A154&lt;LookHere!B$13,0,IF(A154&lt;LookHere!B$14,LookHere!C$13,LookHere!C$14))</f>
        <v>15000</v>
      </c>
      <c r="F154" s="3">
        <f>IF('SC2'!A154&lt;LookHere!D$15,0,LookHere!B$15)</f>
        <v>8000</v>
      </c>
      <c r="G154" s="3">
        <f>IF('SC2'!A154&lt;LookHere!D$16,0,LookHere!B$16)</f>
        <v>7004.88</v>
      </c>
      <c r="H154" s="3">
        <f t="shared" si="47"/>
        <v>28467.610922293828</v>
      </c>
      <c r="I154" s="35">
        <f t="shared" si="48"/>
        <v>0</v>
      </c>
      <c r="J154" s="3">
        <f>IF(I153&gt;0,IF(B154&lt;2,IF(C154&gt;5500*[1]LookHere!B$11, 5500*[1]LookHere!B$11, C154), IF(H154&gt;(M154+P153),-(H154-M154-P153),0)),0)</f>
        <v>0</v>
      </c>
      <c r="K154" s="35">
        <f t="shared" si="49"/>
        <v>0</v>
      </c>
      <c r="L154" s="35">
        <f t="shared" si="50"/>
        <v>1.20532855901819E-64</v>
      </c>
      <c r="M154" s="35">
        <f t="shared" si="51"/>
        <v>7.6383305387718194E-63</v>
      </c>
      <c r="N154" s="35">
        <f t="shared" si="52"/>
        <v>5.3468313771402731E-63</v>
      </c>
      <c r="O154" s="35">
        <f t="shared" si="53"/>
        <v>-690875.48456058546</v>
      </c>
      <c r="P154" s="3">
        <f t="shared" si="54"/>
        <v>28467.610922293828</v>
      </c>
      <c r="Q154">
        <f t="shared" si="43"/>
        <v>0.2</v>
      </c>
      <c r="R154" s="3">
        <f>IF(B154&lt;2,K154*V$5+L154*0.4*V$6 - IF((C154-J154)&gt;0,IF((C154-J154)&gt;V$12,V$12,C154-J154)),P154+L154*($V$6)*0.4+K154*($V$5)+G154+F154+E154)/LookHere!B$11</f>
        <v>58472.490922293829</v>
      </c>
      <c r="S154" s="3">
        <f>(IF(G154&gt;0,IF(R154&gt;V$15,IF(0.15*(R154-V$15)&lt;G154,0.15*(R154-V$15),G154),0),0))*LookHere!B$11</f>
        <v>0</v>
      </c>
      <c r="T154" s="3">
        <f>(IF(R154&lt;V$16,W$16*R154,IF(R154&lt;V$17,Z$16+W$17*(R154-V$16),IF(R154&lt;V$18,W$18*(R154-V$18)+Z$17,(R154-V$18)*W$19+Z$18)))+S154 + IF(R154&lt;V$20,R154*W$20,IF(R154&lt;V$21,(R154-V$20)*W$21+Z$20,(R154-V$21)*W$22+Z$21)))*LookHere!B$11</f>
        <v>13472.490922294528</v>
      </c>
      <c r="AI154" s="3">
        <f t="shared" si="55"/>
        <v>1</v>
      </c>
    </row>
    <row r="155" spans="1:35" x14ac:dyDescent="0.2">
      <c r="A155">
        <f t="shared" si="46"/>
        <v>103</v>
      </c>
      <c r="B155">
        <f>IF(A155&lt;LookHere!$B$9,1,2)</f>
        <v>2</v>
      </c>
      <c r="C155">
        <f>IF(B155&lt;2,LookHere!F$10 - T154,0)</f>
        <v>0</v>
      </c>
      <c r="D155" s="3">
        <f>IF(B155=2,LookHere!$B$12,0)</f>
        <v>45000</v>
      </c>
      <c r="E155" s="3">
        <f>IF(A155&lt;LookHere!B$13,0,IF(A155&lt;LookHere!B$14,LookHere!C$13,LookHere!C$14))</f>
        <v>15000</v>
      </c>
      <c r="F155" s="3">
        <f>IF('SC2'!A155&lt;LookHere!D$15,0,LookHere!B$15)</f>
        <v>8000</v>
      </c>
      <c r="G155" s="3">
        <f>IF('SC2'!A155&lt;LookHere!D$16,0,LookHere!B$16)</f>
        <v>7004.88</v>
      </c>
      <c r="H155" s="3">
        <f t="shared" si="47"/>
        <v>28467.610922294527</v>
      </c>
      <c r="I155" s="35">
        <f t="shared" si="48"/>
        <v>0</v>
      </c>
      <c r="J155" s="3">
        <f>IF(I154&gt;0,IF(B155&lt;2,IF(C155&gt;5500*[1]LookHere!B$11, 5500*[1]LookHere!B$11, C155), IF(H155&gt;(M155+P154),-(H155-M155-P154),0)),0)</f>
        <v>0</v>
      </c>
      <c r="K155" s="35">
        <f t="shared" si="49"/>
        <v>0</v>
      </c>
      <c r="L155" s="35">
        <f t="shared" si="50"/>
        <v>1.9020084661306916E-66</v>
      </c>
      <c r="M155" s="35">
        <f t="shared" si="51"/>
        <v>1.20532855901819E-64</v>
      </c>
      <c r="N155" s="35">
        <f t="shared" si="52"/>
        <v>8.4372999131273288E-65</v>
      </c>
      <c r="O155" s="35">
        <f t="shared" si="53"/>
        <v>-720572.85384539713</v>
      </c>
      <c r="P155" s="3">
        <f t="shared" si="54"/>
        <v>28467.610922294527</v>
      </c>
      <c r="Q155">
        <f t="shared" si="43"/>
        <v>0.2</v>
      </c>
      <c r="R155" s="3">
        <f>IF(B155&lt;2,K155*V$5+L155*0.4*V$6 - IF((C155-J155)&gt;0,IF((C155-J155)&gt;V$12,V$12,C155-J155)),P155+L155*($V$6)*0.4+K155*($V$5)+G155+F155+E155)/LookHere!B$11</f>
        <v>58472.490922294528</v>
      </c>
      <c r="S155" s="3">
        <f>(IF(G155&gt;0,IF(R155&gt;V$15,IF(0.15*(R155-V$15)&lt;G155,0.15*(R155-V$15),G155),0),0))*LookHere!B$11</f>
        <v>0</v>
      </c>
      <c r="T155" s="3">
        <f>(IF(R155&lt;V$16,W$16*R155,IF(R155&lt;V$17,Z$16+W$17*(R155-V$16),IF(R155&lt;V$18,W$18*(R155-V$18)+Z$17,(R155-V$18)*W$19+Z$18)))+S155 + IF(R155&lt;V$20,R155*W$20,IF(R155&lt;V$21,(R155-V$20)*W$21+Z$20,(R155-V$21)*W$22+Z$21)))*LookHere!B$11</f>
        <v>13472.490922294746</v>
      </c>
      <c r="AI155" s="3">
        <f t="shared" si="55"/>
        <v>1</v>
      </c>
    </row>
    <row r="156" spans="1:35" x14ac:dyDescent="0.2">
      <c r="A156">
        <f t="shared" si="46"/>
        <v>104</v>
      </c>
      <c r="B156">
        <f>IF(A156&lt;LookHere!$B$9,1,2)</f>
        <v>2</v>
      </c>
      <c r="C156">
        <f>IF(B156&lt;2,LookHere!F$10 - T155,0)</f>
        <v>0</v>
      </c>
      <c r="D156" s="3">
        <f>IF(B156=2,LookHere!$B$12,0)</f>
        <v>45000</v>
      </c>
      <c r="E156" s="3">
        <f>IF(A156&lt;LookHere!B$13,0,IF(A156&lt;LookHere!B$14,LookHere!C$13,LookHere!C$14))</f>
        <v>15000</v>
      </c>
      <c r="F156" s="3">
        <f>IF('SC2'!A156&lt;LookHere!D$15,0,LookHere!B$15)</f>
        <v>8000</v>
      </c>
      <c r="G156" s="3">
        <f>IF('SC2'!A156&lt;LookHere!D$16,0,LookHere!B$16)</f>
        <v>7004.88</v>
      </c>
      <c r="H156" s="3">
        <f t="shared" si="47"/>
        <v>28467.610922294745</v>
      </c>
      <c r="I156" s="35">
        <f t="shared" si="48"/>
        <v>0</v>
      </c>
      <c r="J156" s="3">
        <f>IF(I155&gt;0,IF(B156&lt;2,IF(C156&gt;5500*[1]LookHere!B$11, 5500*[1]LookHere!B$11, C156), IF(H156&gt;(M156+P155),-(H156-M156-P155),0)),0)</f>
        <v>0</v>
      </c>
      <c r="K156" s="35">
        <f t="shared" si="49"/>
        <v>0</v>
      </c>
      <c r="L156" s="35">
        <f t="shared" si="50"/>
        <v>3.0013693595542253E-68</v>
      </c>
      <c r="M156" s="35">
        <f t="shared" si="51"/>
        <v>1.9020084661306916E-66</v>
      </c>
      <c r="N156" s="35">
        <f t="shared" si="52"/>
        <v>1.3314059262914839E-66</v>
      </c>
      <c r="O156" s="35">
        <f t="shared" si="53"/>
        <v>-750323.08444753638</v>
      </c>
      <c r="P156" s="3">
        <f t="shared" si="54"/>
        <v>28467.610922294745</v>
      </c>
      <c r="Q156">
        <f t="shared" si="43"/>
        <v>0.2</v>
      </c>
      <c r="R156" s="3">
        <f>IF(B156&lt;2,K156*V$5+L156*0.4*V$6 - IF((C156-J156)&gt;0,IF((C156-J156)&gt;V$12,V$12,C156-J156)),P156+L156*($V$6)*0.4+K156*($V$5)+G156+F156+E156)/LookHere!B$11</f>
        <v>58472.490922294746</v>
      </c>
      <c r="S156" s="3">
        <f>(IF(G156&gt;0,IF(R156&gt;V$15,IF(0.15*(R156-V$15)&lt;G156,0.15*(R156-V$15),G156),0),0))*LookHere!B$11</f>
        <v>0</v>
      </c>
      <c r="T156" s="3">
        <f>(IF(R156&lt;V$16,W$16*R156,IF(R156&lt;V$17,Z$16+W$17*(R156-V$16),IF(R156&lt;V$18,W$18*(R156-V$18)+Z$17,(R156-V$18)*W$19+Z$18)))+S156 + IF(R156&lt;V$20,R156*W$20,IF(R156&lt;V$21,(R156-V$20)*W$21+Z$20,(R156-V$21)*W$22+Z$21)))*LookHere!B$11</f>
        <v>13472.490922294812</v>
      </c>
      <c r="AI156" s="3">
        <f t="shared" si="55"/>
        <v>1</v>
      </c>
    </row>
    <row r="157" spans="1:35" x14ac:dyDescent="0.2">
      <c r="A157">
        <f t="shared" ref="A157:A172" si="56">A156+1</f>
        <v>105</v>
      </c>
      <c r="B157">
        <f>IF(A157&lt;LookHere!$B$9,1,2)</f>
        <v>2</v>
      </c>
      <c r="C157">
        <f>IF(B157&lt;2,LookHere!F$10 - T156,0)</f>
        <v>0</v>
      </c>
      <c r="D157" s="3">
        <f>IF(B157=2,LookHere!$B$12,0)</f>
        <v>45000</v>
      </c>
      <c r="E157" s="3">
        <f>IF(A157&lt;LookHere!B$13,0,IF(A157&lt;LookHere!B$14,LookHere!C$13,LookHere!C$14))</f>
        <v>15000</v>
      </c>
      <c r="F157" s="3">
        <f>IF('SC2'!A157&lt;LookHere!D$15,0,LookHere!B$15)</f>
        <v>8000</v>
      </c>
      <c r="G157" s="3">
        <f>IF('SC2'!A157&lt;LookHere!D$16,0,LookHere!B$16)</f>
        <v>7004.88</v>
      </c>
      <c r="H157" s="3">
        <f t="shared" ref="H157:H172" si="57">IF(B157&lt;2,0,D157-E157-F157-G157+T156)</f>
        <v>28467.610922294811</v>
      </c>
      <c r="I157" s="35">
        <f t="shared" ref="I157:I172" si="58">IF(I156&gt;0,IF(B157&lt;2,I156*(1+V$98),I156*(1+V$99)) + J157,0)</f>
        <v>0</v>
      </c>
      <c r="J157" s="3">
        <f>IF(I156&gt;0,IF(B157&lt;2,IF(C157&gt;5500*[1]LookHere!B$11, 5500*[1]LookHere!B$11, C157), IF(H157&gt;(M157+P156),-(H157-M157-P156),0)),0)</f>
        <v>0</v>
      </c>
      <c r="K157" s="35">
        <f t="shared" ref="K157:K172" si="59">IF(B157&lt;2,K156*(1+$V$5-$V$4)+IF(C157&gt;($J157+$V$12),$V$95*($C157-$J157-$V$12),0), K156*(1+$V$5-$V$4)-$M157*$V$96)+N157</f>
        <v>0</v>
      </c>
      <c r="L157" s="35">
        <f t="shared" ref="L157:L172" si="60">IF(B157&lt;2,L156*(1+$V$6-$V$4)+IF(C157&gt;($J157+$V$12),(1-$V$95)*($C156-$J157-$V$12),0), L156*(1+$V$6-$V$4)-$M157*(1-$V$96))-N157</f>
        <v>4.7361608493765446E-70</v>
      </c>
      <c r="M157" s="35">
        <f t="shared" ref="M157:M172" si="61">MIN(H157-P156,(K156+L156))</f>
        <v>3.0013693595542253E-68</v>
      </c>
      <c r="N157" s="35">
        <f t="shared" ref="N157:N172" si="62">IF(B157&lt;2, IF(K156/(K156+L156)&lt;V$95, (V$95 - K156/(K156+L156))*(K156+L156),0),  IF(K156/(K156+L156)&lt;V$96, (V$96 - K156/(K156+L156))*(K156+L156),0))</f>
        <v>2.1009585516879576E-68</v>
      </c>
      <c r="O157" s="35">
        <f t="shared" ref="O157:O172" si="63">IF(B157&lt;2,O156*(1+V$98) + IF((C157-J157)&gt;0,IF((C157-J157)&gt;V$12,V$12,C157-J157),0), O156*(1+V$99)-P156 )</f>
        <v>-780126.27046014776</v>
      </c>
      <c r="P157" s="3">
        <f t="shared" ref="P157:P172" si="64">IF(B157&lt;2, 0, IF(H157&gt;(I157+K157+L157),H157-I157-K157-L157,  O157*Q157))</f>
        <v>28467.610922294811</v>
      </c>
      <c r="Q157">
        <f t="shared" ref="Q157:Q172" si="65">IF(B157&lt;2,0,VLOOKUP(A157,AG$5:AH$90,2))</f>
        <v>0.2</v>
      </c>
      <c r="R157" s="3">
        <f>IF(B157&lt;2,K157*V$5+L157*0.4*V$6 - IF((C157-J157)&gt;0,IF((C157-J157)&gt;V$12,V$12,C157-J157)),P157+L157*($V$6)*0.4+K157*($V$5)+G157+F157+E157)/LookHere!B$11</f>
        <v>58472.490922294812</v>
      </c>
      <c r="S157" s="3">
        <f>(IF(G157&gt;0,IF(R157&gt;V$15,IF(0.15*(R157-V$15)&lt;G157,0.15*(R157-V$15),G157),0),0))*LookHere!B$11</f>
        <v>0</v>
      </c>
      <c r="T157" s="3">
        <f>(IF(R157&lt;V$16,W$16*R157,IF(R157&lt;V$17,Z$16+W$17*(R157-V$16),IF(R157&lt;V$18,W$18*(R157-V$18)+Z$17,(R157-V$18)*W$19+Z$18)))+S157 + IF(R157&lt;V$20,R157*W$20,IF(R157&lt;V$21,(R157-V$20)*W$21+Z$20,(R157-V$21)*W$22+Z$21)))*LookHere!B$11</f>
        <v>13472.490922294834</v>
      </c>
      <c r="AI157" s="3">
        <f t="shared" si="55"/>
        <v>1</v>
      </c>
    </row>
    <row r="158" spans="1:35" x14ac:dyDescent="0.2">
      <c r="A158">
        <f t="shared" si="56"/>
        <v>106</v>
      </c>
      <c r="B158">
        <f>IF(A158&lt;LookHere!$B$9,1,2)</f>
        <v>2</v>
      </c>
      <c r="C158">
        <f>IF(B158&lt;2,LookHere!F$10 - T157,0)</f>
        <v>0</v>
      </c>
      <c r="D158" s="3">
        <f>IF(B158=2,LookHere!$B$12,0)</f>
        <v>45000</v>
      </c>
      <c r="E158" s="3">
        <f>IF(A158&lt;LookHere!B$13,0,IF(A158&lt;LookHere!B$14,LookHere!C$13,LookHere!C$14))</f>
        <v>15000</v>
      </c>
      <c r="F158" s="3">
        <f>IF('SC2'!A158&lt;LookHere!D$15,0,LookHere!B$15)</f>
        <v>8000</v>
      </c>
      <c r="G158" s="3">
        <f>IF('SC2'!A158&lt;LookHere!D$16,0,LookHere!B$16)</f>
        <v>7004.88</v>
      </c>
      <c r="H158" s="3">
        <f t="shared" si="57"/>
        <v>28467.610922294833</v>
      </c>
      <c r="I158" s="35">
        <f t="shared" si="58"/>
        <v>0</v>
      </c>
      <c r="J158" s="3">
        <f>IF(I157&gt;0,IF(B158&lt;2,IF(C158&gt;5500*[1]LookHere!B$11, 5500*[1]LookHere!B$11, C158), IF(H158&gt;(M158+P157),-(H158-M158-P157),0)),0)</f>
        <v>0</v>
      </c>
      <c r="K158" s="35">
        <f t="shared" si="59"/>
        <v>0</v>
      </c>
      <c r="L158" s="35">
        <f t="shared" si="60"/>
        <v>7.4736618203161238E-72</v>
      </c>
      <c r="M158" s="35">
        <f t="shared" si="61"/>
        <v>4.7361608493765446E-70</v>
      </c>
      <c r="N158" s="35">
        <f t="shared" si="62"/>
        <v>3.3153125945635812E-70</v>
      </c>
      <c r="O158" s="35">
        <f t="shared" si="63"/>
        <v>-809982.50614386157</v>
      </c>
      <c r="P158" s="3">
        <f t="shared" si="64"/>
        <v>28467.610922294833</v>
      </c>
      <c r="Q158">
        <f t="shared" si="65"/>
        <v>0.2</v>
      </c>
      <c r="R158" s="3">
        <f>IF(B158&lt;2,K158*V$5+L158*0.4*V$6 - IF((C158-J158)&gt;0,IF((C158-J158)&gt;V$12,V$12,C158-J158)),P158+L158*($V$6)*0.4+K158*($V$5)+G158+F158+E158)/LookHere!B$11</f>
        <v>58472.490922294834</v>
      </c>
      <c r="S158" s="3">
        <f>(IF(G158&gt;0,IF(R158&gt;V$15,IF(0.15*(R158-V$15)&lt;G158,0.15*(R158-V$15),G158),0),0))*LookHere!B$11</f>
        <v>0</v>
      </c>
      <c r="T158" s="3">
        <f>(IF(R158&lt;V$16,W$16*R158,IF(R158&lt;V$17,Z$16+W$17*(R158-V$16),IF(R158&lt;V$18,W$18*(R158-V$18)+Z$17,(R158-V$18)*W$19+Z$18)))+S158 + IF(R158&lt;V$20,R158*W$20,IF(R158&lt;V$21,(R158-V$20)*W$21+Z$20,(R158-V$21)*W$22+Z$21)))*LookHere!B$11</f>
        <v>13472.490922294841</v>
      </c>
      <c r="AI158" s="3">
        <f t="shared" si="55"/>
        <v>1</v>
      </c>
    </row>
    <row r="159" spans="1:35" x14ac:dyDescent="0.2">
      <c r="A159">
        <f t="shared" si="56"/>
        <v>107</v>
      </c>
      <c r="B159">
        <f>IF(A159&lt;LookHere!$B$9,1,2)</f>
        <v>2</v>
      </c>
      <c r="C159">
        <f>IF(B159&lt;2,LookHere!F$10 - T158,0)</f>
        <v>0</v>
      </c>
      <c r="D159" s="3">
        <f>IF(B159=2,LookHere!$B$12,0)</f>
        <v>45000</v>
      </c>
      <c r="E159" s="3">
        <f>IF(A159&lt;LookHere!B$13,0,IF(A159&lt;LookHere!B$14,LookHere!C$13,LookHere!C$14))</f>
        <v>15000</v>
      </c>
      <c r="F159" s="3">
        <f>IF('SC2'!A159&lt;LookHere!D$15,0,LookHere!B$15)</f>
        <v>8000</v>
      </c>
      <c r="G159" s="3">
        <f>IF('SC2'!A159&lt;LookHere!D$16,0,LookHere!B$16)</f>
        <v>7004.88</v>
      </c>
      <c r="H159" s="3">
        <f t="shared" si="57"/>
        <v>28467.61092229484</v>
      </c>
      <c r="I159" s="35">
        <f t="shared" si="58"/>
        <v>0</v>
      </c>
      <c r="J159" s="3">
        <f>IF(I158&gt;0,IF(B159&lt;2,IF(C159&gt;5500*[1]LookHere!B$11, 5500*[1]LookHere!B$11, C159), IF(H159&gt;(M159+P158),-(H159-M159-P158),0)),0)</f>
        <v>0</v>
      </c>
      <c r="K159" s="35">
        <f t="shared" si="59"/>
        <v>0</v>
      </c>
      <c r="L159" s="35">
        <f t="shared" si="60"/>
        <v>1.1793438352458775E-73</v>
      </c>
      <c r="M159" s="35">
        <f t="shared" si="61"/>
        <v>7.4736618203161238E-72</v>
      </c>
      <c r="N159" s="35">
        <f t="shared" si="62"/>
        <v>5.2315632742212858E-72</v>
      </c>
      <c r="O159" s="35">
        <f t="shared" si="63"/>
        <v>-839891.88592709228</v>
      </c>
      <c r="P159" s="3">
        <f t="shared" si="64"/>
        <v>28467.61092229484</v>
      </c>
      <c r="Q159">
        <f t="shared" si="65"/>
        <v>0.2</v>
      </c>
      <c r="R159" s="3">
        <f>IF(B159&lt;2,K159*V$5+L159*0.4*V$6 - IF((C159-J159)&gt;0,IF((C159-J159)&gt;V$12,V$12,C159-J159)),P159+L159*($V$6)*0.4+K159*($V$5)+G159+F159+E159)/LookHere!B$11</f>
        <v>58472.490922294841</v>
      </c>
      <c r="S159" s="3">
        <f>(IF(G159&gt;0,IF(R159&gt;V$15,IF(0.15*(R159-V$15)&lt;G159,0.15*(R159-V$15),G159),0),0))*LookHere!B$11</f>
        <v>0</v>
      </c>
      <c r="T159" s="3">
        <f>(IF(R159&lt;V$16,W$16*R159,IF(R159&lt;V$17,Z$16+W$17*(R159-V$16),IF(R159&lt;V$18,W$18*(R159-V$18)+Z$17,(R159-V$18)*W$19+Z$18)))+S159 + IF(R159&lt;V$20,R159*W$20,IF(R159&lt;V$21,(R159-V$20)*W$21+Z$20,(R159-V$21)*W$22+Z$21)))*LookHere!B$11</f>
        <v>13472.490922294844</v>
      </c>
      <c r="AI159" s="3">
        <f t="shared" si="55"/>
        <v>1</v>
      </c>
    </row>
    <row r="160" spans="1:35" x14ac:dyDescent="0.2">
      <c r="A160">
        <f t="shared" si="56"/>
        <v>108</v>
      </c>
      <c r="B160">
        <f>IF(A160&lt;LookHere!$B$9,1,2)</f>
        <v>2</v>
      </c>
      <c r="C160">
        <f>IF(B160&lt;2,LookHere!F$10 - T159,0)</f>
        <v>0</v>
      </c>
      <c r="D160" s="3">
        <f>IF(B160=2,LookHere!$B$12,0)</f>
        <v>45000</v>
      </c>
      <c r="E160" s="3">
        <f>IF(A160&lt;LookHere!B$13,0,IF(A160&lt;LookHere!B$14,LookHere!C$13,LookHere!C$14))</f>
        <v>15000</v>
      </c>
      <c r="F160" s="3">
        <f>IF('SC2'!A160&lt;LookHere!D$15,0,LookHere!B$15)</f>
        <v>8000</v>
      </c>
      <c r="G160" s="3">
        <f>IF('SC2'!A160&lt;LookHere!D$16,0,LookHere!B$16)</f>
        <v>7004.88</v>
      </c>
      <c r="H160" s="3">
        <f t="shared" si="57"/>
        <v>28467.610922294843</v>
      </c>
      <c r="I160" s="35">
        <f t="shared" si="58"/>
        <v>0</v>
      </c>
      <c r="J160" s="3">
        <f>IF(I159&gt;0,IF(B160&lt;2,IF(C160&gt;5500*[1]LookHere!B$11, 5500*[1]LookHere!B$11, C160), IF(H160&gt;(M160+P159),-(H160-M160-P159),0)),0)</f>
        <v>0</v>
      </c>
      <c r="K160" s="35">
        <f t="shared" si="59"/>
        <v>0</v>
      </c>
      <c r="L160" s="35">
        <f t="shared" si="60"/>
        <v>1.8610045720179936E-75</v>
      </c>
      <c r="M160" s="35">
        <f t="shared" si="61"/>
        <v>1.1793438352458775E-73</v>
      </c>
      <c r="N160" s="35">
        <f t="shared" si="62"/>
        <v>8.2554068467211415E-74</v>
      </c>
      <c r="O160" s="35">
        <f t="shared" si="63"/>
        <v>-869854.50440633716</v>
      </c>
      <c r="P160" s="3">
        <f t="shared" si="64"/>
        <v>28467.610922294843</v>
      </c>
      <c r="Q160">
        <f t="shared" si="65"/>
        <v>0.2</v>
      </c>
      <c r="R160" s="3">
        <f>IF(B160&lt;2,K160*V$5+L160*0.4*V$6 - IF((C160-J160)&gt;0,IF((C160-J160)&gt;V$12,V$12,C160-J160)),P160+L160*($V$6)*0.4+K160*($V$5)+G160+F160+E160)/LookHere!B$11</f>
        <v>58472.490922294841</v>
      </c>
      <c r="S160" s="3">
        <f>(IF(G160&gt;0,IF(R160&gt;V$15,IF(0.15*(R160-V$15)&lt;G160,0.15*(R160-V$15),G160),0),0))*LookHere!B$11</f>
        <v>0</v>
      </c>
      <c r="T160" s="3">
        <f>(IF(R160&lt;V$16,W$16*R160,IF(R160&lt;V$17,Z$16+W$17*(R160-V$16),IF(R160&lt;V$18,W$18*(R160-V$18)+Z$17,(R160-V$18)*W$19+Z$18)))+S160 + IF(R160&lt;V$20,R160*W$20,IF(R160&lt;V$21,(R160-V$20)*W$21+Z$20,(R160-V$21)*W$22+Z$21)))*LookHere!B$11</f>
        <v>13472.490922294844</v>
      </c>
      <c r="AI160" s="3">
        <f t="shared" si="55"/>
        <v>1</v>
      </c>
    </row>
    <row r="161" spans="1:36" x14ac:dyDescent="0.2">
      <c r="A161">
        <f t="shared" si="56"/>
        <v>109</v>
      </c>
      <c r="B161">
        <f>IF(A161&lt;LookHere!$B$9,1,2)</f>
        <v>2</v>
      </c>
      <c r="C161">
        <f>IF(B161&lt;2,LookHere!F$10 - T160,0)</f>
        <v>0</v>
      </c>
      <c r="D161" s="3">
        <f>IF(B161=2,LookHere!$B$12,0)</f>
        <v>45000</v>
      </c>
      <c r="E161" s="3">
        <f>IF(A161&lt;LookHere!B$13,0,IF(A161&lt;LookHere!B$14,LookHere!C$13,LookHere!C$14))</f>
        <v>15000</v>
      </c>
      <c r="F161" s="3">
        <f>IF('SC2'!A161&lt;LookHere!D$15,0,LookHere!B$15)</f>
        <v>8000</v>
      </c>
      <c r="G161" s="3">
        <f>IF('SC2'!A161&lt;LookHere!D$16,0,LookHere!B$16)</f>
        <v>7004.88</v>
      </c>
      <c r="H161" s="3">
        <f t="shared" si="57"/>
        <v>28467.610922294843</v>
      </c>
      <c r="I161" s="35">
        <f t="shared" si="58"/>
        <v>0</v>
      </c>
      <c r="J161" s="3">
        <f>IF(I160&gt;0,IF(B161&lt;2,IF(C161&gt;5500*[1]LookHere!B$11, 5500*[1]LookHere!B$11, C161), IF(H161&gt;(M161+P160),-(H161-M161-P160),0)),0)</f>
        <v>0</v>
      </c>
      <c r="K161" s="35">
        <f t="shared" si="59"/>
        <v>1.3027032004125954E-75</v>
      </c>
      <c r="L161" s="35">
        <f t="shared" si="60"/>
        <v>5.8766802375184204E-76</v>
      </c>
      <c r="M161" s="35">
        <f t="shared" si="61"/>
        <v>0</v>
      </c>
      <c r="N161" s="35">
        <f t="shared" si="62"/>
        <v>1.3027032004125954E-75</v>
      </c>
      <c r="O161" s="35">
        <f t="shared" si="63"/>
        <v>-899870.45634647529</v>
      </c>
      <c r="P161" s="3">
        <f t="shared" si="64"/>
        <v>28467.610922294843</v>
      </c>
      <c r="Q161">
        <f t="shared" si="65"/>
        <v>0.2</v>
      </c>
      <c r="R161" s="3">
        <f>IF(B161&lt;2,K161*V$5+L161*0.4*V$6 - IF((C161-J161)&gt;0,IF((C161-J161)&gt;V$12,V$12,C161-J161)),P161+L161*($V$6)*0.4+K161*($V$5)+G161+F161+E161)/LookHere!B$11</f>
        <v>58472.490922294841</v>
      </c>
      <c r="S161" s="3">
        <f>(IF(G161&gt;0,IF(R161&gt;V$15,IF(0.15*(R161-V$15)&lt;G161,0.15*(R161-V$15),G161),0),0))*LookHere!B$11</f>
        <v>0</v>
      </c>
      <c r="T161" s="3">
        <f>(IF(R161&lt;V$16,W$16*R161,IF(R161&lt;V$17,Z$16+W$17*(R161-V$16),IF(R161&lt;V$18,W$18*(R161-V$18)+Z$17,(R161-V$18)*W$19+Z$18)))+S161 + IF(R161&lt;V$20,R161*W$20,IF(R161&lt;V$21,(R161-V$20)*W$21+Z$20,(R161-V$21)*W$22+Z$21)))*LookHere!B$11</f>
        <v>13472.490922294844</v>
      </c>
      <c r="AI161" s="3">
        <f t="shared" si="55"/>
        <v>1</v>
      </c>
    </row>
    <row r="162" spans="1:36" x14ac:dyDescent="0.2">
      <c r="A162">
        <f t="shared" si="56"/>
        <v>110</v>
      </c>
      <c r="B162">
        <f>IF(A162&lt;LookHere!$B$9,1,2)</f>
        <v>2</v>
      </c>
      <c r="C162">
        <f>IF(B162&lt;2,LookHere!F$10 - T161,0)</f>
        <v>0</v>
      </c>
      <c r="D162" s="3">
        <f>IF(B162=2,LookHere!$B$12,0)</f>
        <v>45000</v>
      </c>
      <c r="E162" s="3">
        <f>IF(A162&lt;LookHere!B$13,0,IF(A162&lt;LookHere!B$14,LookHere!C$13,LookHere!C$14))</f>
        <v>15000</v>
      </c>
      <c r="F162" s="3">
        <f>IF('SC2'!A162&lt;LookHere!D$15,0,LookHere!B$15)</f>
        <v>8000</v>
      </c>
      <c r="G162" s="3">
        <f>IF('SC2'!A162&lt;LookHere!D$16,0,LookHere!B$16)</f>
        <v>7004.88</v>
      </c>
      <c r="H162" s="3">
        <f t="shared" si="57"/>
        <v>28467.610922294843</v>
      </c>
      <c r="I162" s="35">
        <f t="shared" si="58"/>
        <v>0</v>
      </c>
      <c r="J162" s="3">
        <f>IF(I161&gt;0,IF(B162&lt;2,IF(C162&gt;5500*[1]LookHere!B$11, 5500*[1]LookHere!B$11, C162), IF(H162&gt;(M162+P161),-(H162-M162-P161),0)),0)</f>
        <v>0</v>
      </c>
      <c r="K162" s="35">
        <f t="shared" si="59"/>
        <v>1.3177624494093647E-75</v>
      </c>
      <c r="L162" s="35">
        <f t="shared" si="60"/>
        <v>5.763847686641353E-76</v>
      </c>
      <c r="M162" s="35">
        <f t="shared" si="61"/>
        <v>0</v>
      </c>
      <c r="N162" s="35">
        <f t="shared" si="62"/>
        <v>2.0556656502510747E-77</v>
      </c>
      <c r="O162" s="35">
        <f t="shared" si="63"/>
        <v>-929939.83668106678</v>
      </c>
      <c r="P162" s="3">
        <f t="shared" si="64"/>
        <v>28467.610922294843</v>
      </c>
      <c r="Q162">
        <f t="shared" si="65"/>
        <v>0.2</v>
      </c>
      <c r="R162" s="3">
        <f>IF(B162&lt;2,K162*V$5+L162*0.4*V$6 - IF((C162-J162)&gt;0,IF((C162-J162)&gt;V$12,V$12,C162-J162)),P162+L162*($V$6)*0.4+K162*($V$5)+G162+F162+E162)/LookHere!B$11</f>
        <v>58472.490922294841</v>
      </c>
      <c r="S162" s="3">
        <f>(IF(G162&gt;0,IF(R162&gt;V$15,IF(0.15*(R162-V$15)&lt;G162,0.15*(R162-V$15),G162),0),0))*LookHere!B$11</f>
        <v>0</v>
      </c>
      <c r="T162" s="3">
        <f>(IF(R162&lt;V$16,W$16*R162,IF(R162&lt;V$17,Z$16+W$17*(R162-V$16),IF(R162&lt;V$18,W$18*(R162-V$18)+Z$17,(R162-V$18)*W$19+Z$18)))+S162 + IF(R162&lt;V$20,R162*W$20,IF(R162&lt;V$21,(R162-V$20)*W$21+Z$20,(R162-V$21)*W$22+Z$21)))*LookHere!B$11</f>
        <v>13472.490922294844</v>
      </c>
      <c r="AI162" s="3">
        <f t="shared" si="55"/>
        <v>1</v>
      </c>
    </row>
    <row r="163" spans="1:36" x14ac:dyDescent="0.2">
      <c r="A163">
        <f t="shared" si="56"/>
        <v>111</v>
      </c>
      <c r="B163">
        <f>IF(A163&lt;LookHere!$B$9,1,2)</f>
        <v>2</v>
      </c>
      <c r="C163">
        <f>IF(B163&lt;2,LookHere!F$10 - T162,0)</f>
        <v>0</v>
      </c>
      <c r="D163" s="3">
        <f>IF(B163=2,LookHere!$B$12,0)</f>
        <v>45000</v>
      </c>
      <c r="E163" s="3">
        <f>IF(A163&lt;LookHere!B$13,0,IF(A163&lt;LookHere!B$14,LookHere!C$13,LookHere!C$14))</f>
        <v>15000</v>
      </c>
      <c r="F163" s="3">
        <f>IF('SC2'!A163&lt;LookHere!D$15,0,LookHere!B$15)</f>
        <v>8000</v>
      </c>
      <c r="G163" s="3">
        <f>IF('SC2'!A163&lt;LookHere!D$16,0,LookHere!B$16)</f>
        <v>7004.88</v>
      </c>
      <c r="H163" s="3">
        <f t="shared" si="57"/>
        <v>28467.610922294843</v>
      </c>
      <c r="I163" s="35">
        <f t="shared" si="58"/>
        <v>0</v>
      </c>
      <c r="J163" s="3">
        <f>IF(I162&gt;0,IF(B163&lt;2,IF(C163&gt;5500*[1]LookHere!B$11, 5500*[1]LookHere!B$11, C163), IF(H163&gt;(M163+P162),-(H163-M163-P162),0)),0)</f>
        <v>0</v>
      </c>
      <c r="K163" s="35">
        <f t="shared" si="59"/>
        <v>1.3203420951149424E-75</v>
      </c>
      <c r="L163" s="35">
        <f t="shared" si="60"/>
        <v>5.773395170715701E-76</v>
      </c>
      <c r="M163" s="35">
        <f t="shared" si="61"/>
        <v>0</v>
      </c>
      <c r="N163" s="35">
        <f t="shared" si="62"/>
        <v>8.1406032420852723E-78</v>
      </c>
      <c r="O163" s="35">
        <f t="shared" si="63"/>
        <v>-960062.74051265372</v>
      </c>
      <c r="P163" s="3">
        <f t="shared" si="64"/>
        <v>28467.610922294843</v>
      </c>
      <c r="Q163">
        <f t="shared" si="65"/>
        <v>0.2</v>
      </c>
      <c r="R163" s="3">
        <f>IF(B163&lt;2,K163*V$5+L163*0.4*V$6 - IF((C163-J163)&gt;0,IF((C163-J163)&gt;V$12,V$12,C163-J163)),P163+L163*($V$6)*0.4+K163*($V$5)+G163+F163+E163)/LookHere!B$11</f>
        <v>58472.490922294841</v>
      </c>
      <c r="S163" s="3">
        <f>(IF(G163&gt;0,IF(R163&gt;V$15,IF(0.15*(R163-V$15)&lt;G163,0.15*(R163-V$15),G163),0),0))*LookHere!B$11</f>
        <v>0</v>
      </c>
      <c r="T163" s="3">
        <f>(IF(R163&lt;V$16,W$16*R163,IF(R163&lt;V$17,Z$16+W$17*(R163-V$16),IF(R163&lt;V$18,W$18*(R163-V$18)+Z$17,(R163-V$18)*W$19+Z$18)))+S163 + IF(R163&lt;V$20,R163*W$20,IF(R163&lt;V$21,(R163-V$20)*W$21+Z$20,(R163-V$21)*W$22+Z$21)))*LookHere!B$11</f>
        <v>13472.490922294844</v>
      </c>
      <c r="AI163" s="3">
        <f t="shared" si="55"/>
        <v>1</v>
      </c>
    </row>
    <row r="164" spans="1:36" x14ac:dyDescent="0.2">
      <c r="A164">
        <f t="shared" si="56"/>
        <v>112</v>
      </c>
      <c r="B164">
        <f>IF(A164&lt;LookHere!$B$9,1,2)</f>
        <v>2</v>
      </c>
      <c r="C164">
        <f>IF(B164&lt;2,LookHere!F$10 - T163,0)</f>
        <v>0</v>
      </c>
      <c r="D164" s="3">
        <f>IF(B164=2,LookHere!$B$12,0)</f>
        <v>45000</v>
      </c>
      <c r="E164" s="3">
        <f>IF(A164&lt;LookHere!B$13,0,IF(A164&lt;LookHere!B$14,LookHere!C$13,LookHere!C$14))</f>
        <v>15000</v>
      </c>
      <c r="F164" s="3">
        <f>IF('SC2'!A164&lt;LookHere!D$15,0,LookHere!B$15)</f>
        <v>8000</v>
      </c>
      <c r="G164" s="3">
        <f>IF('SC2'!A164&lt;LookHere!D$16,0,LookHere!B$16)</f>
        <v>7004.88</v>
      </c>
      <c r="H164" s="3">
        <f t="shared" si="57"/>
        <v>28467.610922294843</v>
      </c>
      <c r="I164" s="35">
        <f t="shared" si="58"/>
        <v>0</v>
      </c>
      <c r="J164" s="3">
        <f>IF(I163&gt;0,IF(B164&lt;2,IF(C164&gt;5500*[1]LookHere!B$11, 5500*[1]LookHere!B$11, C164), IF(H164&gt;(M164+P163),-(H164-M164-P163),0)),0)</f>
        <v>0</v>
      </c>
      <c r="K164" s="35">
        <f t="shared" si="59"/>
        <v>1.3228052848891735E-75</v>
      </c>
      <c r="L164" s="35">
        <f t="shared" si="60"/>
        <v>5.7841490123534311E-76</v>
      </c>
      <c r="M164" s="35">
        <f t="shared" si="61"/>
        <v>0</v>
      </c>
      <c r="N164" s="35">
        <f t="shared" si="62"/>
        <v>8.0350334156163305E-78</v>
      </c>
      <c r="O164" s="35">
        <f t="shared" si="63"/>
        <v>-990239.26311306097</v>
      </c>
      <c r="P164" s="3">
        <f t="shared" si="64"/>
        <v>28467.610922294843</v>
      </c>
      <c r="Q164">
        <f t="shared" si="65"/>
        <v>0.2</v>
      </c>
      <c r="R164" s="3">
        <f>IF(B164&lt;2,K164*V$5+L164*0.4*V$6 - IF((C164-J164)&gt;0,IF((C164-J164)&gt;V$12,V$12,C164-J164)),P164+L164*($V$6)*0.4+K164*($V$5)+G164+F164+E164)/LookHere!B$11</f>
        <v>58472.490922294841</v>
      </c>
      <c r="S164" s="3">
        <f>(IF(G164&gt;0,IF(R164&gt;V$15,IF(0.15*(R164-V$15)&lt;G164,0.15*(R164-V$15),G164),0),0))*LookHere!B$11</f>
        <v>0</v>
      </c>
      <c r="T164" s="3">
        <f>(IF(R164&lt;V$16,W$16*R164,IF(R164&lt;V$17,Z$16+W$17*(R164-V$16),IF(R164&lt;V$18,W$18*(R164-V$18)+Z$17,(R164-V$18)*W$19+Z$18)))+S164 + IF(R164&lt;V$20,R164*W$20,IF(R164&lt;V$21,(R164-V$20)*W$21+Z$20,(R164-V$21)*W$22+Z$21)))*LookHere!B$11</f>
        <v>13472.490922294844</v>
      </c>
      <c r="AI164" s="3">
        <f t="shared" ref="AI164:AI173" si="66">IF(((K164+L164+O164+I164)-H164)&lt;H164,1,0)</f>
        <v>1</v>
      </c>
    </row>
    <row r="165" spans="1:36" x14ac:dyDescent="0.2">
      <c r="A165">
        <f t="shared" si="56"/>
        <v>113</v>
      </c>
      <c r="B165">
        <f>IF(A165&lt;LookHere!$B$9,1,2)</f>
        <v>2</v>
      </c>
      <c r="C165">
        <f>IF(B165&lt;2,LookHere!F$10 - T164,0)</f>
        <v>0</v>
      </c>
      <c r="D165" s="3">
        <f>IF(B165=2,LookHere!$B$12,0)</f>
        <v>45000</v>
      </c>
      <c r="E165" s="3">
        <f>IF(A165&lt;LookHere!B$13,0,IF(A165&lt;LookHere!B$14,LookHere!C$13,LookHere!C$14))</f>
        <v>15000</v>
      </c>
      <c r="F165" s="3">
        <f>IF('SC2'!A165&lt;LookHere!D$15,0,LookHere!B$15)</f>
        <v>8000</v>
      </c>
      <c r="G165" s="3">
        <f>IF('SC2'!A165&lt;LookHere!D$16,0,LookHere!B$16)</f>
        <v>7004.88</v>
      </c>
      <c r="H165" s="3">
        <f t="shared" si="57"/>
        <v>28467.610922294843</v>
      </c>
      <c r="I165" s="35">
        <f t="shared" si="58"/>
        <v>0</v>
      </c>
      <c r="J165" s="3">
        <f>IF(I164&gt;0,IF(B165&lt;2,IF(C165&gt;5500*[1]LookHere!B$11, 5500*[1]LookHere!B$11, C165), IF(H165&gt;(M165+P164),-(H165-M165-P164),0)),0)</f>
        <v>0</v>
      </c>
      <c r="K165" s="35">
        <f t="shared" si="59"/>
        <v>1.325271891984929E-75</v>
      </c>
      <c r="L165" s="35">
        <f t="shared" si="60"/>
        <v>5.7949344297884875E-76</v>
      </c>
      <c r="M165" s="35">
        <f t="shared" si="61"/>
        <v>0</v>
      </c>
      <c r="N165" s="35">
        <f t="shared" si="62"/>
        <v>8.0488453979879681E-78</v>
      </c>
      <c r="O165" s="35">
        <f t="shared" si="63"/>
        <v>-1020469.499923697</v>
      </c>
      <c r="P165" s="3">
        <f t="shared" si="64"/>
        <v>28467.610922294843</v>
      </c>
      <c r="Q165">
        <f t="shared" si="65"/>
        <v>0.2</v>
      </c>
      <c r="R165" s="3">
        <f>IF(B165&lt;2,K165*V$5+L165*0.4*V$6 - IF((C165-J165)&gt;0,IF((C165-J165)&gt;V$12,V$12,C165-J165)),P165+L165*($V$6)*0.4+K165*($V$5)+G165+F165+E165)/LookHere!B$11</f>
        <v>58472.490922294841</v>
      </c>
      <c r="S165" s="3">
        <f>(IF(G165&gt;0,IF(R165&gt;V$15,IF(0.15*(R165-V$15)&lt;G165,0.15*(R165-V$15),G165),0),0))*LookHere!B$11</f>
        <v>0</v>
      </c>
      <c r="T165" s="3">
        <f>(IF(R165&lt;V$16,W$16*R165,IF(R165&lt;V$17,Z$16+W$17*(R165-V$16),IF(R165&lt;V$18,W$18*(R165-V$18)+Z$17,(R165-V$18)*W$19+Z$18)))+S165 + IF(R165&lt;V$20,R165*W$20,IF(R165&lt;V$21,(R165-V$20)*W$21+Z$20,(R165-V$21)*W$22+Z$21)))*LookHere!B$11</f>
        <v>13472.490922294844</v>
      </c>
      <c r="AI165" s="3">
        <f t="shared" si="66"/>
        <v>1</v>
      </c>
    </row>
    <row r="166" spans="1:36" x14ac:dyDescent="0.2">
      <c r="A166">
        <f t="shared" si="56"/>
        <v>114</v>
      </c>
      <c r="B166">
        <f>IF(A166&lt;LookHere!$B$9,1,2)</f>
        <v>2</v>
      </c>
      <c r="C166">
        <f>IF(B166&lt;2,LookHere!F$10 - T165,0)</f>
        <v>0</v>
      </c>
      <c r="D166" s="3">
        <f>IF(B166=2,LookHere!$B$12,0)</f>
        <v>45000</v>
      </c>
      <c r="E166" s="3">
        <f>IF(A166&lt;LookHere!B$13,0,IF(A166&lt;LookHere!B$14,LookHere!C$13,LookHere!C$14))</f>
        <v>15000</v>
      </c>
      <c r="F166" s="3">
        <f>IF('SC2'!A166&lt;LookHere!D$15,0,LookHere!B$15)</f>
        <v>8000</v>
      </c>
      <c r="G166" s="3">
        <f>IF('SC2'!A166&lt;LookHere!D$16,0,LookHere!B$16)</f>
        <v>7004.88</v>
      </c>
      <c r="H166" s="3">
        <f t="shared" si="57"/>
        <v>28467.610922294843</v>
      </c>
      <c r="I166" s="35">
        <f t="shared" si="58"/>
        <v>0</v>
      </c>
      <c r="J166" s="3">
        <f>IF(I165&gt;0,IF(B166&lt;2,IF(C166&gt;5500*[1]LookHere!B$11, 5500*[1]LookHere!B$11, C166), IF(H166&gt;(M166+P165),-(H166-M166-P165),0)),0)</f>
        <v>0</v>
      </c>
      <c r="K166" s="35">
        <f t="shared" si="59"/>
        <v>1.3277430870904677E-75</v>
      </c>
      <c r="L166" s="35">
        <f t="shared" si="60"/>
        <v>5.8057400701933961E-76</v>
      </c>
      <c r="M166" s="35">
        <f t="shared" si="61"/>
        <v>0</v>
      </c>
      <c r="N166" s="35">
        <f t="shared" si="62"/>
        <v>8.0638424897152739E-78</v>
      </c>
      <c r="O166" s="35">
        <f t="shared" si="63"/>
        <v>-1050753.5465558558</v>
      </c>
      <c r="P166" s="3">
        <f t="shared" si="64"/>
        <v>28467.610922294843</v>
      </c>
      <c r="Q166">
        <f t="shared" si="65"/>
        <v>0.2</v>
      </c>
      <c r="R166" s="3">
        <f>IF(B166&lt;2,K166*V$5+L166*0.4*V$6 - IF((C166-J166)&gt;0,IF((C166-J166)&gt;V$12,V$12,C166-J166)),P166+L166*($V$6)*0.4+K166*($V$5)+G166+F166+E166)/LookHere!B$11</f>
        <v>58472.490922294841</v>
      </c>
      <c r="S166" s="3">
        <f>(IF(G166&gt;0,IF(R166&gt;V$15,IF(0.15*(R166-V$15)&lt;G166,0.15*(R166-V$15),G166),0),0))*LookHere!B$11</f>
        <v>0</v>
      </c>
      <c r="T166" s="3">
        <f>(IF(R166&lt;V$16,W$16*R166,IF(R166&lt;V$17,Z$16+W$17*(R166-V$16),IF(R166&lt;V$18,W$18*(R166-V$18)+Z$17,(R166-V$18)*W$19+Z$18)))+S166 + IF(R166&lt;V$20,R166*W$20,IF(R166&lt;V$21,(R166-V$20)*W$21+Z$20,(R166-V$21)*W$22+Z$21)))*LookHere!B$11</f>
        <v>13472.490922294844</v>
      </c>
      <c r="AI166" s="3">
        <f t="shared" si="66"/>
        <v>1</v>
      </c>
    </row>
    <row r="167" spans="1:36" x14ac:dyDescent="0.2">
      <c r="A167">
        <f t="shared" si="56"/>
        <v>115</v>
      </c>
      <c r="B167">
        <f>IF(A167&lt;LookHere!$B$9,1,2)</f>
        <v>2</v>
      </c>
      <c r="C167">
        <f>IF(B167&lt;2,LookHere!F$10 - T166,0)</f>
        <v>0</v>
      </c>
      <c r="D167" s="3">
        <f>IF(B167=2,LookHere!$B$12,0)</f>
        <v>45000</v>
      </c>
      <c r="E167" s="3">
        <f>IF(A167&lt;LookHere!B$13,0,IF(A167&lt;LookHere!B$14,LookHere!C$13,LookHere!C$14))</f>
        <v>15000</v>
      </c>
      <c r="F167" s="3">
        <f>IF('SC2'!A167&lt;LookHere!D$15,0,LookHere!B$15)</f>
        <v>8000</v>
      </c>
      <c r="G167" s="3">
        <f>IF('SC2'!A167&lt;LookHere!D$16,0,LookHere!B$16)</f>
        <v>7004.88</v>
      </c>
      <c r="H167" s="3">
        <f t="shared" si="57"/>
        <v>28467.610922294843</v>
      </c>
      <c r="I167" s="35">
        <f t="shared" si="58"/>
        <v>0</v>
      </c>
      <c r="J167" s="3">
        <f>IF(I166&gt;0,IF(B167&lt;2,IF(C167&gt;5500*[1]LookHere!B$11, 5500*[1]LookHere!B$11, C167), IF(H167&gt;(M167+P166),-(H167-M167-P166),0)),0)</f>
        <v>0</v>
      </c>
      <c r="K167" s="35">
        <f t="shared" si="59"/>
        <v>1.3302188900493431E-75</v>
      </c>
      <c r="L167" s="35">
        <f t="shared" si="60"/>
        <v>5.8165658606370716E-76</v>
      </c>
      <c r="M167" s="35">
        <f t="shared" si="61"/>
        <v>0</v>
      </c>
      <c r="N167" s="35">
        <f t="shared" si="62"/>
        <v>8.0788787863975133E-78</v>
      </c>
      <c r="O167" s="35">
        <f t="shared" si="63"/>
        <v>-1081091.4987910199</v>
      </c>
      <c r="P167" s="3">
        <f t="shared" si="64"/>
        <v>28467.610922294843</v>
      </c>
      <c r="Q167">
        <f t="shared" si="65"/>
        <v>0.2</v>
      </c>
      <c r="R167" s="3">
        <f>IF(B167&lt;2,K167*V$5+L167*0.4*V$6 - IF((C167-J167)&gt;0,IF((C167-J167)&gt;V$12,V$12,C167-J167)),P167+L167*($V$6)*0.4+K167*($V$5)+G167+F167+E167)/LookHere!B$11</f>
        <v>58472.490922294841</v>
      </c>
      <c r="S167" s="3">
        <f>(IF(G167&gt;0,IF(R167&gt;V$15,IF(0.15*(R167-V$15)&lt;G167,0.15*(R167-V$15),G167),0),0))*LookHere!B$11</f>
        <v>0</v>
      </c>
      <c r="T167" s="3">
        <f>(IF(R167&lt;V$16,W$16*R167,IF(R167&lt;V$17,Z$16+W$17*(R167-V$16),IF(R167&lt;V$18,W$18*(R167-V$18)+Z$17,(R167-V$18)*W$19+Z$18)))+S167 + IF(R167&lt;V$20,R167*W$20,IF(R167&lt;V$21,(R167-V$20)*W$21+Z$20,(R167-V$21)*W$22+Z$21)))*LookHere!B$11</f>
        <v>13472.490922294844</v>
      </c>
      <c r="AI167" s="3">
        <f t="shared" si="66"/>
        <v>1</v>
      </c>
    </row>
    <row r="168" spans="1:36" x14ac:dyDescent="0.2">
      <c r="A168">
        <f t="shared" si="56"/>
        <v>116</v>
      </c>
      <c r="B168">
        <f>IF(A168&lt;LookHere!$B$9,1,2)</f>
        <v>2</v>
      </c>
      <c r="C168">
        <f>IF(B168&lt;2,LookHere!F$10 - T167,0)</f>
        <v>0</v>
      </c>
      <c r="D168" s="3">
        <f>IF(B168=2,LookHere!$B$12,0)</f>
        <v>45000</v>
      </c>
      <c r="E168" s="3">
        <f>IF(A168&lt;LookHere!B$13,0,IF(A168&lt;LookHere!B$14,LookHere!C$13,LookHere!C$14))</f>
        <v>15000</v>
      </c>
      <c r="F168" s="3">
        <f>IF('SC2'!A168&lt;LookHere!D$15,0,LookHere!B$15)</f>
        <v>8000</v>
      </c>
      <c r="G168" s="3">
        <f>IF('SC2'!A168&lt;LookHere!D$16,0,LookHere!B$16)</f>
        <v>7004.88</v>
      </c>
      <c r="H168" s="3">
        <f t="shared" si="57"/>
        <v>28467.610922294843</v>
      </c>
      <c r="I168" s="35">
        <f t="shared" si="58"/>
        <v>0</v>
      </c>
      <c r="J168" s="3">
        <f>IF(I167&gt;0,IF(B168&lt;2,IF(C168&gt;5500*[1]LookHere!B$11, 5500*[1]LookHere!B$11, C168), IF(H168&gt;(M168+P167),-(H168-M168-P167),0)),0)</f>
        <v>0</v>
      </c>
      <c r="K168" s="35">
        <f t="shared" si="59"/>
        <v>1.3326993095631268E-75</v>
      </c>
      <c r="L168" s="35">
        <f t="shared" si="60"/>
        <v>5.8274118376200032E-76</v>
      </c>
      <c r="M168" s="35">
        <f t="shared" si="61"/>
        <v>0</v>
      </c>
      <c r="N168" s="35">
        <f t="shared" si="62"/>
        <v>8.093943229792159E-78</v>
      </c>
      <c r="O168" s="35">
        <f t="shared" si="63"/>
        <v>-1111483.4525811628</v>
      </c>
      <c r="P168" s="3">
        <f t="shared" si="64"/>
        <v>28467.610922294843</v>
      </c>
      <c r="Q168">
        <f t="shared" si="65"/>
        <v>0.2</v>
      </c>
      <c r="R168" s="3">
        <f>IF(B168&lt;2,K168*V$5+L168*0.4*V$6 - IF((C168-J168)&gt;0,IF((C168-J168)&gt;V$12,V$12,C168-J168)),P168+L168*($V$6)*0.4+K168*($V$5)+G168+F168+E168)/LookHere!B$11</f>
        <v>58472.490922294841</v>
      </c>
      <c r="S168" s="3">
        <f>(IF(G168&gt;0,IF(R168&gt;V$15,IF(0.15*(R168-V$15)&lt;G168,0.15*(R168-V$15),G168),0),0))*LookHere!B$11</f>
        <v>0</v>
      </c>
      <c r="T168" s="3">
        <f>(IF(R168&lt;V$16,W$16*R168,IF(R168&lt;V$17,Z$16+W$17*(R168-V$16),IF(R168&lt;V$18,W$18*(R168-V$18)+Z$17,(R168-V$18)*W$19+Z$18)))+S168 + IF(R168&lt;V$20,R168*W$20,IF(R168&lt;V$21,(R168-V$20)*W$21+Z$20,(R168-V$21)*W$22+Z$21)))*LookHere!B$11</f>
        <v>13472.490922294844</v>
      </c>
      <c r="AI168" s="3">
        <f t="shared" si="66"/>
        <v>1</v>
      </c>
    </row>
    <row r="169" spans="1:36" x14ac:dyDescent="0.2">
      <c r="A169">
        <f t="shared" si="56"/>
        <v>117</v>
      </c>
      <c r="B169">
        <f>IF(A169&lt;LookHere!$B$9,1,2)</f>
        <v>2</v>
      </c>
      <c r="C169">
        <f>IF(B169&lt;2,LookHere!F$10 - T168,0)</f>
        <v>0</v>
      </c>
      <c r="D169" s="3">
        <f>IF(B169=2,LookHere!$B$12,0)</f>
        <v>45000</v>
      </c>
      <c r="E169" s="3">
        <f>IF(A169&lt;LookHere!B$13,0,IF(A169&lt;LookHere!B$14,LookHere!C$13,LookHere!C$14))</f>
        <v>15000</v>
      </c>
      <c r="F169" s="3">
        <f>IF('SC2'!A169&lt;LookHere!D$15,0,LookHere!B$15)</f>
        <v>8000</v>
      </c>
      <c r="G169" s="3">
        <f>IF('SC2'!A169&lt;LookHere!D$16,0,LookHere!B$16)</f>
        <v>7004.88</v>
      </c>
      <c r="H169" s="3">
        <f t="shared" si="57"/>
        <v>28467.610922294843</v>
      </c>
      <c r="I169" s="35">
        <f t="shared" si="58"/>
        <v>0</v>
      </c>
      <c r="J169" s="3">
        <f>IF(I168&gt;0,IF(B169&lt;2,IF(C169&gt;5500*[1]LookHere!B$11, 5500*[1]LookHere!B$11, C169), IF(H169&gt;(M169+P168),-(H169-M169-P168),0)),0)</f>
        <v>0</v>
      </c>
      <c r="K169" s="35">
        <f t="shared" si="59"/>
        <v>1.3351843542412323E-75</v>
      </c>
      <c r="L169" s="35">
        <f t="shared" si="60"/>
        <v>5.8382780387730262E-76</v>
      </c>
      <c r="M169" s="35">
        <f t="shared" si="61"/>
        <v>0</v>
      </c>
      <c r="N169" s="35">
        <f t="shared" si="62"/>
        <v>8.1090357644621061E-78</v>
      </c>
      <c r="O169" s="35">
        <f t="shared" si="63"/>
        <v>-1141929.504049052</v>
      </c>
      <c r="P169" s="3">
        <f t="shared" si="64"/>
        <v>28467.610922294843</v>
      </c>
      <c r="Q169">
        <f t="shared" si="65"/>
        <v>0.2</v>
      </c>
      <c r="R169" s="3">
        <f>IF(B169&lt;2,K169*V$5+L169*0.4*V$6 - IF((C169-J169)&gt;0,IF((C169-J169)&gt;V$12,V$12,C169-J169)),P169+L169*($V$6)*0.4+K169*($V$5)+G169+F169+E169)/LookHere!B$11</f>
        <v>58472.490922294841</v>
      </c>
      <c r="S169" s="3">
        <f>(IF(G169&gt;0,IF(R169&gt;V$15,IF(0.15*(R169-V$15)&lt;G169,0.15*(R169-V$15),G169),0),0))*LookHere!B$11</f>
        <v>0</v>
      </c>
      <c r="T169" s="3">
        <f>(IF(R169&lt;V$16,W$16*R169,IF(R169&lt;V$17,Z$16+W$17*(R169-V$16),IF(R169&lt;V$18,W$18*(R169-V$18)+Z$17,(R169-V$18)*W$19+Z$18)))+S169 + IF(R169&lt;V$20,R169*W$20,IF(R169&lt;V$21,(R169-V$20)*W$21+Z$20,(R169-V$21)*W$22+Z$21)))*LookHere!B$11</f>
        <v>13472.490922294844</v>
      </c>
      <c r="AI169" s="3">
        <f t="shared" si="66"/>
        <v>1</v>
      </c>
    </row>
    <row r="170" spans="1:36" x14ac:dyDescent="0.2">
      <c r="A170">
        <f t="shared" si="56"/>
        <v>118</v>
      </c>
      <c r="B170">
        <f>IF(A170&lt;LookHere!$B$9,1,2)</f>
        <v>2</v>
      </c>
      <c r="C170">
        <f>IF(B170&lt;2,LookHere!F$10 - T169,0)</f>
        <v>0</v>
      </c>
      <c r="D170" s="3">
        <f>IF(B170=2,LookHere!$B$12,0)</f>
        <v>45000</v>
      </c>
      <c r="E170" s="3">
        <f>IF(A170&lt;LookHere!B$13,0,IF(A170&lt;LookHere!B$14,LookHere!C$13,LookHere!C$14))</f>
        <v>15000</v>
      </c>
      <c r="F170" s="3">
        <f>IF('SC2'!A170&lt;LookHere!D$15,0,LookHere!B$15)</f>
        <v>8000</v>
      </c>
      <c r="G170" s="3">
        <f>IF('SC2'!A170&lt;LookHere!D$16,0,LookHere!B$16)</f>
        <v>7004.88</v>
      </c>
      <c r="H170" s="3">
        <f t="shared" si="57"/>
        <v>28467.610922294843</v>
      </c>
      <c r="I170" s="35">
        <f t="shared" si="58"/>
        <v>0</v>
      </c>
      <c r="J170" s="3">
        <f>IF(I169&gt;0,IF(B170&lt;2,IF(C170&gt;5500*[1]LookHere!B$11, 5500*[1]LookHere!B$11, C170), IF(H170&gt;(M170+P169),-(H170-M170-P169),0)),0)</f>
        <v>0</v>
      </c>
      <c r="K170" s="35">
        <f t="shared" si="59"/>
        <v>1.3376740327080761E-75</v>
      </c>
      <c r="L170" s="35">
        <f t="shared" si="60"/>
        <v>5.8491645018074442E-76</v>
      </c>
      <c r="M170" s="35">
        <f t="shared" si="61"/>
        <v>0</v>
      </c>
      <c r="N170" s="35">
        <f t="shared" si="62"/>
        <v>8.1241564417420029E-78</v>
      </c>
      <c r="O170" s="35">
        <f t="shared" si="63"/>
        <v>-1172429.7494885542</v>
      </c>
      <c r="P170" s="3">
        <f t="shared" si="64"/>
        <v>28467.610922294843</v>
      </c>
      <c r="Q170">
        <f t="shared" si="65"/>
        <v>0.2</v>
      </c>
      <c r="R170" s="3">
        <f>IF(B170&lt;2,K170*V$5+L170*0.4*V$6 - IF((C170-J170)&gt;0,IF((C170-J170)&gt;V$12,V$12,C170-J170)),P170+L170*($V$6)*0.4+K170*($V$5)+G170+F170+E170)/LookHere!B$11</f>
        <v>58472.490922294841</v>
      </c>
      <c r="S170" s="3">
        <f>(IF(G170&gt;0,IF(R170&gt;V$15,IF(0.15*(R170-V$15)&lt;G170,0.15*(R170-V$15),G170),0),0))*LookHere!B$11</f>
        <v>0</v>
      </c>
      <c r="T170" s="3">
        <f>(IF(R170&lt;V$16,W$16*R170,IF(R170&lt;V$17,Z$16+W$17*(R170-V$16),IF(R170&lt;V$18,W$18*(R170-V$18)+Z$17,(R170-V$18)*W$19+Z$18)))+S170 + IF(R170&lt;V$20,R170*W$20,IF(R170&lt;V$21,(R170-V$20)*W$21+Z$20,(R170-V$21)*W$22+Z$21)))*LookHere!B$11</f>
        <v>13472.490922294844</v>
      </c>
      <c r="AI170" s="3">
        <f t="shared" si="66"/>
        <v>1</v>
      </c>
    </row>
    <row r="171" spans="1:36" x14ac:dyDescent="0.2">
      <c r="A171">
        <f t="shared" si="56"/>
        <v>119</v>
      </c>
      <c r="B171">
        <f>IF(A171&lt;LookHere!$B$9,1,2)</f>
        <v>2</v>
      </c>
      <c r="C171">
        <f>IF(B171&lt;2,LookHere!F$10 - T170,0)</f>
        <v>0</v>
      </c>
      <c r="D171" s="3">
        <f>IF(B171=2,LookHere!$B$12,0)</f>
        <v>45000</v>
      </c>
      <c r="E171" s="3">
        <f>IF(A171&lt;LookHere!B$13,0,IF(A171&lt;LookHere!B$14,LookHere!C$13,LookHere!C$14))</f>
        <v>15000</v>
      </c>
      <c r="F171" s="3">
        <f>IF('SC2'!A171&lt;LookHere!D$15,0,LookHere!B$15)</f>
        <v>8000</v>
      </c>
      <c r="G171" s="3">
        <f>IF('SC2'!A171&lt;LookHere!D$16,0,LookHere!B$16)</f>
        <v>7004.88</v>
      </c>
      <c r="H171" s="3">
        <f t="shared" si="57"/>
        <v>28467.610922294843</v>
      </c>
      <c r="I171" s="35">
        <f t="shared" si="58"/>
        <v>0</v>
      </c>
      <c r="J171" s="3">
        <f>IF(I170&gt;0,IF(B171&lt;2,IF(C171&gt;5500*[1]LookHere!B$11, 5500*[1]LookHere!B$11, C171), IF(H171&gt;(M171+P170),-(H171-M171-P170),0)),0)</f>
        <v>0</v>
      </c>
      <c r="K171" s="35">
        <f t="shared" si="59"/>
        <v>1.3401683536041461E-75</v>
      </c>
      <c r="L171" s="35">
        <f t="shared" si="60"/>
        <v>5.8600712645049845E-76</v>
      </c>
      <c r="M171" s="35">
        <f t="shared" si="61"/>
        <v>0</v>
      </c>
      <c r="N171" s="35">
        <f t="shared" si="62"/>
        <v>8.1393053140981119E-78</v>
      </c>
      <c r="O171" s="35">
        <f t="shared" si="63"/>
        <v>-1202984.2853649387</v>
      </c>
      <c r="P171" s="3">
        <f t="shared" si="64"/>
        <v>28467.610922294843</v>
      </c>
      <c r="Q171">
        <f t="shared" si="65"/>
        <v>0.2</v>
      </c>
      <c r="R171" s="3">
        <f>IF(B171&lt;2,K171*V$5+L171*0.4*V$6 - IF((C171-J171)&gt;0,IF((C171-J171)&gt;V$12,V$12,C171-J171)),P171+L171*($V$6)*0.4+K171*($V$5)+G171+F171+E171)/LookHere!B$11</f>
        <v>58472.490922294841</v>
      </c>
      <c r="S171" s="3">
        <f>(IF(G171&gt;0,IF(R171&gt;V$15,IF(0.15*(R171-V$15)&lt;G171,0.15*(R171-V$15),G171),0),0))*LookHere!B$11</f>
        <v>0</v>
      </c>
      <c r="T171" s="3">
        <f>(IF(R171&lt;V$16,W$16*R171,IF(R171&lt;V$17,Z$16+W$17*(R171-V$16),IF(R171&lt;V$18,W$18*(R171-V$18)+Z$17,(R171-V$18)*W$19+Z$18)))+S171 + IF(R171&lt;V$20,R171*W$20,IF(R171&lt;V$21,(R171-V$20)*W$21+Z$20,(R171-V$21)*W$22+Z$21)))*LookHere!B$11</f>
        <v>13472.490922294844</v>
      </c>
      <c r="AI171" s="3">
        <f t="shared" si="66"/>
        <v>1</v>
      </c>
    </row>
    <row r="172" spans="1:36" x14ac:dyDescent="0.2">
      <c r="A172">
        <f t="shared" si="56"/>
        <v>120</v>
      </c>
      <c r="B172">
        <f>IF(A172&lt;LookHere!$B$9,1,2)</f>
        <v>2</v>
      </c>
      <c r="C172">
        <f>IF(B172&lt;2,LookHere!F$10 - T171,0)</f>
        <v>0</v>
      </c>
      <c r="D172" s="3">
        <f>IF(B172=2,LookHere!$B$12,0)</f>
        <v>45000</v>
      </c>
      <c r="E172" s="3">
        <f>IF(A172&lt;LookHere!B$13,0,IF(A172&lt;LookHere!B$14,LookHere!C$13,LookHere!C$14))</f>
        <v>15000</v>
      </c>
      <c r="F172" s="3">
        <f>IF('SC2'!A172&lt;LookHere!D$15,0,LookHere!B$15)</f>
        <v>8000</v>
      </c>
      <c r="G172" s="3">
        <f>IF('SC2'!A172&lt;LookHere!D$16,0,LookHere!B$16)</f>
        <v>7004.88</v>
      </c>
      <c r="H172" s="3">
        <f t="shared" si="57"/>
        <v>28467.610922294843</v>
      </c>
      <c r="I172" s="35">
        <f t="shared" si="58"/>
        <v>0</v>
      </c>
      <c r="J172" s="3">
        <f>IF(I171&gt;0,IF(B172&lt;2,IF(C172&gt;5500*[1]LookHere!B$11, 5500*[1]LookHere!B$11, C172), IF(H172&gt;(M172+P171),-(H172-M172-P171),0)),0)</f>
        <v>0</v>
      </c>
      <c r="K172" s="35">
        <f t="shared" si="59"/>
        <v>1.3426673255860413E-75</v>
      </c>
      <c r="L172" s="35">
        <f t="shared" si="60"/>
        <v>5.8709983647178221E-76</v>
      </c>
      <c r="M172" s="35">
        <f t="shared" si="61"/>
        <v>0</v>
      </c>
      <c r="N172" s="35">
        <f t="shared" si="62"/>
        <v>8.1544824341049553E-78</v>
      </c>
      <c r="O172" s="35">
        <f t="shared" si="63"/>
        <v>-1233593.2083151829</v>
      </c>
      <c r="P172" s="3">
        <f t="shared" si="64"/>
        <v>28467.610922294843</v>
      </c>
      <c r="Q172">
        <f t="shared" si="65"/>
        <v>0.2</v>
      </c>
      <c r="R172" s="3">
        <f>IF(B172&lt;2,K172*V$5+L172*0.4*V$6 - IF((C172-J172)&gt;0,IF((C172-J172)&gt;V$12,V$12,C172-J172)),P172+L172*($V$6)*0.4+K172*($V$5)+G172+F172+E172)/LookHere!B$11</f>
        <v>58472.490922294841</v>
      </c>
      <c r="S172" s="3">
        <f>(IF(G172&gt;0,IF(R172&gt;V$15,IF(0.15*(R172-V$15)&lt;G172,0.15*(R172-V$15),G172),0),0))*LookHere!B$11</f>
        <v>0</v>
      </c>
      <c r="T172" s="3">
        <f>(IF(R172&lt;V$16,W$16*R172,IF(R172&lt;V$17,Z$16+W$17*(R172-V$16),IF(R172&lt;V$18,W$18*(R172-V$18)+Z$17,(R172-V$18)*W$19+Z$18)))+S172 + IF(R172&lt;V$20,R172*W$20,IF(R172&lt;V$21,(R172-V$20)*W$21+Z$20,(R172-V$21)*W$22+Z$21)))*LookHere!B$11</f>
        <v>13472.490922294844</v>
      </c>
      <c r="AI172" s="3">
        <f t="shared" si="66"/>
        <v>1</v>
      </c>
      <c r="AJ172">
        <f>MATCH(1,AI92:AI172,0)+3</f>
        <v>41</v>
      </c>
    </row>
    <row r="173" spans="1:36" x14ac:dyDescent="0.2">
      <c r="J173" s="3"/>
      <c r="AI173" s="3">
        <f t="shared" si="66"/>
        <v>0</v>
      </c>
      <c r="AJ173" t="str">
        <f>"A"&amp;AJ172</f>
        <v>A41</v>
      </c>
    </row>
    <row r="174" spans="1:36" x14ac:dyDescent="0.2">
      <c r="AJ174">
        <f ca="1">IF(AI172&gt;0,INDIRECT(AJ173),"past "&amp;A172)</f>
        <v>77</v>
      </c>
    </row>
    <row r="177" spans="1:35" x14ac:dyDescent="0.2">
      <c r="A177" s="52" t="s">
        <v>86</v>
      </c>
      <c r="B177" s="52"/>
      <c r="C177" s="52"/>
      <c r="D177" t="s">
        <v>0</v>
      </c>
    </row>
    <row r="178" spans="1:35" x14ac:dyDescent="0.2">
      <c r="A178" s="52"/>
      <c r="B178" s="52"/>
      <c r="C178" s="52"/>
      <c r="D178" s="1" t="s">
        <v>1</v>
      </c>
      <c r="E178" s="2" t="s">
        <v>2</v>
      </c>
      <c r="K178" t="s">
        <v>3</v>
      </c>
      <c r="L178" t="s">
        <v>3</v>
      </c>
      <c r="T178" t="s">
        <v>4</v>
      </c>
    </row>
    <row r="179" spans="1:35" x14ac:dyDescent="0.2">
      <c r="A179" s="2" t="s">
        <v>5</v>
      </c>
      <c r="B179" s="2" t="s">
        <v>59</v>
      </c>
      <c r="C179" s="2" t="s">
        <v>77</v>
      </c>
      <c r="D179" s="2" t="s">
        <v>6</v>
      </c>
      <c r="E179" t="s">
        <v>7</v>
      </c>
      <c r="F179" t="s">
        <v>8</v>
      </c>
      <c r="G179" t="s">
        <v>9</v>
      </c>
      <c r="H179" t="s">
        <v>10</v>
      </c>
      <c r="I179" t="s">
        <v>15</v>
      </c>
      <c r="J179" t="s">
        <v>76</v>
      </c>
      <c r="K179" t="s">
        <v>11</v>
      </c>
      <c r="L179" t="s">
        <v>12</v>
      </c>
      <c r="M179" t="s">
        <v>79</v>
      </c>
      <c r="N179" t="s">
        <v>81</v>
      </c>
      <c r="O179" t="s">
        <v>13</v>
      </c>
      <c r="P179" t="s">
        <v>14</v>
      </c>
      <c r="R179" t="s">
        <v>16</v>
      </c>
      <c r="S179" t="s">
        <v>60</v>
      </c>
      <c r="T179" t="s">
        <v>17</v>
      </c>
      <c r="W179" s="2" t="s">
        <v>18</v>
      </c>
      <c r="AG179" t="s">
        <v>19</v>
      </c>
      <c r="AI179" t="s">
        <v>25</v>
      </c>
    </row>
    <row r="180" spans="1:35" x14ac:dyDescent="0.2">
      <c r="A180">
        <f>LookHere!B$8</f>
        <v>40</v>
      </c>
      <c r="B180">
        <f>IF(A180&lt;LookHere!$B$9,1,2)</f>
        <v>1</v>
      </c>
      <c r="C180">
        <f>IF(B180&lt;2,LookHere!F$10,0)</f>
        <v>7000</v>
      </c>
      <c r="D180" s="3">
        <f>IF(B180=2,LookHere!$B$12,0)</f>
        <v>0</v>
      </c>
      <c r="E180" s="3">
        <f>IF(A180&lt;LookHere!B$13,0,IF(A180&lt;LookHere!B$14,LookHere!C$13,LookHere!C$14))</f>
        <v>0</v>
      </c>
      <c r="F180" s="3">
        <f>IF('SC2'!A180&lt;LookHere!D$15,0,LookHere!B$15)</f>
        <v>0</v>
      </c>
      <c r="G180" s="3">
        <f>IF('SC2'!A180&lt;LookHere!D$16,0,LookHere!B$16)</f>
        <v>0</v>
      </c>
      <c r="H180" s="3">
        <v>0</v>
      </c>
      <c r="I180" s="3">
        <f>LookHere!B27+J4</f>
        <v>65500</v>
      </c>
      <c r="J180" s="3">
        <f>IF(B180&lt;2,IF(C180&gt;5500*LookHere!B$11, 5500*LookHere!B$11, C180), IF(H180&gt;M180,-(H180-M180),0))</f>
        <v>5500</v>
      </c>
      <c r="K180" s="3">
        <f>LookHere!B$24*V183+IF($C180&gt;($J180+$V$12),$V$183*($C180-$J180-$V$12),0)</f>
        <v>6000</v>
      </c>
      <c r="L180" s="3">
        <f>LookHere!B$24*(1-V183)+IF($C180&gt;($J180+$V$12),(1-$V$183)*($C180-$J180-$V$12),0)</f>
        <v>14000</v>
      </c>
      <c r="M180" s="3"/>
      <c r="N180" s="3"/>
      <c r="O180" s="3">
        <f>LookHere!B$26+IF((C180-J180)&gt;0,IF((C180-J180)&gt;V$12,V$12,C180-J180),0)</f>
        <v>21500</v>
      </c>
      <c r="P180">
        <v>0</v>
      </c>
      <c r="Q180">
        <f>IF(B180&lt;2,0,VLOOKUP(A180,AG$5:AH$90,2))</f>
        <v>0</v>
      </c>
      <c r="R180" s="3">
        <f>IF(B180&lt;2,K180*V$5+L180*0.4*V$6 - IF((C180-J180)&gt;0,IF((C180-J180)&gt;V$12,V$12,C180-J180)),P180+L180*($V$6)*0.4+K180*($V$5)+G180+F180+E180)/LookHere!B$11</f>
        <v>-1088.952</v>
      </c>
      <c r="S180" s="3">
        <f>(IF(G180&gt;0,IF(R180&gt;V$15,IF(0.15*(R180-V$15)&lt;G180,0.15*(R180-V$15),G180),0),0))*LookHere!B$11</f>
        <v>0</v>
      </c>
      <c r="T180" s="3">
        <f>(IF(R180&lt;V$16,W$16*R180,IF(R180&lt;V$17,Z$16+W$17*(R180-V$16),IF(R180&lt;V$18,W$18*(R180-V$18)+Z$17,(R180-V$18)*W$19+Z$18)))+S180 + IF(R180&lt;V$20,R180*W$20,IF(R180&lt;V$21,(R180-V$20)*W$21+Z$20,(R180-V$21)*W$22+Z$21)))*LookHere!B$11</f>
        <v>-217.79039999999998</v>
      </c>
      <c r="V180" s="4">
        <f>LookHere!C$19</f>
        <v>0.03</v>
      </c>
      <c r="W180" t="s">
        <v>63</v>
      </c>
      <c r="AG180">
        <v>60</v>
      </c>
      <c r="AH180" s="37">
        <v>0.04</v>
      </c>
      <c r="AI180" s="3">
        <f>IF(((K180+L180+O180+I180)-H180)&lt;H180,1,0)</f>
        <v>0</v>
      </c>
    </row>
    <row r="181" spans="1:35" x14ac:dyDescent="0.2">
      <c r="A181">
        <f t="shared" ref="A181:A212" si="67">A180+1</f>
        <v>41</v>
      </c>
      <c r="B181">
        <f>IF(A181&lt;LookHere!$B$9,1,2)</f>
        <v>1</v>
      </c>
      <c r="C181">
        <f>IF(B181&lt;2,LookHere!F$10 - T180,0)</f>
        <v>7217.7903999999999</v>
      </c>
      <c r="D181" s="3">
        <f>IF(B181=2,LookHere!$B$12,0)</f>
        <v>0</v>
      </c>
      <c r="E181" s="3">
        <f>IF(A181&lt;LookHere!B$13,0,IF(A181&lt;LookHere!B$14,LookHere!C$13,LookHere!C$14))</f>
        <v>0</v>
      </c>
      <c r="F181" s="3">
        <f>IF('SC2'!A181&lt;LookHere!D$15,0,LookHere!B$15)</f>
        <v>0</v>
      </c>
      <c r="G181" s="3">
        <f>IF('SC2'!A181&lt;LookHere!D$16,0,LookHere!B$16)</f>
        <v>0</v>
      </c>
      <c r="H181" s="3">
        <f t="shared" ref="H181:H212" si="68">IF(B181&lt;2,0,D181-E181-F181-G181+T180)</f>
        <v>0</v>
      </c>
      <c r="I181" s="35">
        <f t="shared" ref="I181:I212" si="69">IF(I180&gt;0,IF(B181&lt;2,I180*(1+V$186),I180*(1+V$187)) + J181,0)</f>
        <v>71640.59</v>
      </c>
      <c r="J181" s="3">
        <f>IF(I180&gt;0,IF(B181&lt;2,IF(C181&gt;5500*[1]LookHere!B$11, 5500*[1]LookHere!B$11, C181), IF(H181&gt;(M181+P180),-(H181-M181-P180),0)),0)</f>
        <v>5500</v>
      </c>
      <c r="K181" s="35">
        <f t="shared" ref="K181:K212" si="70">IF(B181&lt;2,K180*(1+$V$5-$V$4)+IF(C181&gt;($J181+$V$12),$V$183*($C181-$J181-$V$12),0), K180*(1+$V$5-$V$4)-$M181*$V$184)+N181</f>
        <v>5974.6799999999994</v>
      </c>
      <c r="L181" s="35">
        <f t="shared" ref="L181:L212" si="71">IF(B181&lt;2,L180*(1+$V$6-$V$4)+IF(C181&gt;($J181+$V$12),(1-$V$183)*($C180-$J181-$V$12),0), L180*(1+$V$6-$V$4)-$M181*(1-$V$184))-N181</f>
        <v>14220.919999999998</v>
      </c>
      <c r="M181" s="35">
        <f t="shared" ref="M181:M212" si="72">MIN(H181-P180,(K180+L180))</f>
        <v>0</v>
      </c>
      <c r="N181" s="35">
        <f t="shared" ref="N181:N212" si="73">IF(B181&lt;2, IF(K180/(K180+L180)&lt;V$183, (V$183 - K180/(K180+L180))*(K180+L180),0),  IF(K180/(K180+L180)&lt;V$184, (V$184 - K180/(K180+L180))*(K180+L180),0))</f>
        <v>0</v>
      </c>
      <c r="O181" s="35">
        <f t="shared" ref="O181:O212" si="74">IF(B181&lt;2,O180*(1+V$186) + IF((C181-J181)&gt;0,IF((C181-J181)&gt;V$12,V$12,C181-J181),0), O180*(1+V$187)-P180 )</f>
        <v>23428.060399999995</v>
      </c>
      <c r="P181" s="3">
        <f t="shared" ref="P181:P212" si="75">IF(B181&lt;2, 0, IF(H181&gt;(I181+K181+L181),H181-I181-K181-L181,  O181*Q181))</f>
        <v>0</v>
      </c>
      <c r="Q181">
        <f t="shared" ref="Q181:Q244" si="76">IF(B181&lt;2,0,VLOOKUP(A181,AG$5:AH$90,2))</f>
        <v>0</v>
      </c>
      <c r="R181" s="3">
        <f>IF(B181&lt;2,K181*V$5+L181*0.4*V$6 - IF((C181-J181)&gt;0,IF((C181-J181)&gt;V$12,V$12,C181-J181)),P181+L181*($V$6)*0.4+K181*($V$5)+G181+F181+E181)/LookHere!B$11</f>
        <v>-1303.3496625599998</v>
      </c>
      <c r="S181" s="3">
        <f>(IF(G181&gt;0,IF(R181&gt;V$15,IF(0.15*(R181-V$15)&lt;G181,0.15*(R181-V$15),G181),0),0))*LookHere!B$11</f>
        <v>0</v>
      </c>
      <c r="T181" s="3">
        <f>(IF(R181&lt;V$16,W$16*R181,IF(R181&lt;V$17,Z$16+W$17*(R181-V$16),IF(R181&lt;V$18,W$18*(R181-V$18)+Z$17,(R181-V$18)*W$19+Z$18)))+S181 + IF(R181&lt;V$20,R181*W$20,IF(R181&lt;V$21,(R181-V$20)*W$21+Z$20,(R181-V$21)*W$22+Z$21)))*LookHere!B$11</f>
        <v>-260.66993251199995</v>
      </c>
      <c r="V181" s="4">
        <f>LookHere!C$20-V185</f>
        <v>2.5779999999999997E-2</v>
      </c>
      <c r="W181" t="s">
        <v>21</v>
      </c>
      <c r="AG181">
        <f t="shared" ref="AG181:AG220" si="77">AG180+1</f>
        <v>61</v>
      </c>
      <c r="AH181" s="37">
        <v>0.04</v>
      </c>
      <c r="AI181" s="3">
        <f>IF(((K181+L181+O181+I181)-H181)&lt;H181,1,0)</f>
        <v>0</v>
      </c>
    </row>
    <row r="182" spans="1:35" x14ac:dyDescent="0.2">
      <c r="A182">
        <f t="shared" si="67"/>
        <v>42</v>
      </c>
      <c r="B182">
        <f>IF(A182&lt;LookHere!$B$9,1,2)</f>
        <v>1</v>
      </c>
      <c r="C182">
        <f>IF(B182&lt;2,LookHere!F$10 - T181,0)</f>
        <v>7260.6699325119998</v>
      </c>
      <c r="D182" s="3">
        <f>IF(B182=2,LookHere!$B$12,0)</f>
        <v>0</v>
      </c>
      <c r="E182" s="3">
        <f>IF(A182&lt;LookHere!B$13,0,IF(A182&lt;LookHere!B$14,LookHere!C$13,LookHere!C$14))</f>
        <v>0</v>
      </c>
      <c r="F182" s="3">
        <f>IF('SC2'!A182&lt;LookHere!D$15,0,LookHere!B$15)</f>
        <v>0</v>
      </c>
      <c r="G182" s="3">
        <f>IF('SC2'!A182&lt;LookHere!D$16,0,LookHere!B$16)</f>
        <v>0</v>
      </c>
      <c r="H182" s="3">
        <f t="shared" si="68"/>
        <v>0</v>
      </c>
      <c r="I182" s="35">
        <f t="shared" si="69"/>
        <v>77841.234970199992</v>
      </c>
      <c r="J182" s="3">
        <f>IF(I181&gt;0,IF(B182&lt;2,IF(C182&gt;5500*[1]LookHere!B$11, 5500*[1]LookHere!B$11, C182), IF(H182&gt;(M182+P181),-(H182-M182-P181),0)),0)</f>
        <v>5500</v>
      </c>
      <c r="K182" s="35">
        <f t="shared" si="70"/>
        <v>6033.4668503999983</v>
      </c>
      <c r="L182" s="35">
        <f t="shared" si="71"/>
        <v>14361.326117599996</v>
      </c>
      <c r="M182" s="35">
        <f t="shared" si="72"/>
        <v>0</v>
      </c>
      <c r="N182" s="35">
        <f t="shared" si="73"/>
        <v>83.999999999999915</v>
      </c>
      <c r="O182" s="35">
        <f t="shared" si="74"/>
        <v>25417.85676322399</v>
      </c>
      <c r="P182" s="3">
        <f t="shared" si="75"/>
        <v>0</v>
      </c>
      <c r="Q182">
        <f t="shared" si="76"/>
        <v>0</v>
      </c>
      <c r="R182" s="3">
        <f>IF(B182&lt;2,K182*V$5+L182*0.4*V$6 - IF((C182-J182)&gt;0,IF((C182-J182)&gt;V$12,V$12,C182-J182)),P182+L182*($V$6)*0.4+K182*($V$5)+G182+F182+E182)/LookHere!B$11</f>
        <v>-1342.1425532431967</v>
      </c>
      <c r="S182" s="3">
        <f>(IF(G182&gt;0,IF(R182&gt;V$15,IF(0.15*(R182-V$15)&lt;G182,0.15*(R182-V$15),G182),0),0))*LookHere!B$11</f>
        <v>0</v>
      </c>
      <c r="T182" s="3">
        <f>(IF(R182&lt;V$16,W$16*R182,IF(R182&lt;V$17,Z$16+W$17*(R182-V$16),IF(R182&lt;V$18,W$18*(R182-V$18)+Z$17,(R182-V$18)*W$19+Z$18)))+S182 + IF(R182&lt;V$20,R182*W$20,IF(R182&lt;V$21,(R182-V$20)*W$21+Z$20,(R182-V$21)*W$22+Z$21)))*LookHere!B$11</f>
        <v>-268.42851064863936</v>
      </c>
      <c r="V182" s="4">
        <f>LookHere!C$21-V185</f>
        <v>4.5780000000000001E-2</v>
      </c>
      <c r="W182" t="s">
        <v>22</v>
      </c>
      <c r="AG182">
        <f t="shared" si="77"/>
        <v>62</v>
      </c>
      <c r="AH182" s="37">
        <v>0.04</v>
      </c>
      <c r="AI182" s="3">
        <f>IF(((K182+L182+O182+I182)-H182)&lt;H182,1,0)</f>
        <v>0</v>
      </c>
    </row>
    <row r="183" spans="1:35" x14ac:dyDescent="0.2">
      <c r="A183">
        <f t="shared" si="67"/>
        <v>43</v>
      </c>
      <c r="B183">
        <f>IF(A183&lt;LookHere!$B$9,1,2)</f>
        <v>1</v>
      </c>
      <c r="C183">
        <f>IF(B183&lt;2,LookHere!F$10 - T182,0)</f>
        <v>7268.4285106486395</v>
      </c>
      <c r="D183" s="3">
        <f>IF(B183=2,LookHere!$B$12,0)</f>
        <v>0</v>
      </c>
      <c r="E183" s="3">
        <f>IF(A183&lt;LookHere!B$13,0,IF(A183&lt;LookHere!B$14,LookHere!C$13,LookHere!C$14))</f>
        <v>0</v>
      </c>
      <c r="F183" s="3">
        <f>IF('SC2'!A183&lt;LookHere!D$15,0,LookHere!B$15)</f>
        <v>0</v>
      </c>
      <c r="G183" s="3">
        <f>IF('SC2'!A183&lt;LookHere!D$16,0,LookHere!B$16)</f>
        <v>0</v>
      </c>
      <c r="H183" s="3">
        <f t="shared" si="68"/>
        <v>0</v>
      </c>
      <c r="I183" s="35">
        <f t="shared" si="69"/>
        <v>84102.522248208537</v>
      </c>
      <c r="J183" s="3">
        <f>IF(I182&gt;0,IF(B183&lt;2,IF(C183&gt;5500*[1]LookHere!B$11, 5500*[1]LookHere!B$11, C183), IF(H183&gt;(M183+P182),-(H183-M183-P182),0)),0)</f>
        <v>5500</v>
      </c>
      <c r="K183" s="35">
        <f t="shared" si="70"/>
        <v>6092.9766602913087</v>
      </c>
      <c r="L183" s="35">
        <f t="shared" si="71"/>
        <v>14502.976803735723</v>
      </c>
      <c r="M183" s="35">
        <f t="shared" si="72"/>
        <v>0</v>
      </c>
      <c r="N183" s="35">
        <f t="shared" si="73"/>
        <v>84.971039999999491</v>
      </c>
      <c r="O183" s="35">
        <f t="shared" si="74"/>
        <v>27434.871913016956</v>
      </c>
      <c r="P183" s="3">
        <f t="shared" si="75"/>
        <v>0</v>
      </c>
      <c r="Q183">
        <f t="shared" si="76"/>
        <v>0</v>
      </c>
      <c r="R183" s="3">
        <f>IF(B183&lt;2,K183*V$5+L183*0.4*V$6 - IF((C183-J183)&gt;0,IF((C183-J183)&gt;V$12,V$12,C183-J183)),P183+L183*($V$6)*0.4+K183*($V$5)+G183+F183+E183)/LookHere!B$11</f>
        <v>-1345.7730611163211</v>
      </c>
      <c r="S183" s="3">
        <f>(IF(G183&gt;0,IF(R183&gt;V$15,IF(0.15*(R183-V$15)&lt;G183,0.15*(R183-V$15),G183),0),0))*LookHere!B$11</f>
        <v>0</v>
      </c>
      <c r="T183" s="3">
        <f>(IF(R183&lt;V$16,W$16*R183,IF(R183&lt;V$17,Z$16+W$17*(R183-V$16),IF(R183&lt;V$18,W$18*(R183-V$18)+Z$17,(R183-V$18)*W$19+Z$18)))+S183 + IF(R183&lt;V$20,R183*W$20,IF(R183&lt;V$21,(R183-V$20)*W$21+Z$20,(R183-V$21)*W$22+Z$21)))*LookHere!B$11</f>
        <v>-269.15461222326422</v>
      </c>
      <c r="V183" s="4">
        <f>LookHere!F27</f>
        <v>0.3</v>
      </c>
      <c r="W183" t="s">
        <v>71</v>
      </c>
      <c r="AG183">
        <f t="shared" si="77"/>
        <v>63</v>
      </c>
      <c r="AH183" s="37">
        <v>0.04</v>
      </c>
      <c r="AI183" s="3">
        <f>IF(((K183+L183+O183+I183)-H183)&lt;H183,1,0)</f>
        <v>0</v>
      </c>
    </row>
    <row r="184" spans="1:35" x14ac:dyDescent="0.2">
      <c r="A184">
        <f t="shared" si="67"/>
        <v>44</v>
      </c>
      <c r="B184">
        <f>IF(A184&lt;LookHere!$B$9,1,2)</f>
        <v>1</v>
      </c>
      <c r="C184">
        <f>IF(B184&lt;2,LookHere!F$10 - T183,0)</f>
        <v>7269.1546122232639</v>
      </c>
      <c r="D184" s="3">
        <f>IF(B184=2,LookHere!$B$12,0)</f>
        <v>0</v>
      </c>
      <c r="E184" s="3">
        <f>IF(A184&lt;LookHere!B$13,0,IF(A184&lt;LookHere!B$14,LookHere!C$13,LookHere!C$14))</f>
        <v>0</v>
      </c>
      <c r="F184" s="3">
        <f>IF('SC2'!A184&lt;LookHere!D$15,0,LookHere!B$15)</f>
        <v>0</v>
      </c>
      <c r="G184" s="3">
        <f>IF('SC2'!A184&lt;LookHere!D$16,0,LookHere!B$16)</f>
        <v>0</v>
      </c>
      <c r="H184" s="3">
        <f t="shared" si="68"/>
        <v>0</v>
      </c>
      <c r="I184" s="35">
        <f t="shared" si="69"/>
        <v>90425.04491579601</v>
      </c>
      <c r="J184" s="3">
        <f>IF(I183&gt;0,IF(B184&lt;2,IF(C184&gt;5500*[1]LookHere!B$11, 5500*[1]LookHere!B$11, C184), IF(H184&gt;(M184+P183),-(H184-M184-P183),0)),0)</f>
        <v>5500</v>
      </c>
      <c r="K184" s="35">
        <f t="shared" si="70"/>
        <v>6153.07367770168</v>
      </c>
      <c r="L184" s="35">
        <f t="shared" si="71"/>
        <v>14646.024398781869</v>
      </c>
      <c r="M184" s="35">
        <f t="shared" si="72"/>
        <v>0</v>
      </c>
      <c r="N184" s="35">
        <f t="shared" si="73"/>
        <v>85.809378916801109</v>
      </c>
      <c r="O184" s="35">
        <f t="shared" si="74"/>
        <v>29472.339572549525</v>
      </c>
      <c r="P184" s="3">
        <f t="shared" si="75"/>
        <v>0</v>
      </c>
      <c r="Q184">
        <f t="shared" si="76"/>
        <v>0</v>
      </c>
      <c r="R184" s="3">
        <f>IF(B184&lt;2,K184*V$5+L184*0.4*V$6 - IF((C184-J184)&gt;0,IF((C184-J184)&gt;V$12,V$12,C184-J184)),P184+L184*($V$6)*0.4+K184*($V$5)+G184+F184+E184)/LookHere!B$11</f>
        <v>-1342.3303740216211</v>
      </c>
      <c r="S184" s="3">
        <f>(IF(G184&gt;0,IF(R184&gt;V$15,IF(0.15*(R184-V$15)&lt;G184,0.15*(R184-V$15),G184),0),0))*LookHere!B$11</f>
        <v>0</v>
      </c>
      <c r="T184" s="3">
        <f>(IF(R184&lt;V$16,W$16*R184,IF(R184&lt;V$17,Z$16+W$17*(R184-V$16),IF(R184&lt;V$18,W$18*(R184-V$18)+Z$17,(R184-V$18)*W$19+Z$18)))+S184 + IF(R184&lt;V$20,R184*W$20,IF(R184&lt;V$21,(R184-V$20)*W$21+Z$20,(R184-V$21)*W$22+Z$21)))*LookHere!B$11</f>
        <v>-268.46607480432419</v>
      </c>
      <c r="V184" s="4">
        <f>LookHere!G27</f>
        <v>0.7</v>
      </c>
      <c r="W184" t="s">
        <v>72</v>
      </c>
      <c r="AG184">
        <f t="shared" si="77"/>
        <v>64</v>
      </c>
      <c r="AH184" s="37">
        <v>0.04</v>
      </c>
      <c r="AI184" s="3">
        <f>IF(((X207+Y207+O184+W207)-H184)&lt;H184,1,0)</f>
        <v>0</v>
      </c>
    </row>
    <row r="185" spans="1:35" x14ac:dyDescent="0.2">
      <c r="A185">
        <f t="shared" si="67"/>
        <v>45</v>
      </c>
      <c r="B185">
        <f>IF(A185&lt;LookHere!$B$9,1,2)</f>
        <v>1</v>
      </c>
      <c r="C185">
        <f>IF(B185&lt;2,LookHere!F$10 - T184,0)</f>
        <v>7268.4660748043243</v>
      </c>
      <c r="D185" s="3">
        <f>IF(B185=2,LookHere!$B$12,0)</f>
        <v>0</v>
      </c>
      <c r="E185" s="3">
        <f>IF(A185&lt;LookHere!B$13,0,IF(A185&lt;LookHere!B$14,LookHere!C$13,LookHere!C$14))</f>
        <v>0</v>
      </c>
      <c r="F185" s="3">
        <f>IF('SC2'!A185&lt;LookHere!D$15,0,LookHere!B$15)</f>
        <v>0</v>
      </c>
      <c r="G185" s="3">
        <f>IF('SC2'!A185&lt;LookHere!D$16,0,LookHere!B$16)</f>
        <v>0</v>
      </c>
      <c r="H185" s="3">
        <f t="shared" si="68"/>
        <v>0</v>
      </c>
      <c r="I185" s="35">
        <f t="shared" si="69"/>
        <v>96809.401855072487</v>
      </c>
      <c r="J185" s="3">
        <f>IF(I184&gt;0,IF(B185&lt;2,IF(C185&gt;5500*[1]LookHere!B$11, 5500*[1]LookHere!B$11, C185), IF(H185&gt;(M185+P184),-(H185-M185-P184),0)),0)</f>
        <v>5500</v>
      </c>
      <c r="K185" s="35">
        <f t="shared" si="70"/>
        <v>6213.7634520251631</v>
      </c>
      <c r="L185" s="35">
        <f t="shared" si="71"/>
        <v>14790.482918551261</v>
      </c>
      <c r="M185" s="35">
        <f t="shared" si="72"/>
        <v>0</v>
      </c>
      <c r="N185" s="35">
        <f t="shared" si="73"/>
        <v>86.655745243384573</v>
      </c>
      <c r="O185" s="35">
        <f t="shared" si="74"/>
        <v>31529.045128373382</v>
      </c>
      <c r="P185" s="3">
        <f t="shared" si="75"/>
        <v>0</v>
      </c>
      <c r="Q185">
        <f t="shared" si="76"/>
        <v>0</v>
      </c>
      <c r="R185" s="3">
        <f>IF(B185&lt;2,K185*V$5+L185*0.4*V$6 - IF((C185-J185)&gt;0,IF((C185-J185)&gt;V$12,V$12,C185-J185)),P185+L185*($V$6)*0.4+K185*($V$5)+G185+F185+E185)/LookHere!B$11</f>
        <v>-1337.4319298066048</v>
      </c>
      <c r="S185" s="3">
        <f>(IF(G185&gt;0,IF(R185&gt;V$15,IF(0.15*(R185-V$15)&lt;G185,0.15*(R185-V$15),G185),0),0))*LookHere!B$11</f>
        <v>0</v>
      </c>
      <c r="T185" s="3">
        <f>(IF(R185&lt;V$16,W$16*R185,IF(R185&lt;V$17,Z$16+W$17*(R185-V$16),IF(R185&lt;V$18,W$18*(R185-V$18)+Z$17,(R185-V$18)*W$19+Z$18)))+S185 + IF(R185&lt;V$20,R185*W$20,IF(R185&lt;V$21,(R185-V$20)*W$21+Z$20,(R185-V$21)*W$22+Z$21)))*LookHere!B$11</f>
        <v>-267.48638596132093</v>
      </c>
      <c r="V185" s="38">
        <f>LookHere!B$28</f>
        <v>4.2199999999999998E-3</v>
      </c>
      <c r="W185" t="s">
        <v>73</v>
      </c>
      <c r="AG185">
        <f t="shared" si="77"/>
        <v>65</v>
      </c>
      <c r="AH185" s="37">
        <v>0.04</v>
      </c>
      <c r="AI185" s="3">
        <f>IF(((X208+Y208+O185+W208)-H185)&lt;H185,1,0)</f>
        <v>0</v>
      </c>
    </row>
    <row r="186" spans="1:35" x14ac:dyDescent="0.2">
      <c r="A186">
        <f t="shared" si="67"/>
        <v>46</v>
      </c>
      <c r="B186">
        <f>IF(A186&lt;LookHere!$B$9,1,2)</f>
        <v>1</v>
      </c>
      <c r="C186">
        <f>IF(B186&lt;2,LookHere!F$10 - T185,0)</f>
        <v>7267.4863859613206</v>
      </c>
      <c r="D186" s="3">
        <f>IF(B186=2,LookHere!$B$12,0)</f>
        <v>0</v>
      </c>
      <c r="E186" s="3">
        <f>IF(A186&lt;LookHere!B$13,0,IF(A186&lt;LookHere!B$14,LookHere!C$13,LookHere!C$14))</f>
        <v>0</v>
      </c>
      <c r="F186" s="3">
        <f>IF('SC2'!A186&lt;LookHere!D$15,0,LookHere!B$15)</f>
        <v>0</v>
      </c>
      <c r="G186" s="3">
        <f>IF('SC2'!A186&lt;LookHere!D$16,0,LookHere!B$16)</f>
        <v>0</v>
      </c>
      <c r="H186" s="3">
        <f t="shared" si="68"/>
        <v>0</v>
      </c>
      <c r="I186" s="35">
        <f t="shared" si="69"/>
        <v>103256.19780521508</v>
      </c>
      <c r="J186" s="3">
        <f>IF(I185&gt;0,IF(B186&lt;2,IF(C186&gt;5500*[1]LookHere!B$11, 5500*[1]LookHere!B$11, C186), IF(H186&gt;(M186+P185),-(H186-M186-P185),0)),0)</f>
        <v>5500</v>
      </c>
      <c r="K186" s="35">
        <f t="shared" si="70"/>
        <v>6275.0518294053809</v>
      </c>
      <c r="L186" s="35">
        <f t="shared" si="71"/>
        <v>14936.366279858234</v>
      </c>
      <c r="M186" s="35">
        <f t="shared" si="72"/>
        <v>0</v>
      </c>
      <c r="N186" s="35">
        <f t="shared" si="73"/>
        <v>87.510459147764365</v>
      </c>
      <c r="O186" s="35">
        <f t="shared" si="74"/>
        <v>33604.88557569019</v>
      </c>
      <c r="P186" s="3">
        <f t="shared" si="75"/>
        <v>0</v>
      </c>
      <c r="Q186">
        <f t="shared" si="76"/>
        <v>0</v>
      </c>
      <c r="R186" s="3">
        <f>IF(B186&lt;2,K186*V$5+L186*0.4*V$6 - IF((C186-J186)&gt;0,IF((C186-J186)&gt;V$12,V$12,C186-J186)),P186+L186*($V$6)*0.4+K186*($V$5)+G186+F186+E186)/LookHere!B$11</f>
        <v>-1332.2008104824858</v>
      </c>
      <c r="S186" s="3">
        <f>(IF(G186&gt;0,IF(R186&gt;V$15,IF(0.15*(R186-V$15)&lt;G186,0.15*(R186-V$15),G186),0),0))*LookHere!B$11</f>
        <v>0</v>
      </c>
      <c r="T186" s="3">
        <f>(IF(R186&lt;V$16,W$16*R186,IF(R186&lt;V$17,Z$16+W$17*(R186-V$16),IF(R186&lt;V$18,W$18*(R186-V$18)+Z$17,(R186-V$18)*W$19+Z$18)))+S186 + IF(R186&lt;V$20,R186*W$20,IF(R186&lt;V$21,(R186-V$20)*W$21+Z$20,(R186-V$21)*W$22+Z$21)))*LookHere!B$11</f>
        <v>-266.44016209649715</v>
      </c>
      <c r="V186" s="39">
        <f>V183*(V181-V180)+(1-V183)*(V182-V180)</f>
        <v>9.7800000000000005E-3</v>
      </c>
      <c r="W186" t="s">
        <v>74</v>
      </c>
      <c r="AG186">
        <f t="shared" si="77"/>
        <v>66</v>
      </c>
      <c r="AH186" s="37">
        <v>4.2000000000000003E-2</v>
      </c>
      <c r="AI186" s="3">
        <f>IF(((X209+Y209+O186+W209)-H186)&lt;H186,1,0)</f>
        <v>0</v>
      </c>
    </row>
    <row r="187" spans="1:35" x14ac:dyDescent="0.2">
      <c r="A187">
        <f t="shared" si="67"/>
        <v>47</v>
      </c>
      <c r="B187">
        <f>IF(A187&lt;LookHere!$B$9,1,2)</f>
        <v>1</v>
      </c>
      <c r="C187">
        <f>IF(B187&lt;2,LookHere!F$10 - T186,0)</f>
        <v>7266.4401620964973</v>
      </c>
      <c r="D187" s="3">
        <f>IF(B187=2,LookHere!$B$12,0)</f>
        <v>0</v>
      </c>
      <c r="E187" s="3">
        <f>IF(A187&lt;LookHere!B$13,0,IF(A187&lt;LookHere!B$14,LookHere!C$13,LookHere!C$14))</f>
        <v>0</v>
      </c>
      <c r="F187" s="3">
        <f>IF('SC2'!A187&lt;LookHere!D$15,0,LookHere!B$15)</f>
        <v>0</v>
      </c>
      <c r="G187" s="3">
        <f>IF('SC2'!A187&lt;LookHere!D$16,0,LookHere!B$16)</f>
        <v>0</v>
      </c>
      <c r="H187" s="3">
        <f t="shared" si="68"/>
        <v>0</v>
      </c>
      <c r="I187" s="35">
        <f t="shared" si="69"/>
        <v>109766.04341975007</v>
      </c>
      <c r="J187" s="3">
        <f>IF(I186&gt;0,IF(B187&lt;2,IF(C187&gt;5500*[1]LookHere!B$11, 5500*[1]LookHere!B$11, C187), IF(H187&gt;(M187+P186),-(H187-M187-P186),0)),0)</f>
        <v>5500</v>
      </c>
      <c r="K187" s="35">
        <f t="shared" si="70"/>
        <v>6336.9447140589928</v>
      </c>
      <c r="L187" s="35">
        <f t="shared" si="71"/>
        <v>15083.688536380692</v>
      </c>
      <c r="M187" s="35">
        <f t="shared" si="72"/>
        <v>0</v>
      </c>
      <c r="N187" s="35">
        <f t="shared" si="73"/>
        <v>88.373603373703048</v>
      </c>
      <c r="O187" s="35">
        <f t="shared" si="74"/>
        <v>35699.981518716937</v>
      </c>
      <c r="P187" s="3">
        <f t="shared" si="75"/>
        <v>0</v>
      </c>
      <c r="Q187">
        <f t="shared" si="76"/>
        <v>0</v>
      </c>
      <c r="R187" s="3">
        <f>IF(B187&lt;2,K187*V$5+L187*0.4*V$6 - IF((C187-J187)&gt;0,IF((C187-J187)&gt;V$12,V$12,C187-J187)),P187+L187*($V$6)*0.4+K187*($V$5)+G187+F187+E187)/LookHere!B$11</f>
        <v>-1326.8612228898533</v>
      </c>
      <c r="S187" s="3">
        <f>(IF(G187&gt;0,IF(R187&gt;V$15,IF(0.15*(R187-V$15)&lt;G187,0.15*(R187-V$15),G187),0),0))*LookHere!B$11</f>
        <v>0</v>
      </c>
      <c r="T187" s="3">
        <f>(IF(R187&lt;V$16,W$16*R187,IF(R187&lt;V$17,Z$16+W$17*(R187-V$16),IF(R187&lt;V$18,W$18*(R187-V$18)+Z$17,(R187-V$18)*W$19+Z$18)))+S187 + IF(R187&lt;V$20,R187*W$20,IF(R187&lt;V$21,(R187-V$20)*W$21+Z$20,(R187-V$21)*W$22+Z$21)))*LookHere!B$11</f>
        <v>-265.37224457797066</v>
      </c>
      <c r="V187" s="39">
        <f>V184*(V181-V180)+(1-V184)*(V182-V180)</f>
        <v>1.7800000000000003E-3</v>
      </c>
      <c r="W187" t="s">
        <v>75</v>
      </c>
      <c r="AG187">
        <f t="shared" si="77"/>
        <v>67</v>
      </c>
      <c r="AH187" s="37">
        <v>4.3999999999999997E-2</v>
      </c>
      <c r="AI187" s="3">
        <f>IF(((X210+Y210+O187+W210)-H187)&lt;H187,1,0)</f>
        <v>0</v>
      </c>
    </row>
    <row r="188" spans="1:35" x14ac:dyDescent="0.2">
      <c r="A188">
        <f t="shared" si="67"/>
        <v>48</v>
      </c>
      <c r="B188">
        <f>IF(A188&lt;LookHere!$B$9,1,2)</f>
        <v>1</v>
      </c>
      <c r="C188">
        <f>IF(B188&lt;2,LookHere!F$10 - T187,0)</f>
        <v>7265.3722445779704</v>
      </c>
      <c r="D188" s="3">
        <f>IF(B188=2,LookHere!$B$12,0)</f>
        <v>0</v>
      </c>
      <c r="E188" s="3">
        <f>IF(A188&lt;LookHere!B$13,0,IF(A188&lt;LookHere!B$14,LookHere!C$13,LookHere!C$14))</f>
        <v>0</v>
      </c>
      <c r="F188" s="3">
        <f>IF('SC2'!A188&lt;LookHere!D$15,0,LookHere!B$15)</f>
        <v>0</v>
      </c>
      <c r="G188" s="3">
        <f>IF('SC2'!A188&lt;LookHere!D$16,0,LookHere!B$16)</f>
        <v>0</v>
      </c>
      <c r="H188" s="3">
        <f t="shared" si="68"/>
        <v>0</v>
      </c>
      <c r="I188" s="35">
        <f t="shared" si="69"/>
        <v>116339.55532439522</v>
      </c>
      <c r="J188" s="3">
        <f>IF(I187&gt;0,IF(B188&lt;2,IF(C188&gt;5500*[1]LookHere!B$11, 5500*[1]LookHere!B$11, C188), IF(H188&gt;(M188+P187),-(H188-M188-P187),0)),0)</f>
        <v>5500</v>
      </c>
      <c r="K188" s="35">
        <f t="shared" si="70"/>
        <v>6399.4480684385753</v>
      </c>
      <c r="L188" s="35">
        <f t="shared" si="71"/>
        <v>15232.463880411866</v>
      </c>
      <c r="M188" s="35">
        <f t="shared" si="72"/>
        <v>0</v>
      </c>
      <c r="N188" s="35">
        <f t="shared" si="73"/>
        <v>89.245261072912612</v>
      </c>
      <c r="O188" s="35">
        <f t="shared" si="74"/>
        <v>37814.499582547956</v>
      </c>
      <c r="P188" s="3">
        <f t="shared" si="75"/>
        <v>0</v>
      </c>
      <c r="Q188">
        <f t="shared" si="76"/>
        <v>0</v>
      </c>
      <c r="R188" s="3">
        <f>IF(B188&lt;2,K188*V$5+L188*0.4*V$6 - IF((C188-J188)&gt;0,IF((C188-J188)&gt;V$12,V$12,C188-J188)),P188+L188*($V$6)*0.4+K188*($V$5)+G188+F188+E188)/LookHere!B$11</f>
        <v>-1321.4575947955218</v>
      </c>
      <c r="S188" s="3">
        <f>(IF(G188&gt;0,IF(R188&gt;V$15,IF(0.15*(R188-V$15)&lt;G188,0.15*(R188-V$15),G188),0),0))*LookHere!B$11</f>
        <v>0</v>
      </c>
      <c r="T188" s="3">
        <f>(IF(R188&lt;V$16,W$16*R188,IF(R188&lt;V$17,Z$16+W$17*(R188-V$16),IF(R188&lt;V$18,W$18*(R188-V$18)+Z$17,(R188-V$18)*W$19+Z$18)))+S188 + IF(R188&lt;V$20,R188*W$20,IF(R188&lt;V$21,(R188-V$20)*W$21+Z$20,(R188-V$21)*W$22+Z$21)))*LookHere!B$11</f>
        <v>-264.29151895910434</v>
      </c>
      <c r="V188" s="23">
        <f>LookHere!F$8*0.15</f>
        <v>8370</v>
      </c>
      <c r="W188" t="s">
        <v>78</v>
      </c>
      <c r="AG188">
        <f t="shared" si="77"/>
        <v>68</v>
      </c>
      <c r="AH188" s="37">
        <v>4.5999999999999999E-2</v>
      </c>
      <c r="AI188" s="3">
        <f t="shared" ref="AI188:AI219" si="78">IF(((K188+L188+O188+I188)-H188)&lt;H188,1,0)</f>
        <v>0</v>
      </c>
    </row>
    <row r="189" spans="1:35" x14ac:dyDescent="0.2">
      <c r="A189">
        <f t="shared" si="67"/>
        <v>49</v>
      </c>
      <c r="B189">
        <f>IF(A189&lt;LookHere!$B$9,1,2)</f>
        <v>1</v>
      </c>
      <c r="C189">
        <f>IF(B189&lt;2,LookHere!F$10 - T188,0)</f>
        <v>7264.291518959104</v>
      </c>
      <c r="D189" s="3">
        <f>IF(B189=2,LookHere!$B$12,0)</f>
        <v>0</v>
      </c>
      <c r="E189" s="3">
        <f>IF(A189&lt;LookHere!B$13,0,IF(A189&lt;LookHere!B$14,LookHere!C$13,LookHere!C$14))</f>
        <v>0</v>
      </c>
      <c r="F189" s="3">
        <f>IF('SC2'!A189&lt;LookHere!D$15,0,LookHere!B$15)</f>
        <v>0</v>
      </c>
      <c r="G189" s="3">
        <f>IF('SC2'!A189&lt;LookHere!D$16,0,LookHere!B$16)</f>
        <v>0</v>
      </c>
      <c r="H189" s="3">
        <f t="shared" si="68"/>
        <v>0</v>
      </c>
      <c r="I189" s="35">
        <f t="shared" si="69"/>
        <v>122977.35617546779</v>
      </c>
      <c r="J189" s="3">
        <f>IF(I188&gt;0,IF(B189&lt;2,IF(C189&gt;5500*[1]LookHere!B$11, 5500*[1]LookHere!B$11, C189), IF(H189&gt;(M189+P188),-(H189-M189-P188),0)),0)</f>
        <v>5500</v>
      </c>
      <c r="K189" s="35">
        <f t="shared" si="70"/>
        <v>6462.5679138063206</v>
      </c>
      <c r="L189" s="35">
        <f t="shared" si="71"/>
        <v>15382.706644228207</v>
      </c>
      <c r="M189" s="35">
        <f t="shared" si="72"/>
        <v>0</v>
      </c>
      <c r="N189" s="35">
        <f t="shared" si="73"/>
        <v>90.12551621655669</v>
      </c>
      <c r="O189" s="35">
        <f t="shared" si="74"/>
        <v>39948.616907424381</v>
      </c>
      <c r="P189" s="3">
        <f t="shared" si="75"/>
        <v>0</v>
      </c>
      <c r="Q189">
        <f t="shared" si="76"/>
        <v>0</v>
      </c>
      <c r="R189" s="3">
        <f>IF(B189&lt;2,K189*V$5+L189*0.4*V$6 - IF((C189-J189)&gt;0,IF((C189-J189)&gt;V$12,V$12,C189-J189)),P189+L189*($V$6)*0.4+K189*($V$5)+G189+F189+E189)/LookHere!B$11</f>
        <v>-1315.9983940720701</v>
      </c>
      <c r="S189" s="3">
        <f>(IF(G189&gt;0,IF(R189&gt;V$15,IF(0.15*(R189-V$15)&lt;G189,0.15*(R189-V$15),G189),0),0))*LookHere!B$11</f>
        <v>0</v>
      </c>
      <c r="T189" s="3">
        <f>(IF(R189&lt;V$16,W$16*R189,IF(R189&lt;V$17,Z$16+W$17*(R189-V$16),IF(R189&lt;V$18,W$18*(R189-V$18)+Z$17,(R189-V$18)*W$19+Z$18)))+S189 + IF(R189&lt;V$20,R189*W$20,IF(R189&lt;V$21,(R189-V$20)*W$21+Z$20,(R189-V$21)*W$22+Z$21)))*LookHere!B$11</f>
        <v>-263.19967881441403</v>
      </c>
      <c r="W189" t="s">
        <v>20</v>
      </c>
      <c r="AG189">
        <f t="shared" si="77"/>
        <v>69</v>
      </c>
      <c r="AH189" s="37">
        <v>4.8000000000000001E-2</v>
      </c>
      <c r="AI189" s="3">
        <f t="shared" si="78"/>
        <v>0</v>
      </c>
    </row>
    <row r="190" spans="1:35" x14ac:dyDescent="0.2">
      <c r="A190">
        <f t="shared" si="67"/>
        <v>50</v>
      </c>
      <c r="B190">
        <f>IF(A190&lt;LookHere!$B$9,1,2)</f>
        <v>1</v>
      </c>
      <c r="C190">
        <f>IF(B190&lt;2,LookHere!F$10 - T189,0)</f>
        <v>7263.1996788144143</v>
      </c>
      <c r="D190" s="3">
        <f>IF(B190=2,LookHere!$B$12,0)</f>
        <v>0</v>
      </c>
      <c r="E190" s="3">
        <f>IF(A190&lt;LookHere!B$13,0,IF(A190&lt;LookHere!B$14,LookHere!C$13,LookHere!C$14))</f>
        <v>0</v>
      </c>
      <c r="F190" s="3">
        <f>IF('SC2'!A190&lt;LookHere!D$15,0,LookHere!B$15)</f>
        <v>0</v>
      </c>
      <c r="G190" s="3">
        <f>IF('SC2'!A190&lt;LookHere!D$16,0,LookHere!B$16)</f>
        <v>0</v>
      </c>
      <c r="H190" s="3">
        <f t="shared" si="68"/>
        <v>0</v>
      </c>
      <c r="I190" s="35">
        <f t="shared" si="69"/>
        <v>129680.07471886386</v>
      </c>
      <c r="J190" s="3">
        <f>IF(I189&gt;0,IF(B190&lt;2,IF(C190&gt;5500*[1]LookHere!B$11, 5500*[1]LookHere!B$11, C190), IF(H190&gt;(M190+P189),-(H190-M190-P189),0)),0)</f>
        <v>5500</v>
      </c>
      <c r="K190" s="35">
        <f t="shared" si="70"/>
        <v>6526.3103308140953</v>
      </c>
      <c r="L190" s="35">
        <f t="shared" si="71"/>
        <v>15534.431301470089</v>
      </c>
      <c r="M190" s="35">
        <f t="shared" si="72"/>
        <v>0</v>
      </c>
      <c r="N190" s="35">
        <f t="shared" si="73"/>
        <v>91.01445360403757</v>
      </c>
      <c r="O190" s="35">
        <f t="shared" si="74"/>
        <v>42102.514059593406</v>
      </c>
      <c r="P190" s="3">
        <f t="shared" si="75"/>
        <v>0</v>
      </c>
      <c r="Q190">
        <f t="shared" si="76"/>
        <v>0</v>
      </c>
      <c r="R190" s="3">
        <f>IF(B190&lt;2,K190*V$5+L190*0.4*V$6 - IF((C190-J190)&gt;0,IF((C190-J190)&gt;V$12,V$12,C190-J190)),P190+L190*($V$6)*0.4+K190*($V$5)+G190+F190+E190)/LookHere!B$11</f>
        <v>-1310.4848924935065</v>
      </c>
      <c r="S190" s="3">
        <f>(IF(G190&gt;0,IF(R190&gt;V$15,IF(0.15*(R190-V$15)&lt;G190,0.15*(R190-V$15),G190),0),0))*LookHere!B$11</f>
        <v>0</v>
      </c>
      <c r="T190" s="3">
        <f>(IF(R190&lt;V$16,W$16*R190,IF(R190&lt;V$17,Z$16+W$17*(R190-V$16),IF(R190&lt;V$18,W$18*(R190-V$18)+Z$17,(R190-V$18)*W$19+Z$18)))+S190 + IF(R190&lt;V$20,R190*W$20,IF(R190&lt;V$21,(R190-V$20)*W$21+Z$20,(R190-V$21)*W$22+Z$21)))*LookHere!B$11</f>
        <v>-262.09697849870133</v>
      </c>
      <c r="AG190">
        <f t="shared" si="77"/>
        <v>70</v>
      </c>
      <c r="AH190" s="37">
        <v>0.05</v>
      </c>
      <c r="AI190" s="3">
        <f t="shared" si="78"/>
        <v>0</v>
      </c>
    </row>
    <row r="191" spans="1:35" x14ac:dyDescent="0.2">
      <c r="A191">
        <f t="shared" si="67"/>
        <v>51</v>
      </c>
      <c r="B191">
        <f>IF(A191&lt;LookHere!$B$9,1,2)</f>
        <v>1</v>
      </c>
      <c r="C191">
        <f>IF(B191&lt;2,LookHere!F$10 - T190,0)</f>
        <v>7262.096978498701</v>
      </c>
      <c r="D191" s="3">
        <f>IF(B191=2,LookHere!$B$12,0)</f>
        <v>0</v>
      </c>
      <c r="E191" s="3">
        <f>IF(A191&lt;LookHere!B$13,0,IF(A191&lt;LookHere!B$14,LookHere!C$13,LookHere!C$14))</f>
        <v>0</v>
      </c>
      <c r="F191" s="3">
        <f>IF('SC2'!A191&lt;LookHere!D$15,0,LookHere!B$15)</f>
        <v>0</v>
      </c>
      <c r="G191" s="3">
        <f>IF('SC2'!A191&lt;LookHere!D$16,0,LookHere!B$16)</f>
        <v>0</v>
      </c>
      <c r="H191" s="3">
        <f t="shared" si="68"/>
        <v>0</v>
      </c>
      <c r="I191" s="35">
        <f t="shared" si="69"/>
        <v>136448.34584961436</v>
      </c>
      <c r="J191" s="3">
        <f>IF(I190&gt;0,IF(B191&lt;2,IF(C191&gt;5500*[1]LookHere!B$11, 5500*[1]LookHere!B$11, C191), IF(H191&gt;(M191+P190),-(H191-M191-P190),0)),0)</f>
        <v>5500</v>
      </c>
      <c r="K191" s="35">
        <f t="shared" si="70"/>
        <v>6590.6814600892194</v>
      </c>
      <c r="L191" s="35">
        <f t="shared" si="71"/>
        <v>15687.652468536126</v>
      </c>
      <c r="M191" s="35">
        <f t="shared" si="72"/>
        <v>0</v>
      </c>
      <c r="N191" s="35">
        <f t="shared" si="73"/>
        <v>91.912158871160443</v>
      </c>
      <c r="O191" s="35">
        <f t="shared" si="74"/>
        <v>44276.373625594926</v>
      </c>
      <c r="P191" s="3">
        <f t="shared" si="75"/>
        <v>0</v>
      </c>
      <c r="Q191">
        <f t="shared" si="76"/>
        <v>0</v>
      </c>
      <c r="R191" s="3">
        <f>IF(B191&lt;2,K191*V$5+L191*0.4*V$6 - IF((C191-J191)&gt;0,IF((C191-J191)&gt;V$12,V$12,C191-J191)),P191+L191*($V$6)*0.4+K191*($V$5)+G191+F191+E191)/LookHere!B$11</f>
        <v>-1304.9169184537673</v>
      </c>
      <c r="S191" s="3">
        <f>(IF(G191&gt;0,IF(R191&gt;V$15,IF(0.15*(R191-V$15)&lt;G191,0.15*(R191-V$15),G191),0),0))*LookHere!B$11</f>
        <v>0</v>
      </c>
      <c r="T191" s="3">
        <f>(IF(R191&lt;V$16,W$16*R191,IF(R191&lt;V$17,Z$16+W$17*(R191-V$16),IF(R191&lt;V$18,W$18*(R191-V$18)+Z$17,(R191-V$18)*W$19+Z$18)))+S191 + IF(R191&lt;V$20,R191*W$20,IF(R191&lt;V$21,(R191-V$20)*W$21+Z$20,(R191-V$21)*W$22+Z$21)))*LookHere!B$11</f>
        <v>-260.98338369075344</v>
      </c>
      <c r="V191" s="40">
        <v>71592</v>
      </c>
      <c r="W191" t="s">
        <v>61</v>
      </c>
      <c r="AG191">
        <f t="shared" si="77"/>
        <v>71</v>
      </c>
      <c r="AH191" s="37">
        <v>7.3999999999999996E-2</v>
      </c>
      <c r="AI191" s="3">
        <f t="shared" si="78"/>
        <v>0</v>
      </c>
    </row>
    <row r="192" spans="1:35" x14ac:dyDescent="0.2">
      <c r="A192">
        <f t="shared" si="67"/>
        <v>52</v>
      </c>
      <c r="B192">
        <f>IF(A192&lt;LookHere!$B$9,1,2)</f>
        <v>1</v>
      </c>
      <c r="C192">
        <f>IF(B192&lt;2,LookHere!F$10 - T191,0)</f>
        <v>7260.9833836907537</v>
      </c>
      <c r="D192" s="3">
        <f>IF(B192=2,LookHere!$B$12,0)</f>
        <v>0</v>
      </c>
      <c r="E192" s="3">
        <f>IF(A192&lt;LookHere!B$13,0,IF(A192&lt;LookHere!B$14,LookHere!C$13,LookHere!C$14))</f>
        <v>0</v>
      </c>
      <c r="F192" s="3">
        <f>IF('SC2'!A192&lt;LookHere!D$15,0,LookHere!B$15)</f>
        <v>0</v>
      </c>
      <c r="G192" s="3">
        <f>IF('SC2'!A192&lt;LookHere!D$16,0,LookHere!B$16)</f>
        <v>0</v>
      </c>
      <c r="H192" s="3">
        <f t="shared" si="68"/>
        <v>0</v>
      </c>
      <c r="I192" s="35">
        <f t="shared" si="69"/>
        <v>143282.81067202357</v>
      </c>
      <c r="J192" s="3">
        <f>IF(I191&gt;0,IF(B192&lt;2,IF(C192&gt;5500*[1]LookHere!B$11, 5500*[1]LookHere!B$11, C192), IF(H192&gt;(M192+P191),-(H192-M192-P191),0)),0)</f>
        <v>5500</v>
      </c>
      <c r="K192" s="35">
        <f t="shared" si="70"/>
        <v>6655.6875028260265</v>
      </c>
      <c r="L192" s="35">
        <f t="shared" si="71"/>
        <v>15842.384905991239</v>
      </c>
      <c r="M192" s="35">
        <f t="shared" si="72"/>
        <v>0</v>
      </c>
      <c r="N192" s="35">
        <f t="shared" si="73"/>
        <v>92.818718498384484</v>
      </c>
      <c r="O192" s="35">
        <f t="shared" si="74"/>
        <v>46470.379943344</v>
      </c>
      <c r="P192" s="3">
        <f t="shared" si="75"/>
        <v>0</v>
      </c>
      <c r="Q192">
        <f t="shared" si="76"/>
        <v>0</v>
      </c>
      <c r="R192" s="3">
        <f>IF(B192&lt;2,K192*V$5+L192*0.4*V$6 - IF((C192-J192)&gt;0,IF((C192-J192)&gt;V$12,V$12,C192-J192)),P192+L192*($V$6)*0.4+K192*($V$5)+G192+F192+E192)/LookHere!B$11</f>
        <v>-1299.2940074693872</v>
      </c>
      <c r="S192" s="3">
        <f>(IF(G192&gt;0,IF(R192&gt;V$15,IF(0.15*(R192-V$15)&lt;G192,0.15*(R192-V$15),G192),0),0))*LookHere!B$11</f>
        <v>0</v>
      </c>
      <c r="T192" s="3">
        <f>(IF(R192&lt;V$16,W$16*R192,IF(R192&lt;V$17,Z$16+W$17*(R192-V$16),IF(R192&lt;V$18,W$18*(R192-V$18)+Z$17,(R192-V$18)*W$19+Z$18)))+S192 + IF(R192&lt;V$20,R192*W$20,IF(R192&lt;V$21,(R192-V$20)*W$21+Z$20,(R192-V$21)*W$22+Z$21)))*LookHere!B$11</f>
        <v>-259.85880149387742</v>
      </c>
      <c r="V192" s="40">
        <v>43953</v>
      </c>
      <c r="W192">
        <v>0.15</v>
      </c>
      <c r="X192" t="s">
        <v>64</v>
      </c>
      <c r="Z192" s="40">
        <f>V192*W192</f>
        <v>6592.95</v>
      </c>
      <c r="AG192">
        <f t="shared" si="77"/>
        <v>72</v>
      </c>
      <c r="AH192" s="37">
        <v>7.4999999999999997E-2</v>
      </c>
      <c r="AI192" s="3">
        <f t="shared" si="78"/>
        <v>0</v>
      </c>
    </row>
    <row r="193" spans="1:35" x14ac:dyDescent="0.2">
      <c r="A193">
        <f t="shared" si="67"/>
        <v>53</v>
      </c>
      <c r="B193">
        <f>IF(A193&lt;LookHere!$B$9,1,2)</f>
        <v>1</v>
      </c>
      <c r="C193">
        <f>IF(B193&lt;2,LookHere!F$10 - T192,0)</f>
        <v>7259.8588014938778</v>
      </c>
      <c r="D193" s="3">
        <f>IF(B193=2,LookHere!$B$12,0)</f>
        <v>0</v>
      </c>
      <c r="E193" s="3">
        <f>IF(A193&lt;LookHere!B$13,0,IF(A193&lt;LookHere!B$14,LookHere!C$13,LookHere!C$14))</f>
        <v>0</v>
      </c>
      <c r="F193" s="3">
        <f>IF('SC2'!A193&lt;LookHere!D$15,0,LookHere!B$15)</f>
        <v>0</v>
      </c>
      <c r="G193" s="3">
        <f>IF('SC2'!A193&lt;LookHere!D$16,0,LookHere!B$16)</f>
        <v>0</v>
      </c>
      <c r="H193" s="3">
        <f t="shared" si="68"/>
        <v>0</v>
      </c>
      <c r="I193" s="35">
        <f t="shared" si="69"/>
        <v>150184.11656039595</v>
      </c>
      <c r="J193" s="3">
        <f>IF(I192&gt;0,IF(B193&lt;2,IF(C193&gt;5500*[1]LookHere!B$11, 5500*[1]LookHere!B$11, C193), IF(H193&gt;(M193+P192),-(H193-M193-P192),0)),0)</f>
        <v>5500</v>
      </c>
      <c r="K193" s="35">
        <f t="shared" si="70"/>
        <v>6721.3347213832531</v>
      </c>
      <c r="L193" s="35">
        <f t="shared" si="71"/>
        <v>15998.643519988627</v>
      </c>
      <c r="M193" s="35">
        <f t="shared" si="72"/>
        <v>0</v>
      </c>
      <c r="N193" s="35">
        <f t="shared" si="73"/>
        <v>93.734219819152557</v>
      </c>
      <c r="O193" s="35">
        <f t="shared" si="74"/>
        <v>48684.719060683776</v>
      </c>
      <c r="P193" s="3">
        <f t="shared" si="75"/>
        <v>0</v>
      </c>
      <c r="Q193">
        <f t="shared" si="76"/>
        <v>0</v>
      </c>
      <c r="R193" s="3">
        <f>IF(B193&lt;2,K193*V$5+L193*0.4*V$6 - IF((C193-J193)&gt;0,IF((C193-J193)&gt;V$12,V$12,C193-J193)),P193+L193*($V$6)*0.4+K193*($V$5)+G193+F193+E193)/LookHere!B$11</f>
        <v>-1293.6156322385857</v>
      </c>
      <c r="S193" s="3">
        <f>(IF(G193&gt;0,IF(R193&gt;V$15,IF(0.15*(R193-V$15)&lt;G193,0.15*(R193-V$15),G193),0),0))*LookHere!B$11</f>
        <v>0</v>
      </c>
      <c r="T193" s="3">
        <f>(IF(R193&lt;V$16,W$16*R193,IF(R193&lt;V$17,Z$16+W$17*(R193-V$16),IF(R193&lt;V$18,W$18*(R193-V$18)+Z$17,(R193-V$18)*W$19+Z$18)))+S193 + IF(R193&lt;V$20,R193*W$20,IF(R193&lt;V$21,(R193-V$20)*W$21+Z$20,(R193-V$21)*W$22+Z$21)))*LookHere!B$11</f>
        <v>-258.72312644771716</v>
      </c>
      <c r="V193" s="40">
        <v>87907</v>
      </c>
      <c r="W193">
        <v>0.22</v>
      </c>
      <c r="X193" t="s">
        <v>65</v>
      </c>
      <c r="Z193" s="40">
        <f>(V193-V192)*W193+Z192</f>
        <v>16262.829999999998</v>
      </c>
      <c r="AG193">
        <f t="shared" si="77"/>
        <v>73</v>
      </c>
      <c r="AH193" s="37">
        <v>7.5999999999999998E-2</v>
      </c>
      <c r="AI193" s="3">
        <f t="shared" si="78"/>
        <v>0</v>
      </c>
    </row>
    <row r="194" spans="1:35" x14ac:dyDescent="0.2">
      <c r="A194">
        <f t="shared" si="67"/>
        <v>54</v>
      </c>
      <c r="B194">
        <f>IF(A194&lt;LookHere!$B$9,1,2)</f>
        <v>1</v>
      </c>
      <c r="C194">
        <f>IF(B194&lt;2,LookHere!F$10 - T193,0)</f>
        <v>7258.7231264477168</v>
      </c>
      <c r="D194" s="3">
        <f>IF(B194=2,LookHere!$B$12,0)</f>
        <v>0</v>
      </c>
      <c r="E194" s="3">
        <f>IF(A194&lt;LookHere!B$13,0,IF(A194&lt;LookHere!B$14,LookHere!C$13,LookHere!C$14))</f>
        <v>0</v>
      </c>
      <c r="F194" s="3">
        <f>IF('SC2'!A194&lt;LookHere!D$15,0,LookHere!B$15)</f>
        <v>0</v>
      </c>
      <c r="G194" s="3">
        <f>IF('SC2'!A194&lt;LookHere!D$16,0,LookHere!B$16)</f>
        <v>0</v>
      </c>
      <c r="H194" s="3">
        <f t="shared" si="68"/>
        <v>0</v>
      </c>
      <c r="I194" s="35">
        <f t="shared" si="69"/>
        <v>157152.91722035661</v>
      </c>
      <c r="J194" s="3">
        <f>IF(I193&gt;0,IF(B194&lt;2,IF(C194&gt;5500*[1]LookHere!B$11, 5500*[1]LookHere!B$11, C194), IF(H194&gt;(M194+P193),-(H194-M194-P193),0)),0)</f>
        <v>5500</v>
      </c>
      <c r="K194" s="35">
        <f t="shared" si="70"/>
        <v>6787.629439887326</v>
      </c>
      <c r="L194" s="35">
        <f t="shared" si="71"/>
        <v>16156.443363705735</v>
      </c>
      <c r="M194" s="35">
        <f t="shared" si="72"/>
        <v>0</v>
      </c>
      <c r="N194" s="35">
        <f t="shared" si="73"/>
        <v>94.65875102831086</v>
      </c>
      <c r="O194" s="35">
        <f t="shared" si="74"/>
        <v>50919.578739544973</v>
      </c>
      <c r="P194" s="3">
        <f t="shared" si="75"/>
        <v>0</v>
      </c>
      <c r="Q194">
        <f t="shared" si="76"/>
        <v>0</v>
      </c>
      <c r="R194" s="3">
        <f>IF(B194&lt;2,K194*V$5+L194*0.4*V$6 - IF((C194-J194)&gt;0,IF((C194-J194)&gt;V$12,V$12,C194-J194)),P194+L194*($V$6)*0.4+K194*($V$5)+G194+F194+E194)/LookHere!B$11</f>
        <v>-1287.8812486112422</v>
      </c>
      <c r="S194" s="3">
        <f>(IF(G194&gt;0,IF(R194&gt;V$15,IF(0.15*(R194-V$15)&lt;G194,0.15*(R194-V$15),G194),0),0))*LookHere!B$11</f>
        <v>0</v>
      </c>
      <c r="T194" s="3">
        <f>(IF(R194&lt;V$16,W$16*R194,IF(R194&lt;V$17,Z$16+W$17*(R194-V$16),IF(R194&lt;V$18,W$18*(R194-V$18)+Z$17,(R194-V$18)*W$19+Z$18)))+S194 + IF(R194&lt;V$20,R194*W$20,IF(R194&lt;V$21,(R194-V$20)*W$21+Z$20,(R194-V$21)*W$22+Z$21)))*LookHere!B$11</f>
        <v>-257.57624972224846</v>
      </c>
      <c r="V194" s="40">
        <v>136270</v>
      </c>
      <c r="W194">
        <v>0.26</v>
      </c>
      <c r="X194" t="s">
        <v>66</v>
      </c>
      <c r="Z194" s="40">
        <f>(V194-V193)*W194+Z193</f>
        <v>28837.21</v>
      </c>
      <c r="AG194">
        <f t="shared" si="77"/>
        <v>74</v>
      </c>
      <c r="AH194" s="37">
        <v>7.6999999999999999E-2</v>
      </c>
      <c r="AI194" s="3">
        <f t="shared" si="78"/>
        <v>0</v>
      </c>
    </row>
    <row r="195" spans="1:35" x14ac:dyDescent="0.2">
      <c r="A195">
        <f t="shared" si="67"/>
        <v>55</v>
      </c>
      <c r="B195">
        <f>IF(A195&lt;LookHere!$B$9,1,2)</f>
        <v>1</v>
      </c>
      <c r="C195">
        <f>IF(B195&lt;2,LookHere!F$10 - T194,0)</f>
        <v>7257.5762497222486</v>
      </c>
      <c r="D195" s="3">
        <f>IF(B195=2,LookHere!$B$12,0)</f>
        <v>0</v>
      </c>
      <c r="E195" s="3">
        <f>IF(A195&lt;LookHere!B$13,0,IF(A195&lt;LookHere!B$14,LookHere!C$13,LookHere!C$14))</f>
        <v>0</v>
      </c>
      <c r="F195" s="3">
        <f>IF('SC2'!A195&lt;LookHere!D$15,0,LookHere!B$15)</f>
        <v>0</v>
      </c>
      <c r="G195" s="3">
        <f>IF('SC2'!A195&lt;LookHere!D$16,0,LookHere!B$16)</f>
        <v>0</v>
      </c>
      <c r="H195" s="3">
        <f t="shared" si="68"/>
        <v>0</v>
      </c>
      <c r="I195" s="35">
        <f t="shared" si="69"/>
        <v>164189.8727507717</v>
      </c>
      <c r="J195" s="3">
        <f>IF(I194&gt;0,IF(B195&lt;2,IF(C195&gt;5500*[1]LookHere!B$11, 5500*[1]LookHere!B$11, C195), IF(H195&gt;(M195+P194),-(H195-M195-P194),0)),0)</f>
        <v>5500</v>
      </c>
      <c r="K195" s="35">
        <f t="shared" si="70"/>
        <v>6854.5780448415935</v>
      </c>
      <c r="L195" s="35">
        <f t="shared" si="71"/>
        <v>16315.799638794419</v>
      </c>
      <c r="M195" s="35">
        <f t="shared" si="72"/>
        <v>0</v>
      </c>
      <c r="N195" s="35">
        <f t="shared" si="73"/>
        <v>95.59240119059254</v>
      </c>
      <c r="O195" s="35">
        <f t="shared" si="74"/>
        <v>53175.148469339962</v>
      </c>
      <c r="P195" s="3">
        <f t="shared" si="75"/>
        <v>0</v>
      </c>
      <c r="Q195">
        <f t="shared" si="76"/>
        <v>0</v>
      </c>
      <c r="R195" s="3">
        <f>IF(B195&lt;2,K195*V$5+L195*0.4*V$6 - IF((C195-J195)&gt;0,IF((C195-J195)&gt;V$12,V$12,C195-J195)),P195+L195*($V$6)*0.4+K195*($V$5)+G195+F195+E195)/LookHere!B$11</f>
        <v>-1282.0903047406289</v>
      </c>
      <c r="S195" s="3">
        <f>(IF(G195&gt;0,IF(R195&gt;V$15,IF(0.15*(R195-V$15)&lt;G195,0.15*(R195-V$15),G195),0),0))*LookHere!B$11</f>
        <v>0</v>
      </c>
      <c r="T195" s="3">
        <f>(IF(R195&lt;V$16,W$16*R195,IF(R195&lt;V$17,Z$16+W$17*(R195-V$16),IF(R195&lt;V$18,W$18*(R195-V$18)+Z$17,(R195-V$18)*W$19+Z$18)))+S195 + IF(R195&lt;V$20,R195*W$20,IF(R195&lt;V$21,(R195-V$20)*W$21+Z$20,(R195-V$21)*W$22+Z$21)))*LookHere!B$11</f>
        <v>-256.4180609481258</v>
      </c>
      <c r="V195" s="40"/>
      <c r="W195">
        <v>0.28999999999999998</v>
      </c>
      <c r="X195" t="s">
        <v>67</v>
      </c>
      <c r="Z195" s="40"/>
      <c r="AG195">
        <f t="shared" si="77"/>
        <v>75</v>
      </c>
      <c r="AH195" s="37">
        <v>7.9000000000000001E-2</v>
      </c>
      <c r="AI195" s="3">
        <f t="shared" si="78"/>
        <v>0</v>
      </c>
    </row>
    <row r="196" spans="1:35" x14ac:dyDescent="0.2">
      <c r="A196">
        <f t="shared" si="67"/>
        <v>56</v>
      </c>
      <c r="B196">
        <f>IF(A196&lt;LookHere!$B$9,1,2)</f>
        <v>1</v>
      </c>
      <c r="C196">
        <f>IF(B196&lt;2,LookHere!F$10 - T195,0)</f>
        <v>7256.4180609481255</v>
      </c>
      <c r="D196" s="3">
        <f>IF(B196=2,LookHere!$B$12,0)</f>
        <v>0</v>
      </c>
      <c r="E196" s="3">
        <f>IF(A196&lt;LookHere!B$13,0,IF(A196&lt;LookHere!B$14,LookHere!C$13,LookHere!C$14))</f>
        <v>0</v>
      </c>
      <c r="F196" s="3">
        <f>IF('SC2'!A196&lt;LookHere!D$15,0,LookHere!B$15)</f>
        <v>0</v>
      </c>
      <c r="G196" s="3">
        <f>IF('SC2'!A196&lt;LookHere!D$16,0,LookHere!B$16)</f>
        <v>0</v>
      </c>
      <c r="H196" s="3">
        <f t="shared" si="68"/>
        <v>0</v>
      </c>
      <c r="I196" s="35">
        <f t="shared" si="69"/>
        <v>171295.64970627424</v>
      </c>
      <c r="J196" s="3">
        <f>IF(I195&gt;0,IF(B196&lt;2,IF(C196&gt;5500*[1]LookHere!B$11, 5500*[1]LookHere!B$11, C196), IF(H196&gt;(M196+P195),-(H196-M196-P195),0)),0)</f>
        <v>5500</v>
      </c>
      <c r="K196" s="35">
        <f t="shared" si="70"/>
        <v>6922.1869857415713</v>
      </c>
      <c r="L196" s="35">
        <f t="shared" si="71"/>
        <v>16476.727696845384</v>
      </c>
      <c r="M196" s="35">
        <f t="shared" si="72"/>
        <v>0</v>
      </c>
      <c r="N196" s="35">
        <f t="shared" si="73"/>
        <v>96.535260249210367</v>
      </c>
      <c r="O196" s="35">
        <f t="shared" si="74"/>
        <v>55451.61948231823</v>
      </c>
      <c r="P196" s="3">
        <f t="shared" si="75"/>
        <v>0</v>
      </c>
      <c r="Q196">
        <f t="shared" si="76"/>
        <v>0</v>
      </c>
      <c r="R196" s="3">
        <f>IF(B196&lt;2,K196*V$5+L196*0.4*V$6 - IF((C196-J196)&gt;0,IF((C196-J196)&gt;V$12,V$12,C196-J196)),P196+L196*($V$6)*0.4+K196*($V$5)+G196+F196+E196)/LookHere!B$11</f>
        <v>-1276.2422428710752</v>
      </c>
      <c r="S196" s="3">
        <f>(IF(G196&gt;0,IF(R196&gt;V$15,IF(0.15*(R196-V$15)&lt;G196,0.15*(R196-V$15),G196),0),0))*LookHere!B$11</f>
        <v>0</v>
      </c>
      <c r="T196" s="3">
        <f>(IF(R196&lt;V$16,W$16*R196,IF(R196&lt;V$17,Z$16+W$17*(R196-V$16),IF(R196&lt;V$18,W$18*(R196-V$18)+Z$17,(R196-V$18)*W$19+Z$18)))+S196 + IF(R196&lt;V$20,R196*W$20,IF(R196&lt;V$21,(R196-V$20)*W$21+Z$20,(R196-V$21)*W$22+Z$21)))*LookHere!B$11</f>
        <v>-255.24844857421505</v>
      </c>
      <c r="V196" s="40">
        <v>40120</v>
      </c>
      <c r="W196">
        <v>0.05</v>
      </c>
      <c r="X196" t="s">
        <v>68</v>
      </c>
      <c r="Z196" s="40">
        <f>V196*W196</f>
        <v>2006</v>
      </c>
      <c r="AG196">
        <f t="shared" si="77"/>
        <v>76</v>
      </c>
      <c r="AH196" s="37">
        <v>0.08</v>
      </c>
      <c r="AI196" s="3">
        <f t="shared" si="78"/>
        <v>0</v>
      </c>
    </row>
    <row r="197" spans="1:35" x14ac:dyDescent="0.2">
      <c r="A197">
        <f t="shared" si="67"/>
        <v>57</v>
      </c>
      <c r="B197">
        <f>IF(A197&lt;LookHere!$B$9,1,2)</f>
        <v>1</v>
      </c>
      <c r="C197">
        <f>IF(B197&lt;2,LookHere!F$10 - T196,0)</f>
        <v>7255.2484485742152</v>
      </c>
      <c r="D197" s="3">
        <f>IF(B197=2,LookHere!$B$12,0)</f>
        <v>0</v>
      </c>
      <c r="E197" s="3">
        <f>IF(A197&lt;LookHere!B$13,0,IF(A197&lt;LookHere!B$14,LookHere!C$13,LookHere!C$14))</f>
        <v>0</v>
      </c>
      <c r="F197" s="3">
        <f>IF('SC2'!A197&lt;LookHere!D$15,0,LookHere!B$15)</f>
        <v>0</v>
      </c>
      <c r="G197" s="3">
        <f>IF('SC2'!A197&lt;LookHere!D$16,0,LookHere!B$16)</f>
        <v>0</v>
      </c>
      <c r="H197" s="3">
        <f t="shared" si="68"/>
        <v>0</v>
      </c>
      <c r="I197" s="35">
        <f t="shared" si="69"/>
        <v>178470.92116040157</v>
      </c>
      <c r="J197" s="3">
        <f>IF(I196&gt;0,IF(B197&lt;2,IF(C197&gt;5500*[1]LookHere!B$11, 5500*[1]LookHere!B$11, C197), IF(H197&gt;(M197+P196),-(H197-M197-P196),0)),0)</f>
        <v>5500</v>
      </c>
      <c r="K197" s="35">
        <f t="shared" si="70"/>
        <v>6990.4627756962564</v>
      </c>
      <c r="L197" s="35">
        <f t="shared" si="71"/>
        <v>16639.243040867088</v>
      </c>
      <c r="M197" s="35">
        <f t="shared" si="72"/>
        <v>0</v>
      </c>
      <c r="N197" s="35">
        <f t="shared" si="73"/>
        <v>97.487419034515099</v>
      </c>
      <c r="O197" s="35">
        <f t="shared" si="74"/>
        <v>57749.184769429514</v>
      </c>
      <c r="P197" s="3">
        <f t="shared" si="75"/>
        <v>0</v>
      </c>
      <c r="Q197">
        <f t="shared" si="76"/>
        <v>0</v>
      </c>
      <c r="R197" s="3">
        <f>IF(B197&lt;2,K197*V$5+L197*0.4*V$6 - IF((C197-J197)&gt;0,IF((C197-J197)&gt;V$12,V$12,C197-J197)),P197+L197*($V$6)*0.4+K197*($V$5)+G197+F197+E197)/LookHere!B$11</f>
        <v>-1270.3364996524076</v>
      </c>
      <c r="S197" s="3">
        <f>(IF(G197&gt;0,IF(R197&gt;V$15,IF(0.15*(R197-V$15)&lt;G197,0.15*(R197-V$15),G197),0),0))*LookHere!B$11</f>
        <v>0</v>
      </c>
      <c r="T197" s="3">
        <f>(IF(R197&lt;V$16,W$16*R197,IF(R197&lt;V$17,Z$16+W$17*(R197-V$16),IF(R197&lt;V$18,W$18*(R197-V$18)+Z$17,(R197-V$18)*W$19+Z$18)))+S197 + IF(R197&lt;V$20,R197*W$20,IF(R197&lt;V$21,(R197-V$20)*W$21+Z$20,(R197-V$21)*W$22+Z$21)))*LookHere!B$11</f>
        <v>-254.06729993048154</v>
      </c>
      <c r="V197" s="40">
        <v>80242</v>
      </c>
      <c r="W197">
        <v>9.1499999999999998E-2</v>
      </c>
      <c r="X197" t="s">
        <v>69</v>
      </c>
      <c r="Z197" s="40">
        <f>(V197-V196)*W197+Z196</f>
        <v>5677.1630000000005</v>
      </c>
      <c r="AG197">
        <f t="shared" si="77"/>
        <v>77</v>
      </c>
      <c r="AH197" s="37">
        <v>8.2000000000000003E-2</v>
      </c>
      <c r="AI197" s="3">
        <f t="shared" si="78"/>
        <v>0</v>
      </c>
    </row>
    <row r="198" spans="1:35" x14ac:dyDescent="0.2">
      <c r="A198">
        <f t="shared" si="67"/>
        <v>58</v>
      </c>
      <c r="B198">
        <f>IF(A198&lt;LookHere!$B$9,1,2)</f>
        <v>1</v>
      </c>
      <c r="C198">
        <f>IF(B198&lt;2,LookHere!F$10 - T197,0)</f>
        <v>7254.0672999304816</v>
      </c>
      <c r="D198" s="3">
        <f>IF(B198=2,LookHere!$B$12,0)</f>
        <v>0</v>
      </c>
      <c r="E198" s="3">
        <f>IF(A198&lt;LookHere!B$13,0,IF(A198&lt;LookHere!B$14,LookHere!C$13,LookHere!C$14))</f>
        <v>0</v>
      </c>
      <c r="F198" s="3">
        <f>IF('SC2'!A198&lt;LookHere!D$15,0,LookHere!B$15)</f>
        <v>0</v>
      </c>
      <c r="G198" s="3">
        <f>IF('SC2'!A198&lt;LookHere!D$16,0,LookHere!B$16)</f>
        <v>0</v>
      </c>
      <c r="H198" s="3">
        <f t="shared" si="68"/>
        <v>0</v>
      </c>
      <c r="I198" s="35">
        <f t="shared" si="69"/>
        <v>185716.36676935028</v>
      </c>
      <c r="J198" s="3">
        <f>IF(I197&gt;0,IF(B198&lt;2,IF(C198&gt;5500*[1]LookHere!B$11, 5500*[1]LookHere!B$11, C198), IF(H198&gt;(M198+P197),-(H198-M198-P197),0)),0)</f>
        <v>5500</v>
      </c>
      <c r="K198" s="35">
        <f t="shared" si="70"/>
        <v>7059.4119920555631</v>
      </c>
      <c r="L198" s="35">
        <f t="shared" si="71"/>
        <v>16803.361326779224</v>
      </c>
      <c r="M198" s="35">
        <f t="shared" si="72"/>
        <v>0</v>
      </c>
      <c r="N198" s="35">
        <f t="shared" si="73"/>
        <v>98.448969272745586</v>
      </c>
      <c r="O198" s="35">
        <f t="shared" si="74"/>
        <v>60068.039096405009</v>
      </c>
      <c r="P198" s="3">
        <f t="shared" si="75"/>
        <v>0</v>
      </c>
      <c r="Q198">
        <f t="shared" si="76"/>
        <v>0</v>
      </c>
      <c r="R198" s="3">
        <f>IF(B198&lt;2,K198*V$5+L198*0.4*V$6 - IF((C198-J198)&gt;0,IF((C198-J198)&gt;V$12,V$12,C198-J198)),P198+L198*($V$6)*0.4+K198*($V$5)+G198+F198+E198)/LookHere!B$11</f>
        <v>-1264.3725061593079</v>
      </c>
      <c r="S198" s="3">
        <f>(IF(G198&gt;0,IF(R198&gt;V$15,IF(0.15*(R198-V$15)&lt;G198,0.15*(R198-V$15),G198),0),0))*LookHere!B$11</f>
        <v>0</v>
      </c>
      <c r="T198" s="3">
        <f>(IF(R198&lt;V$16,W$16*R198,IF(R198&lt;V$17,Z$16+W$17*(R198-V$16),IF(R198&lt;V$18,W$18*(R198-V$18)+Z$17,(R198-V$18)*W$19+Z$18)))+S198 + IF(R198&lt;V$20,R198*W$20,IF(R198&lt;V$21,(R198-V$20)*W$21+Z$20,(R198-V$21)*W$22+Z$21)))*LookHere!B$11</f>
        <v>-252.87450123186159</v>
      </c>
      <c r="V198" s="40"/>
      <c r="W198">
        <v>0.1116</v>
      </c>
      <c r="X198" t="s">
        <v>70</v>
      </c>
      <c r="Z198" s="40"/>
      <c r="AG198">
        <f t="shared" si="77"/>
        <v>78</v>
      </c>
      <c r="AH198" s="37">
        <v>8.3000000000000004E-2</v>
      </c>
      <c r="AI198" s="3">
        <f t="shared" si="78"/>
        <v>0</v>
      </c>
    </row>
    <row r="199" spans="1:35" x14ac:dyDescent="0.2">
      <c r="A199">
        <f t="shared" si="67"/>
        <v>59</v>
      </c>
      <c r="B199">
        <f>IF(A199&lt;LookHere!$B$9,1,2)</f>
        <v>1</v>
      </c>
      <c r="C199">
        <f>IF(B199&lt;2,LookHere!F$10 - T198,0)</f>
        <v>7252.8745012318614</v>
      </c>
      <c r="D199" s="3">
        <f>IF(B199=2,LookHere!$B$12,0)</f>
        <v>0</v>
      </c>
      <c r="E199" s="3">
        <f>IF(A199&lt;LookHere!B$13,0,IF(A199&lt;LookHere!B$14,LookHere!C$13,LookHere!C$14))</f>
        <v>0</v>
      </c>
      <c r="F199" s="3">
        <f>IF('SC2'!A199&lt;LookHere!D$15,0,LookHere!B$15)</f>
        <v>0</v>
      </c>
      <c r="G199" s="3">
        <f>IF('SC2'!A199&lt;LookHere!D$16,0,LookHere!B$16)</f>
        <v>0</v>
      </c>
      <c r="H199" s="3">
        <f t="shared" si="68"/>
        <v>0</v>
      </c>
      <c r="I199" s="35">
        <f t="shared" si="69"/>
        <v>193032.6728363545</v>
      </c>
      <c r="J199" s="3">
        <f>IF(I198&gt;0,IF(B199&lt;2,IF(C199&gt;5500*[1]LookHere!B$11, 5500*[1]LookHere!B$11, C199), IF(H199&gt;(M199+P198),-(H199-M199-P198),0)),0)</f>
        <v>5500</v>
      </c>
      <c r="K199" s="35">
        <f t="shared" si="70"/>
        <v>7129.0412770439616</v>
      </c>
      <c r="L199" s="35">
        <f t="shared" si="71"/>
        <v>16969.098364920923</v>
      </c>
      <c r="M199" s="35">
        <f t="shared" si="72"/>
        <v>0</v>
      </c>
      <c r="N199" s="35">
        <f t="shared" si="73"/>
        <v>99.420003594873123</v>
      </c>
      <c r="O199" s="35">
        <f t="shared" si="74"/>
        <v>62408.379019999709</v>
      </c>
      <c r="P199" s="3">
        <f t="shared" si="75"/>
        <v>0</v>
      </c>
      <c r="Q199">
        <f t="shared" si="76"/>
        <v>0</v>
      </c>
      <c r="R199" s="3">
        <f>IF(B199&lt;2,K199*V$5+L199*0.4*V$6 - IF((C199-J199)&gt;0,IF((C199-J199)&gt;V$12,V$12,C199-J199)),P199+L199*($V$6)*0.4+K199*($V$5)+G199+F199+E199)/LookHere!B$11</f>
        <v>-1258.349687851236</v>
      </c>
      <c r="S199" s="3">
        <f>(IF(G199&gt;0,IF(R199&gt;V$15,IF(0.15*(R199-V$15)&lt;G199,0.15*(R199-V$15),G199),0),0))*LookHere!B$11</f>
        <v>0</v>
      </c>
      <c r="T199" s="3">
        <f>(IF(R199&lt;V$16,W$16*R199,IF(R199&lt;V$17,Z$16+W$17*(R199-V$16),IF(R199&lt;V$18,W$18*(R199-V$18)+Z$17,(R199-V$18)*W$19+Z$18)))+S199 + IF(R199&lt;V$20,R199*W$20,IF(R199&lt;V$21,(R199-V$20)*W$21+Z$20,(R199-V$21)*W$22+Z$21)))*LookHere!B$11</f>
        <v>-251.66993757024721</v>
      </c>
      <c r="V199" s="40"/>
      <c r="AG199">
        <f t="shared" si="77"/>
        <v>79</v>
      </c>
      <c r="AH199" s="37">
        <v>8.5000000000000006E-2</v>
      </c>
      <c r="AI199" s="3">
        <f t="shared" si="78"/>
        <v>0</v>
      </c>
    </row>
    <row r="200" spans="1:35" x14ac:dyDescent="0.2">
      <c r="A200">
        <f t="shared" si="67"/>
        <v>60</v>
      </c>
      <c r="B200">
        <f>IF(A200&lt;LookHere!$B$9,1,2)</f>
        <v>1</v>
      </c>
      <c r="C200">
        <f>IF(B200&lt;2,LookHere!F$10 - T199,0)</f>
        <v>7251.6699375702474</v>
      </c>
      <c r="D200" s="3">
        <f>IF(B200=2,LookHere!$B$12,0)</f>
        <v>0</v>
      </c>
      <c r="E200" s="3">
        <f>IF(A200&lt;LookHere!B$13,0,IF(A200&lt;LookHere!B$14,LookHere!C$13,LookHere!C$14))</f>
        <v>0</v>
      </c>
      <c r="F200" s="3">
        <f>IF('SC2'!A200&lt;LookHere!D$15,0,LookHere!B$15)</f>
        <v>0</v>
      </c>
      <c r="G200" s="3">
        <f>IF('SC2'!A200&lt;LookHere!D$16,0,LookHere!B$16)</f>
        <v>0</v>
      </c>
      <c r="H200" s="3">
        <f t="shared" si="68"/>
        <v>0</v>
      </c>
      <c r="I200" s="35">
        <f t="shared" si="69"/>
        <v>200420.53237669403</v>
      </c>
      <c r="J200" s="3">
        <f>IF(I199&gt;0,IF(B200&lt;2,IF(C200&gt;5500*[1]LookHere!B$11, 5500*[1]LookHere!B$11, C200), IF(H200&gt;(M200+P199),-(H200-M200-P199),0)),0)</f>
        <v>5500</v>
      </c>
      <c r="K200" s="35">
        <f t="shared" si="70"/>
        <v>7199.3573384003384</v>
      </c>
      <c r="L200" s="35">
        <f t="shared" si="71"/>
        <v>17136.470121573871</v>
      </c>
      <c r="M200" s="35">
        <f t="shared" si="72"/>
        <v>0</v>
      </c>
      <c r="N200" s="35">
        <f t="shared" si="73"/>
        <v>100.4006155455039</v>
      </c>
      <c r="O200" s="35">
        <f t="shared" si="74"/>
        <v>64770.402904385548</v>
      </c>
      <c r="P200" s="3">
        <f t="shared" si="75"/>
        <v>0</v>
      </c>
      <c r="Q200">
        <f t="shared" si="76"/>
        <v>0</v>
      </c>
      <c r="R200" s="3">
        <f>IF(B200&lt;2,K200*V$5+L200*0.4*V$6 - IF((C200-J200)&gt;0,IF((C200-J200)&gt;V$12,V$12,C200-J200)),P200+L200*($V$6)*0.4+K200*($V$5)+G200+F200+E200)/LookHere!B$11</f>
        <v>-1252.2674645200259</v>
      </c>
      <c r="S200" s="3">
        <f>(IF(G200&gt;0,IF(R200&gt;V$15,IF(0.15*(R200-V$15)&lt;G200,0.15*(R200-V$15),G200),0),0))*LookHere!B$11</f>
        <v>0</v>
      </c>
      <c r="T200" s="3">
        <f>(IF(R200&lt;V$16,W$16*R200,IF(R200&lt;V$17,Z$16+W$17*(R200-V$16),IF(R200&lt;V$18,W$18*(R200-V$18)+Z$17,(R200-V$18)*W$19+Z$18)))+S200 + IF(R200&lt;V$20,R200*W$20,IF(R200&lt;V$21,(R200-V$20)*W$21+Z$20,(R200-V$21)*W$22+Z$21)))*LookHere!B$11</f>
        <v>-250.45349290400517</v>
      </c>
      <c r="AG200">
        <f t="shared" si="77"/>
        <v>80</v>
      </c>
      <c r="AH200" s="36">
        <v>8.7999999999999995E-2</v>
      </c>
      <c r="AI200" s="3">
        <f t="shared" si="78"/>
        <v>0</v>
      </c>
    </row>
    <row r="201" spans="1:35" x14ac:dyDescent="0.2">
      <c r="A201">
        <f t="shared" si="67"/>
        <v>61</v>
      </c>
      <c r="B201">
        <f>IF(A201&lt;LookHere!$B$9,1,2)</f>
        <v>1</v>
      </c>
      <c r="C201">
        <f>IF(B201&lt;2,LookHere!F$10 - T200,0)</f>
        <v>7250.4534929040055</v>
      </c>
      <c r="D201" s="3">
        <f>IF(B201=2,LookHere!$B$12,0)</f>
        <v>0</v>
      </c>
      <c r="E201" s="3">
        <f>IF(A201&lt;LookHere!B$13,0,IF(A201&lt;LookHere!B$14,LookHere!C$13,LookHere!C$14))</f>
        <v>0</v>
      </c>
      <c r="F201" s="3">
        <f>IF('SC2'!A201&lt;LookHere!D$15,0,LookHere!B$15)</f>
        <v>0</v>
      </c>
      <c r="G201" s="3">
        <f>IF('SC2'!A201&lt;LookHere!D$16,0,LookHere!B$16)</f>
        <v>0</v>
      </c>
      <c r="H201" s="3">
        <f t="shared" si="68"/>
        <v>0</v>
      </c>
      <c r="I201" s="35">
        <f t="shared" si="69"/>
        <v>207880.64518333809</v>
      </c>
      <c r="J201" s="3">
        <f>IF(I200&gt;0,IF(B201&lt;2,IF(C201&gt;5500*[1]LookHere!B$11, 5500*[1]LookHere!B$11, C201), IF(H201&gt;(M201+P200),-(H201-M201-P200),0)),0)</f>
        <v>5500</v>
      </c>
      <c r="K201" s="35">
        <f t="shared" si="70"/>
        <v>7270.366950024214</v>
      </c>
      <c r="L201" s="35">
        <f t="shared" si="71"/>
        <v>17305.492720500381</v>
      </c>
      <c r="M201" s="35">
        <f t="shared" si="72"/>
        <v>0</v>
      </c>
      <c r="N201" s="35">
        <f t="shared" si="73"/>
        <v>101.39089959192513</v>
      </c>
      <c r="O201" s="35">
        <f t="shared" si="74"/>
        <v>67154.310937694434</v>
      </c>
      <c r="P201" s="3">
        <f t="shared" si="75"/>
        <v>0</v>
      </c>
      <c r="Q201">
        <f t="shared" si="76"/>
        <v>0</v>
      </c>
      <c r="R201" s="3">
        <f>IF(B201&lt;2,K201*V$5+L201*0.4*V$6 - IF((C201-J201)&gt;0,IF((C201-J201)&gt;V$12,V$12,C201-J201)),P201+L201*($V$6)*0.4+K201*($V$5)+G201+F201+E201)/LookHere!B$11</f>
        <v>-1246.1252502345783</v>
      </c>
      <c r="S201" s="3">
        <f>(IF(G201&gt;0,IF(R201&gt;V$15,IF(0.15*(R201-V$15)&lt;G201,0.15*(R201-V$15),G201),0),0))*LookHere!B$11</f>
        <v>0</v>
      </c>
      <c r="T201" s="3">
        <f>(IF(R201&lt;V$16,W$16*R201,IF(R201&lt;V$17,Z$16+W$17*(R201-V$16),IF(R201&lt;V$18,W$18*(R201-V$18)+Z$17,(R201-V$18)*W$19+Z$18)))+S201 + IF(R201&lt;V$20,R201*W$20,IF(R201&lt;V$21,(R201-V$20)*W$21+Z$20,(R201-V$21)*W$22+Z$21)))*LookHere!B$11</f>
        <v>-249.22505004691567</v>
      </c>
      <c r="AG201">
        <f t="shared" si="77"/>
        <v>81</v>
      </c>
      <c r="AH201" s="36">
        <v>0.09</v>
      </c>
      <c r="AI201" s="3">
        <f t="shared" si="78"/>
        <v>0</v>
      </c>
    </row>
    <row r="202" spans="1:35" x14ac:dyDescent="0.2">
      <c r="A202">
        <f t="shared" si="67"/>
        <v>62</v>
      </c>
      <c r="B202">
        <f>IF(A202&lt;LookHere!$B$9,1,2)</f>
        <v>1</v>
      </c>
      <c r="C202">
        <f>IF(B202&lt;2,LookHere!F$10 - T201,0)</f>
        <v>7249.2250500469154</v>
      </c>
      <c r="D202" s="3">
        <f>IF(B202=2,LookHere!$B$12,0)</f>
        <v>0</v>
      </c>
      <c r="E202" s="3">
        <f>IF(A202&lt;LookHere!B$13,0,IF(A202&lt;LookHere!B$14,LookHere!C$13,LookHere!C$14))</f>
        <v>0</v>
      </c>
      <c r="F202" s="3">
        <f>IF('SC2'!A202&lt;LookHere!D$15,0,LookHere!B$15)</f>
        <v>0</v>
      </c>
      <c r="G202" s="3">
        <f>IF('SC2'!A202&lt;LookHere!D$16,0,LookHere!B$16)</f>
        <v>0</v>
      </c>
      <c r="H202" s="3">
        <f t="shared" si="68"/>
        <v>0</v>
      </c>
      <c r="I202" s="35">
        <f t="shared" si="69"/>
        <v>215413.71789323111</v>
      </c>
      <c r="J202" s="3">
        <f>IF(I201&gt;0,IF(B202&lt;2,IF(C202&gt;5500*[1]LookHere!B$11, 5500*[1]LookHere!B$11, C202), IF(H202&gt;(M202+P201),-(H202-M202-P201),0)),0)</f>
        <v>5500</v>
      </c>
      <c r="K202" s="35">
        <f t="shared" si="70"/>
        <v>7342.0769526282747</v>
      </c>
      <c r="L202" s="35">
        <f t="shared" si="71"/>
        <v>17476.18244449671</v>
      </c>
      <c r="M202" s="35">
        <f t="shared" si="72"/>
        <v>0</v>
      </c>
      <c r="N202" s="35">
        <f t="shared" si="73"/>
        <v>102.39095113316421</v>
      </c>
      <c r="O202" s="35">
        <f t="shared" si="74"/>
        <v>69560.305148711981</v>
      </c>
      <c r="P202" s="3">
        <f t="shared" si="75"/>
        <v>0</v>
      </c>
      <c r="Q202">
        <f t="shared" si="76"/>
        <v>0</v>
      </c>
      <c r="R202" s="3">
        <f>IF(B202&lt;2,K202*V$5+L202*0.4*V$6 - IF((C202-J202)&gt;0,IF((C202-J202)&gt;V$12,V$12,C202-J202)),P202+L202*($V$6)*0.4+K202*($V$5)+G202+F202+E202)/LookHere!B$11</f>
        <v>-1239.9224532845346</v>
      </c>
      <c r="S202" s="3">
        <f>(IF(G202&gt;0,IF(R202&gt;V$15,IF(0.15*(R202-V$15)&lt;G202,0.15*(R202-V$15),G202),0),0))*LookHere!B$11</f>
        <v>0</v>
      </c>
      <c r="T202" s="3">
        <f>(IF(R202&lt;V$16,W$16*R202,IF(R202&lt;V$17,Z$16+W$17*(R202-V$16),IF(R202&lt;V$18,W$18*(R202-V$18)+Z$17,(R202-V$18)*W$19+Z$18)))+S202 + IF(R202&lt;V$20,R202*W$20,IF(R202&lt;V$21,(R202-V$20)*W$21+Z$20,(R202-V$21)*W$22+Z$21)))*LookHere!B$11</f>
        <v>-247.98449065690693</v>
      </c>
      <c r="AG202">
        <f t="shared" si="77"/>
        <v>82</v>
      </c>
      <c r="AH202" s="36">
        <v>9.2999999999999999E-2</v>
      </c>
      <c r="AI202" s="3">
        <f t="shared" si="78"/>
        <v>0</v>
      </c>
    </row>
    <row r="203" spans="1:35" x14ac:dyDescent="0.2">
      <c r="A203">
        <f t="shared" si="67"/>
        <v>63</v>
      </c>
      <c r="B203">
        <f>IF(A203&lt;LookHere!$B$9,1,2)</f>
        <v>1</v>
      </c>
      <c r="C203">
        <f>IF(B203&lt;2,LookHere!F$10 - T202,0)</f>
        <v>7247.9844906569069</v>
      </c>
      <c r="D203" s="3">
        <f>IF(B203=2,LookHere!$B$12,0)</f>
        <v>0</v>
      </c>
      <c r="E203" s="3">
        <f>IF(A203&lt;LookHere!B$13,0,IF(A203&lt;LookHere!B$14,LookHere!C$13,LookHere!C$14))</f>
        <v>0</v>
      </c>
      <c r="F203" s="3">
        <f>IF('SC2'!A203&lt;LookHere!D$15,0,LookHere!B$15)</f>
        <v>0</v>
      </c>
      <c r="G203" s="3">
        <f>IF('SC2'!A203&lt;LookHere!D$16,0,LookHere!B$16)</f>
        <v>0</v>
      </c>
      <c r="H203" s="3">
        <f t="shared" si="68"/>
        <v>0</v>
      </c>
      <c r="I203" s="35">
        <f t="shared" si="69"/>
        <v>223020.46405422688</v>
      </c>
      <c r="J203" s="3">
        <f>IF(I202&gt;0,IF(B203&lt;2,IF(C203&gt;5500*[1]LookHere!B$11, 5500*[1]LookHere!B$11, C203), IF(H203&gt;(M203+P202),-(H203-M203-P202),0)),0)</f>
        <v>5500</v>
      </c>
      <c r="K203" s="35">
        <f t="shared" si="70"/>
        <v>7414.494254397403</v>
      </c>
      <c r="L203" s="35">
        <f t="shared" si="71"/>
        <v>17648.555736961644</v>
      </c>
      <c r="M203" s="35">
        <f t="shared" si="72"/>
        <v>0</v>
      </c>
      <c r="N203" s="35">
        <f t="shared" si="73"/>
        <v>103.40086650922059</v>
      </c>
      <c r="O203" s="35">
        <f t="shared" si="74"/>
        <v>71988.589423723286</v>
      </c>
      <c r="P203" s="3">
        <f t="shared" si="75"/>
        <v>0</v>
      </c>
      <c r="Q203">
        <f t="shared" si="76"/>
        <v>0</v>
      </c>
      <c r="R203" s="3">
        <f>IF(B203&lt;2,K203*V$5+L203*0.4*V$6 - IF((C203-J203)&gt;0,IF((C203-J203)&gt;V$12,V$12,C203-J203)),P203+L203*($V$6)*0.4+K203*($V$5)+G203+F203+E203)/LookHere!B$11</f>
        <v>-1233.6584761233003</v>
      </c>
      <c r="S203" s="3">
        <f>(IF(G203&gt;0,IF(R203&gt;V$15,IF(0.15*(R203-V$15)&lt;G203,0.15*(R203-V$15),G203),0),0))*LookHere!B$11</f>
        <v>0</v>
      </c>
      <c r="T203" s="3">
        <f>(IF(R203&lt;V$16,W$16*R203,IF(R203&lt;V$17,Z$16+W$17*(R203-V$16),IF(R203&lt;V$18,W$18*(R203-V$18)+Z$17,(R203-V$18)*W$19+Z$18)))+S203 + IF(R203&lt;V$20,R203*W$20,IF(R203&lt;V$21,(R203-V$20)*W$21+Z$20,(R203-V$21)*W$22+Z$21)))*LookHere!B$11</f>
        <v>-246.73169522466003</v>
      </c>
      <c r="AG203">
        <f t="shared" si="77"/>
        <v>83</v>
      </c>
      <c r="AH203" s="36">
        <v>9.6000000000000002E-2</v>
      </c>
      <c r="AI203" s="3">
        <f t="shared" si="78"/>
        <v>0</v>
      </c>
    </row>
    <row r="204" spans="1:35" x14ac:dyDescent="0.2">
      <c r="A204">
        <f t="shared" si="67"/>
        <v>64</v>
      </c>
      <c r="B204">
        <f>IF(A204&lt;LookHere!$B$9,1,2)</f>
        <v>1</v>
      </c>
      <c r="C204">
        <f>IF(B204&lt;2,LookHere!F$10 - T203,0)</f>
        <v>7246.7316952246601</v>
      </c>
      <c r="D204" s="3">
        <f>IF(B204=2,LookHere!$B$12,0)</f>
        <v>0</v>
      </c>
      <c r="E204" s="3">
        <f>IF(A204&lt;LookHere!B$13,0,IF(A204&lt;LookHere!B$14,LookHere!C$13,LookHere!C$14))</f>
        <v>0</v>
      </c>
      <c r="F204" s="3">
        <f>IF('SC2'!A204&lt;LookHere!D$15,0,LookHere!B$15)</f>
        <v>0</v>
      </c>
      <c r="G204" s="3">
        <f>IF('SC2'!A204&lt;LookHere!D$16,0,LookHere!B$16)</f>
        <v>0</v>
      </c>
      <c r="H204" s="3">
        <f t="shared" si="68"/>
        <v>0</v>
      </c>
      <c r="I204" s="35">
        <f t="shared" si="69"/>
        <v>230701.60419267719</v>
      </c>
      <c r="J204" s="3">
        <f>IF(I203&gt;0,IF(B204&lt;2,IF(C204&gt;5500*[1]LookHere!B$11, 5500*[1]LookHere!B$11, C204), IF(H204&gt;(M204+P203),-(H204-M204-P203),0)),0)</f>
        <v>5500</v>
      </c>
      <c r="K204" s="35">
        <f t="shared" si="70"/>
        <v>7487.6258316541562</v>
      </c>
      <c r="L204" s="35">
        <f t="shared" si="71"/>
        <v>17822.629203480588</v>
      </c>
      <c r="M204" s="35">
        <f t="shared" si="72"/>
        <v>0</v>
      </c>
      <c r="N204" s="35">
        <f t="shared" si="73"/>
        <v>104.42074301031022</v>
      </c>
      <c r="O204" s="35">
        <f t="shared" si="74"/>
        <v>74439.369523511952</v>
      </c>
      <c r="P204" s="3">
        <f t="shared" si="75"/>
        <v>0</v>
      </c>
      <c r="Q204">
        <f t="shared" si="76"/>
        <v>0</v>
      </c>
      <c r="R204" s="3">
        <f>IF(B204&lt;2,K204*V$5+L204*0.4*V$6 - IF((C204-J204)&gt;0,IF((C204-J204)&gt;V$12,V$12,C204-J204)),P204+L204*($V$6)*0.4+K204*($V$5)+G204+F204+E204)/LookHere!B$11</f>
        <v>-1227.3327153104794</v>
      </c>
      <c r="S204" s="3">
        <f>(IF(G204&gt;0,IF(R204&gt;V$15,IF(0.15*(R204-V$15)&lt;G204,0.15*(R204-V$15),G204),0),0))*LookHere!B$11</f>
        <v>0</v>
      </c>
      <c r="T204" s="3">
        <f>(IF(R204&lt;V$16,W$16*R204,IF(R204&lt;V$17,Z$16+W$17*(R204-V$16),IF(R204&lt;V$18,W$18*(R204-V$18)+Z$17,(R204-V$18)*W$19+Z$18)))+S204 + IF(R204&lt;V$20,R204*W$20,IF(R204&lt;V$21,(R204-V$20)*W$21+Z$20,(R204-V$21)*W$22+Z$21)))*LookHere!B$11</f>
        <v>-245.46654306209587</v>
      </c>
      <c r="AG204">
        <f t="shared" si="77"/>
        <v>84</v>
      </c>
      <c r="AH204" s="36">
        <v>9.9000000000000005E-2</v>
      </c>
      <c r="AI204" s="3">
        <f t="shared" si="78"/>
        <v>0</v>
      </c>
    </row>
    <row r="205" spans="1:35" x14ac:dyDescent="0.2">
      <c r="A205">
        <f t="shared" si="67"/>
        <v>65</v>
      </c>
      <c r="B205">
        <f>IF(A205&lt;LookHere!$B$9,1,2)</f>
        <v>2</v>
      </c>
      <c r="C205">
        <f>IF(B205&lt;2,LookHere!F$10 - T204,0)</f>
        <v>0</v>
      </c>
      <c r="D205" s="3">
        <f>IF(B205=2,LookHere!$B$12,0)</f>
        <v>45000</v>
      </c>
      <c r="E205" s="3">
        <f>IF(A205&lt;LookHere!B$13,0,IF(A205&lt;LookHere!B$14,LookHere!C$13,LookHere!C$14))</f>
        <v>15000</v>
      </c>
      <c r="F205" s="3">
        <f>IF('SC2'!A205&lt;LookHere!D$15,0,LookHere!B$15)</f>
        <v>8000</v>
      </c>
      <c r="G205" s="3">
        <f>IF('SC2'!A205&lt;LookHere!D$16,0,LookHere!B$16)</f>
        <v>0</v>
      </c>
      <c r="H205" s="3">
        <f t="shared" si="68"/>
        <v>21754.533456937905</v>
      </c>
      <c r="I205" s="35">
        <f t="shared" si="69"/>
        <v>231112.25304814012</v>
      </c>
      <c r="J205" s="3">
        <f>IF(I204&gt;0,IF(B205&lt;2,IF(C205&gt;5500*[1]LookHere!B$11, 5500*[1]LookHere!B$11, C205), IF(H205&gt;(M205+P204),-(H205-M205-P204),0)),0)</f>
        <v>0</v>
      </c>
      <c r="K205" s="35">
        <f t="shared" si="70"/>
        <v>2457.4073237282073</v>
      </c>
      <c r="L205" s="35">
        <f t="shared" si="71"/>
        <v>1347.957562289972</v>
      </c>
      <c r="M205" s="35">
        <f t="shared" si="72"/>
        <v>21754.533456937905</v>
      </c>
      <c r="N205" s="35">
        <f t="shared" si="73"/>
        <v>10229.552692940164</v>
      </c>
      <c r="O205" s="35">
        <f t="shared" si="74"/>
        <v>74571.871601263789</v>
      </c>
      <c r="P205" s="3">
        <f t="shared" si="75"/>
        <v>2982.8748640505514</v>
      </c>
      <c r="Q205">
        <f t="shared" si="76"/>
        <v>0.04</v>
      </c>
      <c r="R205" s="3">
        <f>IF(B205&lt;2,K205*V$5+L205*0.4*V$6 - IF((C205-J205)&gt;0,IF((C205-J205)&gt;V$12,V$12,C205-J205)),P205+L205*($V$6)*0.4+K205*($V$5)+G205+F205+E205)/LookHere!B$11</f>
        <v>26070.91062373692</v>
      </c>
      <c r="S205" s="3">
        <f>(IF(G205&gt;0,IF(R205&gt;V$15,IF(0.15*(R205-V$15)&lt;G205,0.15*(R205-V$15),G205),0),0))*LookHere!B$11</f>
        <v>0</v>
      </c>
      <c r="T205" s="3">
        <f>(IF(R205&lt;V$16,W$16*R205,IF(R205&lt;V$17,Z$16+W$17*(R205-V$16),IF(R205&lt;V$18,W$18*(R205-V$18)+Z$17,(R205-V$18)*W$19+Z$18)))+S205 + IF(R205&lt;V$20,R205*W$20,IF(R205&lt;V$21,(R205-V$20)*W$21+Z$20,(R205-V$21)*W$22+Z$21)))*LookHere!B$11</f>
        <v>5214.1821247473836</v>
      </c>
      <c r="AG205">
        <f t="shared" si="77"/>
        <v>85</v>
      </c>
      <c r="AH205" s="37">
        <v>0.10299999999999999</v>
      </c>
      <c r="AI205" s="3">
        <f t="shared" si="78"/>
        <v>0</v>
      </c>
    </row>
    <row r="206" spans="1:35" x14ac:dyDescent="0.2">
      <c r="A206">
        <f t="shared" si="67"/>
        <v>66</v>
      </c>
      <c r="B206">
        <f>IF(A206&lt;LookHere!$B$9,1,2)</f>
        <v>2</v>
      </c>
      <c r="C206">
        <f>IF(B206&lt;2,LookHere!F$10 - T205,0)</f>
        <v>0</v>
      </c>
      <c r="D206" s="3">
        <f>IF(B206=2,LookHere!$B$12,0)</f>
        <v>45000</v>
      </c>
      <c r="E206" s="3">
        <f>IF(A206&lt;LookHere!B$13,0,IF(A206&lt;LookHere!B$14,LookHere!C$13,LookHere!C$14))</f>
        <v>15000</v>
      </c>
      <c r="F206" s="3">
        <f>IF('SC2'!A206&lt;LookHere!D$15,0,LookHere!B$15)</f>
        <v>8000</v>
      </c>
      <c r="G206" s="3">
        <f>IF('SC2'!A206&lt;LookHere!D$16,0,LookHere!B$16)</f>
        <v>0</v>
      </c>
      <c r="H206" s="3">
        <f t="shared" si="68"/>
        <v>27214.182124747385</v>
      </c>
      <c r="I206" s="35">
        <f t="shared" si="69"/>
        <v>211097.69048388713</v>
      </c>
      <c r="J206" s="3">
        <f>IF(I205&gt;0,IF(B206&lt;2,IF(C206&gt;5500*[1]LookHere!B$11, 5500*[1]LookHere!B$11, C206), IF(H206&gt;(M206+P205),-(H206-M206-P205),0)),0)</f>
        <v>-20425.942374678656</v>
      </c>
      <c r="K206" s="35">
        <f t="shared" si="70"/>
        <v>-10.37025890613296</v>
      </c>
      <c r="L206" s="35">
        <f t="shared" si="71"/>
        <v>21.270770332935456</v>
      </c>
      <c r="M206" s="35">
        <f t="shared" si="72"/>
        <v>3805.3648860181793</v>
      </c>
      <c r="N206" s="35">
        <f t="shared" si="73"/>
        <v>206.34809648451818</v>
      </c>
      <c r="O206" s="35">
        <f t="shared" si="74"/>
        <v>71721.734668663485</v>
      </c>
      <c r="P206" s="3">
        <f t="shared" si="75"/>
        <v>3012.3128560838663</v>
      </c>
      <c r="Q206">
        <f t="shared" si="76"/>
        <v>4.2000000000000003E-2</v>
      </c>
      <c r="R206" s="3">
        <f>IF(B206&lt;2,K206*V$5+L206*0.4*V$6 - IF((C206-J206)&gt;0,IF((C206-J206)&gt;V$12,V$12,C206-J206)),P206+L206*($V$6)*0.4+K206*($V$5)+G206+F206+E206)/LookHere!B$11</f>
        <v>26012.435021155601</v>
      </c>
      <c r="S206" s="3">
        <f>(IF(G206&gt;0,IF(R206&gt;V$15,IF(0.15*(R206-V$15)&lt;G206,0.15*(R206-V$15),G206),0),0))*LookHere!B$11</f>
        <v>0</v>
      </c>
      <c r="T206" s="3">
        <f>(IF(R206&lt;V$16,W$16*R206,IF(R206&lt;V$17,Z$16+W$17*(R206-V$16),IF(R206&lt;V$18,W$18*(R206-V$18)+Z$17,(R206-V$18)*W$19+Z$18)))+S206 + IF(R206&lt;V$20,R206*W$20,IF(R206&lt;V$21,(R206-V$20)*W$21+Z$20,(R206-V$21)*W$22+Z$21)))*LookHere!B$11</f>
        <v>5202.4870042311204</v>
      </c>
      <c r="AG206">
        <f t="shared" si="77"/>
        <v>86</v>
      </c>
      <c r="AH206" s="37">
        <v>0.108</v>
      </c>
      <c r="AI206" s="3">
        <f t="shared" si="78"/>
        <v>0</v>
      </c>
    </row>
    <row r="207" spans="1:35" x14ac:dyDescent="0.2">
      <c r="A207">
        <f t="shared" si="67"/>
        <v>67</v>
      </c>
      <c r="B207">
        <f>IF(A207&lt;LookHere!$B$9,1,2)</f>
        <v>2</v>
      </c>
      <c r="C207">
        <f>IF(B207&lt;2,LookHere!F$10 - T206,0)</f>
        <v>0</v>
      </c>
      <c r="D207" s="3">
        <f>IF(B207=2,LookHere!$B$12,0)</f>
        <v>45000</v>
      </c>
      <c r="E207" s="3">
        <f>IF(A207&lt;LookHere!B$13,0,IF(A207&lt;LookHere!B$14,LookHere!C$13,LookHere!C$14))</f>
        <v>15000</v>
      </c>
      <c r="F207" s="3">
        <f>IF('SC2'!A207&lt;LookHere!D$15,0,LookHere!B$15)</f>
        <v>8000</v>
      </c>
      <c r="G207" s="3">
        <f>IF('SC2'!A207&lt;LookHere!D$16,0,LookHere!B$16)</f>
        <v>7004.88</v>
      </c>
      <c r="H207" s="3">
        <f t="shared" si="68"/>
        <v>20197.607004231118</v>
      </c>
      <c r="I207" s="35">
        <f t="shared" si="69"/>
        <v>194299.05073622797</v>
      </c>
      <c r="J207" s="3">
        <f>IF(I206&gt;0,IF(B207&lt;2,IF(C207&gt;5500*[1]LookHere!B$11, 5500*[1]LookHere!B$11, C207), IF(H207&gt;(M207+P206),-(H207-M207-P206),0)),0)</f>
        <v>-17174.393636720448</v>
      </c>
      <c r="K207" s="35">
        <f t="shared" si="70"/>
        <v>4.376249258388043E-2</v>
      </c>
      <c r="L207" s="35">
        <f t="shared" si="71"/>
        <v>0.33565275585371879</v>
      </c>
      <c r="M207" s="35">
        <f t="shared" si="72"/>
        <v>10.900511426802495</v>
      </c>
      <c r="N207" s="35">
        <f t="shared" si="73"/>
        <v>18.000616904894706</v>
      </c>
      <c r="O207" s="35">
        <f t="shared" si="74"/>
        <v>68837.086500289835</v>
      </c>
      <c r="P207" s="3">
        <f t="shared" si="75"/>
        <v>3028.8318060127526</v>
      </c>
      <c r="Q207">
        <f t="shared" si="76"/>
        <v>4.3999999999999997E-2</v>
      </c>
      <c r="R207" s="3">
        <f>IF(B207&lt;2,K207*V$5+L207*0.4*V$6 - IF((C207-J207)&gt;0,IF((C207-J207)&gt;V$12,V$12,C207-J207)),P207+L207*($V$6)*0.4+K207*($V$5)+G207+F207+E207)/LookHere!B$11</f>
        <v>33033.719080683077</v>
      </c>
      <c r="S207" s="3">
        <f>(IF(G207&gt;0,IF(R207&gt;V$15,IF(0.15*(R207-V$15)&lt;G207,0.15*(R207-V$15),G207),0),0))*LookHere!B$11</f>
        <v>0</v>
      </c>
      <c r="T207" s="3">
        <f>(IF(R207&lt;V$16,W$16*R207,IF(R207&lt;V$17,Z$16+W$17*(R207-V$16),IF(R207&lt;V$18,W$18*(R207-V$18)+Z$17,(R207-V$18)*W$19+Z$18)))+S207 + IF(R207&lt;V$20,R207*W$20,IF(R207&lt;V$21,(R207-V$20)*W$21+Z$20,(R207-V$21)*W$22+Z$21)))*LookHere!B$11</f>
        <v>6606.7438161366154</v>
      </c>
      <c r="W207" s="3"/>
      <c r="X207" s="3"/>
      <c r="Y207" s="3"/>
      <c r="AG207">
        <f t="shared" si="77"/>
        <v>87</v>
      </c>
      <c r="AH207" s="37">
        <v>0.113</v>
      </c>
      <c r="AI207" s="3">
        <f t="shared" si="78"/>
        <v>0</v>
      </c>
    </row>
    <row r="208" spans="1:35" x14ac:dyDescent="0.2">
      <c r="A208">
        <f t="shared" si="67"/>
        <v>68</v>
      </c>
      <c r="B208">
        <f>IF(A208&lt;LookHere!$B$9,1,2)</f>
        <v>2</v>
      </c>
      <c r="C208">
        <f>IF(B208&lt;2,LookHere!F$10 - T207,0)</f>
        <v>0</v>
      </c>
      <c r="D208" s="3">
        <f>IF(B208=2,LookHere!$B$12,0)</f>
        <v>45000</v>
      </c>
      <c r="E208" s="3">
        <f>IF(A208&lt;LookHere!B$13,0,IF(A208&lt;LookHere!B$14,LookHere!C$13,LookHere!C$14))</f>
        <v>15000</v>
      </c>
      <c r="F208" s="3">
        <f>IF('SC2'!A208&lt;LookHere!D$15,0,LookHere!B$15)</f>
        <v>8000</v>
      </c>
      <c r="G208" s="3">
        <f>IF('SC2'!A208&lt;LookHere!D$16,0,LookHere!B$16)</f>
        <v>7004.88</v>
      </c>
      <c r="H208" s="3">
        <f t="shared" si="68"/>
        <v>21601.863816136614</v>
      </c>
      <c r="I208" s="35">
        <f t="shared" si="69"/>
        <v>176072.25045166301</v>
      </c>
      <c r="J208" s="3">
        <f>IF(I207&gt;0,IF(B208&lt;2,IF(C208&gt;5500*[1]LookHere!B$11, 5500*[1]LookHere!B$11, C208), IF(H208&gt;(M208+P207),-(H208-M208-P207),0)),0)</f>
        <v>-18572.652594875424</v>
      </c>
      <c r="K208" s="35">
        <f t="shared" si="70"/>
        <v>-1.8467771870395167E-4</v>
      </c>
      <c r="L208" s="35">
        <f t="shared" si="71"/>
        <v>5.2966004873716277E-3</v>
      </c>
      <c r="M208" s="35">
        <f t="shared" si="72"/>
        <v>0.37941524843759922</v>
      </c>
      <c r="N208" s="35">
        <f t="shared" si="73"/>
        <v>0.22182818132243901</v>
      </c>
      <c r="O208" s="35">
        <f t="shared" si="74"/>
        <v>65930.784708247593</v>
      </c>
      <c r="P208" s="3">
        <f t="shared" si="75"/>
        <v>3032.8160965793891</v>
      </c>
      <c r="Q208">
        <f t="shared" si="76"/>
        <v>4.5999999999999999E-2</v>
      </c>
      <c r="R208" s="3">
        <f>IF(B208&lt;2,K208*V$5+L208*0.4*V$6 - IF((C208-J208)&gt;0,IF((C208-J208)&gt;V$12,V$12,C208-J208)),P208+L208*($V$6)*0.4+K208*($V$5)+G208+F208+E208)/LookHere!B$11</f>
        <v>33037.696188809743</v>
      </c>
      <c r="S208" s="3">
        <f>(IF(G208&gt;0,IF(R208&gt;V$15,IF(0.15*(R208-V$15)&lt;G208,0.15*(R208-V$15),G208),0),0))*LookHere!B$11</f>
        <v>0</v>
      </c>
      <c r="T208" s="3">
        <f>(IF(R208&lt;V$16,W$16*R208,IF(R208&lt;V$17,Z$16+W$17*(R208-V$16),IF(R208&lt;V$18,W$18*(R208-V$18)+Z$17,(R208-V$18)*W$19+Z$18)))+S208 + IF(R208&lt;V$20,R208*W$20,IF(R208&lt;V$21,(R208-V$20)*W$21+Z$20,(R208-V$21)*W$22+Z$21)))*LookHere!B$11</f>
        <v>6607.5392377619492</v>
      </c>
      <c r="W208" s="3"/>
      <c r="X208" s="3"/>
      <c r="Y208" s="3"/>
      <c r="AG208">
        <f t="shared" si="77"/>
        <v>88</v>
      </c>
      <c r="AH208" s="37">
        <v>0.11899999999999999</v>
      </c>
      <c r="AI208" s="3">
        <f t="shared" si="78"/>
        <v>0</v>
      </c>
    </row>
    <row r="209" spans="1:35" x14ac:dyDescent="0.2">
      <c r="A209">
        <f t="shared" si="67"/>
        <v>69</v>
      </c>
      <c r="B209">
        <f>IF(A209&lt;LookHere!$B$9,1,2)</f>
        <v>2</v>
      </c>
      <c r="C209">
        <f>IF(B209&lt;2,LookHere!F$10 - T208,0)</f>
        <v>0</v>
      </c>
      <c r="D209" s="3">
        <f>IF(B209=2,LookHere!$B$12,0)</f>
        <v>45000</v>
      </c>
      <c r="E209" s="3">
        <f>IF(A209&lt;LookHere!B$13,0,IF(A209&lt;LookHere!B$14,LookHere!C$13,LookHere!C$14))</f>
        <v>15000</v>
      </c>
      <c r="F209" s="3">
        <f>IF('SC2'!A209&lt;LookHere!D$15,0,LookHere!B$15)</f>
        <v>8000</v>
      </c>
      <c r="G209" s="3">
        <f>IF('SC2'!A209&lt;LookHere!D$16,0,LookHere!B$16)</f>
        <v>7004.88</v>
      </c>
      <c r="H209" s="3">
        <f t="shared" si="68"/>
        <v>21602.659237761949</v>
      </c>
      <c r="I209" s="35">
        <f t="shared" si="69"/>
        <v>157815.82102820717</v>
      </c>
      <c r="J209" s="3">
        <f>IF(I208&gt;0,IF(B209&lt;2,IF(C209&gt;5500*[1]LookHere!B$11, 5500*[1]LookHere!B$11, C209), IF(H209&gt;(M209+P208),-(H209-M209-P208),0)),0)</f>
        <v>-18569.83802925979</v>
      </c>
      <c r="K209" s="35">
        <f t="shared" si="70"/>
        <v>7.7933997293068089E-7</v>
      </c>
      <c r="L209" s="35">
        <f t="shared" si="71"/>
        <v>8.3580355690724036E-5</v>
      </c>
      <c r="M209" s="35">
        <f t="shared" si="72"/>
        <v>5.111922768667676E-3</v>
      </c>
      <c r="N209" s="35">
        <f t="shared" si="73"/>
        <v>3.7630236567713247E-3</v>
      </c>
      <c r="O209" s="35">
        <f t="shared" si="74"/>
        <v>63015.32540844888</v>
      </c>
      <c r="P209" s="3">
        <f t="shared" si="75"/>
        <v>3024.7356196055462</v>
      </c>
      <c r="Q209">
        <f t="shared" si="76"/>
        <v>4.8000000000000001E-2</v>
      </c>
      <c r="R209" s="3">
        <f>IF(B209&lt;2,K209*V$5+L209*0.4*V$6 - IF((C209-J209)&gt;0,IF((C209-J209)&gt;V$12,V$12,C209-J209)),P209+L209*($V$6)*0.4+K209*($V$5)+G209+F209+E209)/LookHere!B$11</f>
        <v>33029.615621156161</v>
      </c>
      <c r="S209" s="3">
        <f>(IF(G209&gt;0,IF(R209&gt;V$15,IF(0.15*(R209-V$15)&lt;G209,0.15*(R209-V$15),G209),0),0))*LookHere!B$11</f>
        <v>0</v>
      </c>
      <c r="T209" s="3">
        <f>(IF(R209&lt;V$16,W$16*R209,IF(R209&lt;V$17,Z$16+W$17*(R209-V$16),IF(R209&lt;V$18,W$18*(R209-V$18)+Z$17,(R209-V$18)*W$19+Z$18)))+S209 + IF(R209&lt;V$20,R209*W$20,IF(R209&lt;V$21,(R209-V$20)*W$21+Z$20,(R209-V$21)*W$22+Z$21)))*LookHere!B$11</f>
        <v>6605.9231242312326</v>
      </c>
      <c r="W209" s="3"/>
      <c r="X209" s="3"/>
      <c r="Y209" s="3"/>
      <c r="AG209">
        <f t="shared" si="77"/>
        <v>89</v>
      </c>
      <c r="AH209" s="37">
        <v>0.127</v>
      </c>
      <c r="AI209" s="3">
        <f t="shared" si="78"/>
        <v>0</v>
      </c>
    </row>
    <row r="210" spans="1:35" x14ac:dyDescent="0.2">
      <c r="A210">
        <f t="shared" si="67"/>
        <v>70</v>
      </c>
      <c r="B210">
        <f>IF(A210&lt;LookHere!$B$9,1,2)</f>
        <v>2</v>
      </c>
      <c r="C210">
        <f>IF(B210&lt;2,LookHere!F$10 - T209,0)</f>
        <v>0</v>
      </c>
      <c r="D210" s="3">
        <f>IF(B210=2,LookHere!$B$12,0)</f>
        <v>45000</v>
      </c>
      <c r="E210" s="3">
        <f>IF(A210&lt;LookHere!B$13,0,IF(A210&lt;LookHere!B$14,LookHere!C$13,LookHere!C$14))</f>
        <v>15000</v>
      </c>
      <c r="F210" s="3">
        <f>IF('SC2'!A210&lt;LookHere!D$15,0,LookHere!B$15)</f>
        <v>8000</v>
      </c>
      <c r="G210" s="3">
        <f>IF('SC2'!A210&lt;LookHere!D$16,0,LookHere!B$16)</f>
        <v>7004.88</v>
      </c>
      <c r="H210" s="3">
        <f t="shared" si="68"/>
        <v>21601.043124231233</v>
      </c>
      <c r="I210" s="35">
        <f t="shared" si="69"/>
        <v>139520.42576937139</v>
      </c>
      <c r="J210" s="3">
        <f>IF(I209&gt;0,IF(B210&lt;2,IF(C210&gt;5500*[1]LookHere!B$11, 5500*[1]LookHere!B$11, C210), IF(H210&gt;(M210+P209),-(H210-M210-P209),0)),0)</f>
        <v>-18576.307420265992</v>
      </c>
      <c r="K210" s="35">
        <f t="shared" si="70"/>
        <v>-3.2888146857764137E-9</v>
      </c>
      <c r="L210" s="35">
        <f t="shared" si="71"/>
        <v>1.3188980127996298E-6</v>
      </c>
      <c r="M210" s="35">
        <f t="shared" si="72"/>
        <v>8.4359695663654716E-5</v>
      </c>
      <c r="N210" s="35">
        <f t="shared" si="73"/>
        <v>5.8272446991627611E-5</v>
      </c>
      <c r="O210" s="35">
        <f t="shared" si="74"/>
        <v>60102.757068070365</v>
      </c>
      <c r="P210" s="3">
        <f t="shared" si="75"/>
        <v>3005.1378534035184</v>
      </c>
      <c r="Q210">
        <f t="shared" si="76"/>
        <v>0.05</v>
      </c>
      <c r="R210" s="3">
        <f>IF(B210&lt;2,K210*V$5+L210*0.4*V$6 - IF((C210-J210)&gt;0,IF((C210-J210)&gt;V$12,V$12,C210-J210)),P210+L210*($V$6)*0.4+K210*($V$5)+G210+F210+E210)/LookHere!B$11</f>
        <v>33010.017853427584</v>
      </c>
      <c r="S210" s="3">
        <f>(IF(G210&gt;0,IF(R210&gt;V$15,IF(0.15*(R210-V$15)&lt;G210,0.15*(R210-V$15),G210),0),0))*LookHere!B$11</f>
        <v>0</v>
      </c>
      <c r="T210" s="3">
        <f>(IF(R210&lt;V$16,W$16*R210,IF(R210&lt;V$17,Z$16+W$17*(R210-V$16),IF(R210&lt;V$18,W$18*(R210-V$18)+Z$17,(R210-V$18)*W$19+Z$18)))+S210 + IF(R210&lt;V$20,R210*W$20,IF(R210&lt;V$21,(R210-V$20)*W$21+Z$20,(R210-V$21)*W$22+Z$21)))*LookHere!B$11</f>
        <v>6602.003570685516</v>
      </c>
      <c r="W210" s="3"/>
      <c r="X210" s="3"/>
      <c r="Y210" s="3"/>
      <c r="AG210">
        <f t="shared" si="77"/>
        <v>90</v>
      </c>
      <c r="AH210" s="37">
        <v>0.13600000000000001</v>
      </c>
      <c r="AI210" s="3">
        <f t="shared" si="78"/>
        <v>0</v>
      </c>
    </row>
    <row r="211" spans="1:35" x14ac:dyDescent="0.2">
      <c r="A211">
        <f t="shared" si="67"/>
        <v>71</v>
      </c>
      <c r="B211">
        <f>IF(A211&lt;LookHere!$B$9,1,2)</f>
        <v>2</v>
      </c>
      <c r="C211">
        <f>IF(B211&lt;2,LookHere!F$10 - T210,0)</f>
        <v>0</v>
      </c>
      <c r="D211" s="3">
        <f>IF(B211=2,LookHere!$B$12,0)</f>
        <v>45000</v>
      </c>
      <c r="E211" s="3">
        <f>IF(A211&lt;LookHere!B$13,0,IF(A211&lt;LookHere!B$14,LookHere!C$13,LookHere!C$14))</f>
        <v>15000</v>
      </c>
      <c r="F211" s="3">
        <f>IF('SC2'!A211&lt;LookHere!D$15,0,LookHere!B$15)</f>
        <v>8000</v>
      </c>
      <c r="G211" s="3">
        <f>IF('SC2'!A211&lt;LookHere!D$16,0,LookHere!B$16)</f>
        <v>7004.88</v>
      </c>
      <c r="H211" s="3">
        <f t="shared" si="68"/>
        <v>21597.123570685515</v>
      </c>
      <c r="I211" s="35">
        <f t="shared" si="69"/>
        <v>121176.78641127449</v>
      </c>
      <c r="J211" s="3">
        <f>IF(I210&gt;0,IF(B211&lt;2,IF(C211&gt;5500*[1]LookHere!B$11, 5500*[1]LookHere!B$11, C211), IF(H211&gt;(M211+P210),-(H211-M211-P210),0)),0)</f>
        <v>-18591.985715966388</v>
      </c>
      <c r="K211" s="35">
        <f t="shared" si="70"/>
        <v>1.3878797974119275E-11</v>
      </c>
      <c r="L211" s="35">
        <f t="shared" si="71"/>
        <v>2.0812210641977926E-8</v>
      </c>
      <c r="M211" s="35">
        <f t="shared" si="72"/>
        <v>1.3156091981138534E-6</v>
      </c>
      <c r="N211" s="35">
        <f t="shared" si="73"/>
        <v>9.2421525336547379E-7</v>
      </c>
      <c r="O211" s="35">
        <f t="shared" si="74"/>
        <v>57204.602122248005</v>
      </c>
      <c r="P211" s="3">
        <f t="shared" si="75"/>
        <v>4233.1405570463521</v>
      </c>
      <c r="Q211">
        <f t="shared" si="76"/>
        <v>7.3999999999999996E-2</v>
      </c>
      <c r="R211" s="3">
        <f>IF(B211&lt;2,K211*V$5+L211*0.4*V$6 - IF((C211-J211)&gt;0,IF((C211-J211)&gt;V$12,V$12,C211-J211)),P211+L211*($V$6)*0.4+K211*($V$5)+G211+F211+E211)/LookHere!B$11</f>
        <v>34238.020557046737</v>
      </c>
      <c r="S211" s="3">
        <f>(IF(G211&gt;0,IF(R211&gt;V$15,IF(0.15*(R211-V$15)&lt;G211,0.15*(R211-V$15),G211),0),0))*LookHere!B$11</f>
        <v>0</v>
      </c>
      <c r="T211" s="3">
        <f>(IF(R211&lt;V$16,W$16*R211,IF(R211&lt;V$17,Z$16+W$17*(R211-V$16),IF(R211&lt;V$18,W$18*(R211-V$18)+Z$17,(R211-V$18)*W$19+Z$18)))+S211 + IF(R211&lt;V$20,R211*W$20,IF(R211&lt;V$21,(R211-V$20)*W$21+Z$20,(R211-V$21)*W$22+Z$21)))*LookHere!B$11</f>
        <v>6847.6041114093478</v>
      </c>
      <c r="AG211">
        <f t="shared" si="77"/>
        <v>91</v>
      </c>
      <c r="AH211" s="37">
        <v>0.14699999999999999</v>
      </c>
      <c r="AI211" s="3">
        <f t="shared" si="78"/>
        <v>0</v>
      </c>
    </row>
    <row r="212" spans="1:35" x14ac:dyDescent="0.2">
      <c r="A212">
        <f t="shared" si="67"/>
        <v>72</v>
      </c>
      <c r="B212">
        <f>IF(A212&lt;LookHere!$B$9,1,2)</f>
        <v>2</v>
      </c>
      <c r="C212">
        <f>IF(B212&lt;2,LookHere!F$10 - T211,0)</f>
        <v>0</v>
      </c>
      <c r="D212" s="3">
        <f>IF(B212=2,LookHere!$B$12,0)</f>
        <v>45000</v>
      </c>
      <c r="E212" s="3">
        <f>IF(A212&lt;LookHere!B$13,0,IF(A212&lt;LookHere!B$14,LookHere!C$13,LookHere!C$14))</f>
        <v>15000</v>
      </c>
      <c r="F212" s="3">
        <f>IF('SC2'!A212&lt;LookHere!D$15,0,LookHere!B$15)</f>
        <v>8000</v>
      </c>
      <c r="G212" s="3">
        <f>IF('SC2'!A212&lt;LookHere!D$16,0,LookHere!B$16)</f>
        <v>7004.88</v>
      </c>
      <c r="H212" s="3">
        <f t="shared" si="68"/>
        <v>21842.724111409349</v>
      </c>
      <c r="I212" s="35">
        <f t="shared" si="69"/>
        <v>103782.89753674438</v>
      </c>
      <c r="J212" s="3">
        <f>IF(I211&gt;0,IF(B212&lt;2,IF(C212&gt;5500*[1]LookHere!B$11, 5500*[1]LookHere!B$11, C212), IF(H212&gt;(M212+P211),-(H212-M212-P211),0)),0)</f>
        <v>-17609.583554342171</v>
      </c>
      <c r="K212" s="35">
        <f t="shared" si="70"/>
        <v>-5.8568527449079218E-14</v>
      </c>
      <c r="L212" s="35">
        <f t="shared" si="71"/>
        <v>3.2841668393040874E-10</v>
      </c>
      <c r="M212" s="35">
        <f t="shared" si="72"/>
        <v>2.0826089439952045E-8</v>
      </c>
      <c r="N212" s="35">
        <f t="shared" si="73"/>
        <v>1.4564383809992313E-8</v>
      </c>
      <c r="O212" s="35">
        <f t="shared" si="74"/>
        <v>53073.285756979247</v>
      </c>
      <c r="P212" s="3">
        <f t="shared" si="75"/>
        <v>3980.4964317734434</v>
      </c>
      <c r="Q212">
        <f t="shared" si="76"/>
        <v>7.4999999999999997E-2</v>
      </c>
      <c r="R212" s="3">
        <f>IF(B212&lt;2,K212*V$5+L212*0.4*V$6 - IF((C212-J212)&gt;0,IF((C212-J212)&gt;V$12,V$12,C212-J212)),P212+L212*($V$6)*0.4+K212*($V$5)+G212+F212+E212)/LookHere!B$11</f>
        <v>33985.376431773446</v>
      </c>
      <c r="S212" s="3">
        <f>(IF(G212&gt;0,IF(R212&gt;V$15,IF(0.15*(R212-V$15)&lt;G212,0.15*(R212-V$15),G212),0),0))*LookHere!B$11</f>
        <v>0</v>
      </c>
      <c r="T212" s="3">
        <f>(IF(R212&lt;V$16,W$16*R212,IF(R212&lt;V$17,Z$16+W$17*(R212-V$16),IF(R212&lt;V$18,W$18*(R212-V$18)+Z$17,(R212-V$18)*W$19+Z$18)))+S212 + IF(R212&lt;V$20,R212*W$20,IF(R212&lt;V$21,(R212-V$20)*W$21+Z$20,(R212-V$21)*W$22+Z$21)))*LookHere!B$11</f>
        <v>6797.0752863546895</v>
      </c>
      <c r="AG212">
        <f t="shared" si="77"/>
        <v>92</v>
      </c>
      <c r="AH212" s="37">
        <v>0.161</v>
      </c>
      <c r="AI212" s="3">
        <f t="shared" si="78"/>
        <v>0</v>
      </c>
    </row>
    <row r="213" spans="1:35" x14ac:dyDescent="0.2">
      <c r="A213">
        <f t="shared" ref="A213:A244" si="79">A212+1</f>
        <v>73</v>
      </c>
      <c r="B213">
        <f>IF(A213&lt;LookHere!$B$9,1,2)</f>
        <v>2</v>
      </c>
      <c r="C213">
        <f>IF(B213&lt;2,LookHere!F$10 - T212,0)</f>
        <v>0</v>
      </c>
      <c r="D213" s="3">
        <f>IF(B213=2,LookHere!$B$12,0)</f>
        <v>45000</v>
      </c>
      <c r="E213" s="3">
        <f>IF(A213&lt;LookHere!B$13,0,IF(A213&lt;LookHere!B$14,LookHere!C$13,LookHere!C$14))</f>
        <v>15000</v>
      </c>
      <c r="F213" s="3">
        <f>IF('SC2'!A213&lt;LookHere!D$15,0,LookHere!B$15)</f>
        <v>8000</v>
      </c>
      <c r="G213" s="3">
        <f>IF('SC2'!A213&lt;LookHere!D$16,0,LookHere!B$16)</f>
        <v>7004.88</v>
      </c>
      <c r="H213" s="3">
        <f t="shared" ref="H213:H244" si="80">IF(B213&lt;2,0,D213-E213-F213-G213+T212)</f>
        <v>21792.19528635469</v>
      </c>
      <c r="I213" s="35">
        <f t="shared" ref="I213:I244" si="81">IF(I212&gt;0,IF(B213&lt;2,I212*(1+V$186),I212*(1+V$187)) + J213,0)</f>
        <v>86155.932239778864</v>
      </c>
      <c r="J213" s="3">
        <f>IF(I212&gt;0,IF(B213&lt;2,IF(C213&gt;5500*[1]LookHere!B$11, 5500*[1]LookHere!B$11, C213), IF(H213&gt;(M213+P212),-(H213-M213-P212),0)),0)</f>
        <v>-17811.698854580918</v>
      </c>
      <c r="K213" s="35">
        <f t="shared" ref="K213:K244" si="82">IF(B213&lt;2,K212*(1+$V$5-$V$4)+IF(C213&gt;($J213+$V$12),$V$183*($C213-$J213-$V$12),0), K212*(1+$V$5-$V$4)-$M213*$V$184)+N213</f>
        <v>2.4715918581050568E-16</v>
      </c>
      <c r="L213" s="35">
        <f t="shared" ref="L213:L244" si="83">IF(B213&lt;2,L212*(1+$V$6-$V$4)+IF(C213&gt;($J213+$V$12),(1-$V$183)*($C212-$J213-$V$12),0), L212*(1+$V$6-$V$4)-$M213*(1-$V$184))-N213</f>
        <v>5.1824152724218341E-12</v>
      </c>
      <c r="M213" s="35">
        <f t="shared" ref="M213:M244" si="84">MIN(H213-P212,(K212+L212))</f>
        <v>3.2835811540295966E-10</v>
      </c>
      <c r="N213" s="35">
        <f t="shared" ref="N213:N244" si="85">IF(B213&lt;2, IF(K212/(K212+L212)&lt;V$183, (V$183 - K212/(K212+L212))*(K212+L212),0),  IF(K212/(K212+L212)&lt;V$184, (V$184 - K212/(K212+L212))*(K212+L212),0))</f>
        <v>2.2990924930952081E-10</v>
      </c>
      <c r="O213" s="35">
        <f t="shared" ref="O213:O244" si="86">IF(B213&lt;2,O212*(1+V$186) + IF((C213-J213)&gt;0,IF((C213-J213)&gt;V$12,V$12,C213-J213),0), O212*(1+V$187)-P212 )</f>
        <v>49187.25977385322</v>
      </c>
      <c r="P213" s="3">
        <f t="shared" ref="P213:P244" si="87">IF(B213&lt;2, 0, IF(H213&gt;(I213+K213+L213),H213-I213-K213-L213,  O213*Q213))</f>
        <v>3738.2317428128445</v>
      </c>
      <c r="Q213">
        <f t="shared" si="76"/>
        <v>7.5999999999999998E-2</v>
      </c>
      <c r="R213" s="3">
        <f>IF(B213&lt;2,K213*V$5+L213*0.4*V$6 - IF((C213-J213)&gt;0,IF((C213-J213)&gt;V$12,V$12,C213-J213)),P213+L213*($V$6)*0.4+K213*($V$5)+G213+F213+E213)/LookHere!B$11</f>
        <v>33743.111742812849</v>
      </c>
      <c r="S213" s="3">
        <f>(IF(G213&gt;0,IF(R213&gt;V$15,IF(0.15*(R213-V$15)&lt;G213,0.15*(R213-V$15),G213),0),0))*LookHere!B$11</f>
        <v>0</v>
      </c>
      <c r="T213" s="3">
        <f>(IF(R213&lt;V$16,W$16*R213,IF(R213&lt;V$17,Z$16+W$17*(R213-V$16),IF(R213&lt;V$18,W$18*(R213-V$18)+Z$17,(R213-V$18)*W$19+Z$18)))+S213 + IF(R213&lt;V$20,R213*W$20,IF(R213&lt;V$21,(R213-V$20)*W$21+Z$20,(R213-V$21)*W$22+Z$21)))*LookHere!B$11</f>
        <v>6748.6223485625696</v>
      </c>
      <c r="AG213">
        <f t="shared" si="77"/>
        <v>93</v>
      </c>
      <c r="AH213" s="37">
        <v>0.18</v>
      </c>
      <c r="AI213" s="3">
        <f t="shared" si="78"/>
        <v>0</v>
      </c>
    </row>
    <row r="214" spans="1:35" x14ac:dyDescent="0.2">
      <c r="A214">
        <f t="shared" si="79"/>
        <v>74</v>
      </c>
      <c r="B214">
        <f>IF(A214&lt;LookHere!$B$9,1,2)</f>
        <v>2</v>
      </c>
      <c r="C214">
        <f>IF(B214&lt;2,LookHere!F$10 - T213,0)</f>
        <v>0</v>
      </c>
      <c r="D214" s="3">
        <f>IF(B214=2,LookHere!$B$12,0)</f>
        <v>45000</v>
      </c>
      <c r="E214" s="3">
        <f>IF(A214&lt;LookHere!B$13,0,IF(A214&lt;LookHere!B$14,LookHere!C$13,LookHere!C$14))</f>
        <v>15000</v>
      </c>
      <c r="F214" s="3">
        <f>IF('SC2'!A214&lt;LookHere!D$15,0,LookHere!B$15)</f>
        <v>8000</v>
      </c>
      <c r="G214" s="3">
        <f>IF('SC2'!A214&lt;LookHere!D$16,0,LookHere!B$16)</f>
        <v>7004.88</v>
      </c>
      <c r="H214" s="3">
        <f t="shared" si="80"/>
        <v>21743.74234856257</v>
      </c>
      <c r="I214" s="35">
        <f t="shared" si="81"/>
        <v>68303.779193415947</v>
      </c>
      <c r="J214" s="3">
        <f>IF(I213&gt;0,IF(B214&lt;2,IF(C214&gt;5500*[1]LookHere!B$11, 5500*[1]LookHere!B$11, C214), IF(H214&gt;(M214+P213),-(H214-M214-P213),0)),0)</f>
        <v>-18005.510605749721</v>
      </c>
      <c r="K214" s="35">
        <f t="shared" si="82"/>
        <v>-1.0430117639181917E-18</v>
      </c>
      <c r="L214" s="35">
        <f t="shared" si="83"/>
        <v>8.1778512998815386E-14</v>
      </c>
      <c r="M214" s="35">
        <f t="shared" si="84"/>
        <v>5.1826624316076446E-12</v>
      </c>
      <c r="N214" s="35">
        <f t="shared" si="85"/>
        <v>3.6276165429395408E-12</v>
      </c>
      <c r="O214" s="35">
        <f t="shared" si="86"/>
        <v>45536.581353437832</v>
      </c>
      <c r="P214" s="3">
        <f t="shared" si="87"/>
        <v>3506.3167642147132</v>
      </c>
      <c r="Q214">
        <f t="shared" si="76"/>
        <v>7.6999999999999999E-2</v>
      </c>
      <c r="R214" s="3">
        <f>IF(B214&lt;2,K214*V$5+L214*0.4*V$6 - IF((C214-J214)&gt;0,IF((C214-J214)&gt;V$12,V$12,C214-J214)),P214+L214*($V$6)*0.4+K214*($V$5)+G214+F214+E214)/LookHere!B$11</f>
        <v>33511.196764214714</v>
      </c>
      <c r="S214" s="3">
        <f>(IF(G214&gt;0,IF(R214&gt;V$15,IF(0.15*(R214-V$15)&lt;G214,0.15*(R214-V$15),G214),0),0))*LookHere!B$11</f>
        <v>0</v>
      </c>
      <c r="T214" s="3">
        <f>(IF(R214&lt;V$16,W$16*R214,IF(R214&lt;V$17,Z$16+W$17*(R214-V$16),IF(R214&lt;V$18,W$18*(R214-V$18)+Z$17,(R214-V$18)*W$19+Z$18)))+S214 + IF(R214&lt;V$20,R214*W$20,IF(R214&lt;V$21,(R214-V$20)*W$21+Z$20,(R214-V$21)*W$22+Z$21)))*LookHere!B$11</f>
        <v>6702.239352842942</v>
      </c>
      <c r="AG214">
        <f t="shared" si="77"/>
        <v>94</v>
      </c>
      <c r="AH214" s="37">
        <v>0.2</v>
      </c>
      <c r="AI214" s="3">
        <f t="shared" si="78"/>
        <v>0</v>
      </c>
    </row>
    <row r="215" spans="1:35" x14ac:dyDescent="0.2">
      <c r="A215">
        <f t="shared" si="79"/>
        <v>75</v>
      </c>
      <c r="B215">
        <f>IF(A215&lt;LookHere!$B$9,1,2)</f>
        <v>2</v>
      </c>
      <c r="C215">
        <f>IF(B215&lt;2,LookHere!F$10 - T214,0)</f>
        <v>0</v>
      </c>
      <c r="D215" s="3">
        <f>IF(B215=2,LookHere!$B$12,0)</f>
        <v>45000</v>
      </c>
      <c r="E215" s="3">
        <f>IF(A215&lt;LookHere!B$13,0,IF(A215&lt;LookHere!B$14,LookHere!C$13,LookHere!C$14))</f>
        <v>15000</v>
      </c>
      <c r="F215" s="3">
        <f>IF('SC2'!A215&lt;LookHere!D$15,0,LookHere!B$15)</f>
        <v>8000</v>
      </c>
      <c r="G215" s="3">
        <f>IF('SC2'!A215&lt;LookHere!D$16,0,LookHere!B$16)</f>
        <v>7004.88</v>
      </c>
      <c r="H215" s="3">
        <f t="shared" si="80"/>
        <v>21697.359352842941</v>
      </c>
      <c r="I215" s="35">
        <f t="shared" si="81"/>
        <v>50234.317331751983</v>
      </c>
      <c r="J215" s="3">
        <f>IF(I214&gt;0,IF(B215&lt;2,IF(C215&gt;5500*[1]LookHere!B$11, 5500*[1]LookHere!B$11, C215), IF(H215&gt;(M215+P214),-(H215-M215-P214),0)),0)</f>
        <v>-18191.042588628228</v>
      </c>
      <c r="K215" s="35">
        <f t="shared" si="82"/>
        <v>4.4015096391666963E-21</v>
      </c>
      <c r="L215" s="35">
        <f t="shared" si="83"/>
        <v>1.2904649351213007E-15</v>
      </c>
      <c r="M215" s="35">
        <f t="shared" si="84"/>
        <v>8.1777469987051467E-14</v>
      </c>
      <c r="N215" s="35">
        <f t="shared" si="85"/>
        <v>5.7245272002699938E-14</v>
      </c>
      <c r="O215" s="35">
        <f t="shared" si="86"/>
        <v>42111.319704032234</v>
      </c>
      <c r="P215" s="3">
        <f t="shared" si="87"/>
        <v>3326.7942566185466</v>
      </c>
      <c r="Q215">
        <f t="shared" si="76"/>
        <v>7.9000000000000001E-2</v>
      </c>
      <c r="R215" s="3">
        <f>IF(B215&lt;2,K215*V$5+L215*0.4*V$6 - IF((C215-J215)&gt;0,IF((C215-J215)&gt;V$12,V$12,C215-J215)),P215+L215*($V$6)*0.4+K215*($V$5)+G215+F215+E215)/LookHere!B$11</f>
        <v>33331.674256618542</v>
      </c>
      <c r="S215" s="3">
        <f>(IF(G215&gt;0,IF(R215&gt;V$15,IF(0.15*(R215-V$15)&lt;G215,0.15*(R215-V$15),G215),0),0))*LookHere!B$11</f>
        <v>0</v>
      </c>
      <c r="T215" s="3">
        <f>(IF(R215&lt;V$16,W$16*R215,IF(R215&lt;V$17,Z$16+W$17*(R215-V$16),IF(R215&lt;V$18,W$18*(R215-V$18)+Z$17,(R215-V$18)*W$19+Z$18)))+S215 + IF(R215&lt;V$20,R215*W$20,IF(R215&lt;V$21,(R215-V$20)*W$21+Z$20,(R215-V$21)*W$22+Z$21)))*LookHere!B$11</f>
        <v>6666.3348513237088</v>
      </c>
      <c r="AG215">
        <f t="shared" si="77"/>
        <v>95</v>
      </c>
      <c r="AH215" s="37">
        <v>0.2</v>
      </c>
      <c r="AI215" s="3">
        <f t="shared" si="78"/>
        <v>0</v>
      </c>
    </row>
    <row r="216" spans="1:35" x14ac:dyDescent="0.2">
      <c r="A216">
        <f t="shared" si="79"/>
        <v>76</v>
      </c>
      <c r="B216">
        <f>IF(A216&lt;LookHere!$B$9,1,2)</f>
        <v>2</v>
      </c>
      <c r="C216">
        <f>IF(B216&lt;2,LookHere!F$10 - T215,0)</f>
        <v>0</v>
      </c>
      <c r="D216" s="3">
        <f>IF(B216=2,LookHere!$B$12,0)</f>
        <v>45000</v>
      </c>
      <c r="E216" s="3">
        <f>IF(A216&lt;LookHere!B$13,0,IF(A216&lt;LookHere!B$14,LookHere!C$13,LookHere!C$14))</f>
        <v>15000</v>
      </c>
      <c r="F216" s="3">
        <f>IF('SC2'!A216&lt;LookHere!D$15,0,LookHere!B$15)</f>
        <v>8000</v>
      </c>
      <c r="G216" s="3">
        <f>IF('SC2'!A216&lt;LookHere!D$16,0,LookHere!B$16)</f>
        <v>7004.88</v>
      </c>
      <c r="H216" s="3">
        <f t="shared" si="80"/>
        <v>21661.45485132371</v>
      </c>
      <c r="I216" s="35">
        <f t="shared" si="81"/>
        <v>31989.073821897335</v>
      </c>
      <c r="J216" s="3">
        <f>IF(I215&gt;0,IF(B216&lt;2,IF(C216&gt;5500*[1]LookHere!B$11, 5500*[1]LookHere!B$11, C216), IF(H216&gt;(M216+P215),-(H216-M216-P215),0)),0)</f>
        <v>-18334.660594705165</v>
      </c>
      <c r="K216" s="35">
        <f t="shared" si="82"/>
        <v>-1.8574370765698989E-23</v>
      </c>
      <c r="L216" s="35">
        <f t="shared" si="83"/>
        <v>2.0363536676214007E-17</v>
      </c>
      <c r="M216" s="35">
        <f t="shared" si="84"/>
        <v>1.2904693366309399E-15</v>
      </c>
      <c r="N216" s="35">
        <f t="shared" si="85"/>
        <v>9.0332413413201881E-16</v>
      </c>
      <c r="O216" s="35">
        <f t="shared" si="86"/>
        <v>38859.483596486862</v>
      </c>
      <c r="P216" s="3">
        <f t="shared" si="87"/>
        <v>3108.7586877189492</v>
      </c>
      <c r="Q216">
        <f t="shared" si="76"/>
        <v>0.08</v>
      </c>
      <c r="R216" s="3">
        <f>IF(B216&lt;2,K216*V$5+L216*0.4*V$6 - IF((C216-J216)&gt;0,IF((C216-J216)&gt;V$12,V$12,C216-J216)),P216+L216*($V$6)*0.4+K216*($V$5)+G216+F216+E216)/LookHere!B$11</f>
        <v>33113.638687718951</v>
      </c>
      <c r="S216" s="3">
        <f>(IF(G216&gt;0,IF(R216&gt;V$15,IF(0.15*(R216-V$15)&lt;G216,0.15*(R216-V$15),G216),0),0))*LookHere!B$11</f>
        <v>0</v>
      </c>
      <c r="T216" s="3">
        <f>(IF(R216&lt;V$16,W$16*R216,IF(R216&lt;V$17,Z$16+W$17*(R216-V$16),IF(R216&lt;V$18,W$18*(R216-V$18)+Z$17,(R216-V$18)*W$19+Z$18)))+S216 + IF(R216&lt;V$20,R216*W$20,IF(R216&lt;V$21,(R216-V$20)*W$21+Z$20,(R216-V$21)*W$22+Z$21)))*LookHere!B$11</f>
        <v>6622.7277375437907</v>
      </c>
      <c r="AG216">
        <f t="shared" si="77"/>
        <v>96</v>
      </c>
      <c r="AH216" s="37">
        <v>0.2</v>
      </c>
      <c r="AI216" s="3">
        <f t="shared" si="78"/>
        <v>0</v>
      </c>
    </row>
    <row r="217" spans="1:35" x14ac:dyDescent="0.2">
      <c r="A217">
        <f t="shared" si="79"/>
        <v>77</v>
      </c>
      <c r="B217">
        <f>IF(A217&lt;LookHere!$B$9,1,2)</f>
        <v>2</v>
      </c>
      <c r="C217">
        <f>IF(B217&lt;2,LookHere!F$10 - T216,0)</f>
        <v>0</v>
      </c>
      <c r="D217" s="3">
        <f>IF(B217=2,LookHere!$B$12,0)</f>
        <v>45000</v>
      </c>
      <c r="E217" s="3">
        <f>IF(A217&lt;LookHere!B$13,0,IF(A217&lt;LookHere!B$14,LookHere!C$13,LookHere!C$14))</f>
        <v>15000</v>
      </c>
      <c r="F217" s="3">
        <f>IF('SC2'!A217&lt;LookHere!D$15,0,LookHere!B$15)</f>
        <v>8000</v>
      </c>
      <c r="G217" s="3">
        <f>IF('SC2'!A217&lt;LookHere!D$16,0,LookHere!B$16)</f>
        <v>7004.88</v>
      </c>
      <c r="H217" s="3">
        <f t="shared" si="80"/>
        <v>21617.847737543791</v>
      </c>
      <c r="I217" s="35">
        <f t="shared" si="81"/>
        <v>13536.925323475469</v>
      </c>
      <c r="J217" s="3">
        <f>IF(I216&gt;0,IF(B217&lt;2,IF(C217&gt;5500*[1]LookHere!B$11, 5500*[1]LookHere!B$11, C217), IF(H217&gt;(M217+P216),-(H217-M217-P216),0)),0)</f>
        <v>-18509.089049824841</v>
      </c>
      <c r="K217" s="35">
        <f t="shared" si="82"/>
        <v>7.8383841888972011E-26</v>
      </c>
      <c r="L217" s="35">
        <f t="shared" si="83"/>
        <v>3.2133660875065713E-19</v>
      </c>
      <c r="M217" s="35">
        <f t="shared" si="84"/>
        <v>2.0363518101843242E-17</v>
      </c>
      <c r="N217" s="35">
        <f t="shared" si="85"/>
        <v>1.4254481245661032E-17</v>
      </c>
      <c r="O217" s="35">
        <f t="shared" si="86"/>
        <v>35819.894789569655</v>
      </c>
      <c r="P217" s="3">
        <f t="shared" si="87"/>
        <v>8080.9224140683218</v>
      </c>
      <c r="Q217">
        <f t="shared" si="76"/>
        <v>8.2000000000000003E-2</v>
      </c>
      <c r="R217" s="3">
        <f>IF(B217&lt;2,K217*V$5+L217*0.4*V$6 - IF((C217-J217)&gt;0,IF((C217-J217)&gt;V$12,V$12,C217-J217)),P217+L217*($V$6)*0.4+K217*($V$5)+G217+F217+E217)/LookHere!B$11</f>
        <v>38085.802414068326</v>
      </c>
      <c r="S217" s="3">
        <f>(IF(G217&gt;0,IF(R217&gt;V$15,IF(0.15*(R217-V$15)&lt;G217,0.15*(R217-V$15),G217),0),0))*LookHere!B$11</f>
        <v>0</v>
      </c>
      <c r="T217" s="3">
        <f>(IF(R217&lt;V$16,W$16*R217,IF(R217&lt;V$17,Z$16+W$17*(R217-V$16),IF(R217&lt;V$18,W$18*(R217-V$18)+Z$17,(R217-V$18)*W$19+Z$18)))+S217 + IF(R217&lt;V$20,R217*W$20,IF(R217&lt;V$21,(R217-V$20)*W$21+Z$20,(R217-V$21)*W$22+Z$21)))*LookHere!B$11</f>
        <v>7617.1604828136651</v>
      </c>
      <c r="AG217">
        <f t="shared" si="77"/>
        <v>97</v>
      </c>
      <c r="AH217" s="37">
        <v>0.2</v>
      </c>
      <c r="AI217" s="3">
        <f t="shared" si="78"/>
        <v>0</v>
      </c>
    </row>
    <row r="218" spans="1:35" x14ac:dyDescent="0.2">
      <c r="A218">
        <f t="shared" si="79"/>
        <v>78</v>
      </c>
      <c r="B218">
        <f>IF(A218&lt;LookHere!$B$9,1,2)</f>
        <v>2</v>
      </c>
      <c r="C218">
        <f>IF(B218&lt;2,LookHere!F$10 - T217,0)</f>
        <v>0</v>
      </c>
      <c r="D218" s="3">
        <f>IF(B218=2,LookHere!$B$12,0)</f>
        <v>45000</v>
      </c>
      <c r="E218" s="3">
        <f>IF(A218&lt;LookHere!B$13,0,IF(A218&lt;LookHere!B$14,LookHere!C$13,LookHere!C$14))</f>
        <v>15000</v>
      </c>
      <c r="F218" s="3">
        <f>IF('SC2'!A218&lt;LookHere!D$15,0,LookHere!B$15)</f>
        <v>8000</v>
      </c>
      <c r="G218" s="3">
        <f>IF('SC2'!A218&lt;LookHere!D$16,0,LookHere!B$16)</f>
        <v>7004.88</v>
      </c>
      <c r="H218" s="3">
        <f t="shared" si="80"/>
        <v>22612.280482813665</v>
      </c>
      <c r="I218" s="35">
        <f t="shared" si="81"/>
        <v>-970.33701819408998</v>
      </c>
      <c r="J218" s="3">
        <f>IF(I217&gt;0,IF(B218&lt;2,IF(C218&gt;5500*[1]LookHere!B$11, 5500*[1]LookHere!B$11, C218), IF(H218&gt;(M218+P217),-(H218-M218-P217),0)),0)</f>
        <v>-14531.358068745343</v>
      </c>
      <c r="K218" s="35">
        <f t="shared" si="82"/>
        <v>-3.3077981609946883E-28</v>
      </c>
      <c r="L218" s="35">
        <f t="shared" si="83"/>
        <v>5.0706916860853247E-21</v>
      </c>
      <c r="M218" s="35">
        <f t="shared" si="84"/>
        <v>3.2133668713449902E-19</v>
      </c>
      <c r="N218" s="35">
        <f t="shared" si="85"/>
        <v>2.249356026103074E-19</v>
      </c>
      <c r="O218" s="35">
        <f t="shared" si="86"/>
        <v>27802.73178822676</v>
      </c>
      <c r="P218" s="3">
        <f t="shared" si="87"/>
        <v>23582.617501007757</v>
      </c>
      <c r="Q218">
        <f t="shared" si="76"/>
        <v>8.3000000000000004E-2</v>
      </c>
      <c r="R218" s="3">
        <f>IF(B218&lt;2,K218*V$5+L218*0.4*V$6 - IF((C218-J218)&gt;0,IF((C218-J218)&gt;V$12,V$12,C218-J218)),P218+L218*($V$6)*0.4+K218*($V$5)+G218+F218+E218)/LookHere!B$11</f>
        <v>53587.497501007761</v>
      </c>
      <c r="S218" s="3">
        <f>(IF(G218&gt;0,IF(R218&gt;V$15,IF(0.15*(R218-V$15)&lt;G218,0.15*(R218-V$15),G218),0),0))*LookHere!B$11</f>
        <v>0</v>
      </c>
      <c r="T218" s="3">
        <f>(IF(R218&lt;V$16,W$16*R218,IF(R218&lt;V$17,Z$16+W$17*(R218-V$16),IF(R218&lt;V$18,W$18*(R218-V$18)+Z$17,(R218-V$18)*W$19+Z$18)))+S218 + IF(R218&lt;V$20,R218*W$20,IF(R218&lt;V$21,(R218-V$20)*W$21+Z$20,(R218-V$21)*W$22+Z$21)))*LookHere!B$11</f>
        <v>11950.815471563918</v>
      </c>
      <c r="AG218">
        <f t="shared" si="77"/>
        <v>98</v>
      </c>
      <c r="AH218" s="37">
        <v>0.2</v>
      </c>
      <c r="AI218" s="3">
        <f t="shared" si="78"/>
        <v>1</v>
      </c>
    </row>
    <row r="219" spans="1:35" x14ac:dyDescent="0.2">
      <c r="A219">
        <f t="shared" si="79"/>
        <v>79</v>
      </c>
      <c r="B219">
        <f>IF(A219&lt;LookHere!$B$9,1,2)</f>
        <v>2</v>
      </c>
      <c r="C219">
        <f>IF(B219&lt;2,LookHere!F$10 - T218,0)</f>
        <v>0</v>
      </c>
      <c r="D219" s="3">
        <f>IF(B219=2,LookHere!$B$12,0)</f>
        <v>45000</v>
      </c>
      <c r="E219" s="3">
        <f>IF(A219&lt;LookHere!B$13,0,IF(A219&lt;LookHere!B$14,LookHere!C$13,LookHere!C$14))</f>
        <v>15000</v>
      </c>
      <c r="F219" s="3">
        <f>IF('SC2'!A219&lt;LookHere!D$15,0,LookHere!B$15)</f>
        <v>8000</v>
      </c>
      <c r="G219" s="3">
        <f>IF('SC2'!A219&lt;LookHere!D$16,0,LookHere!B$16)</f>
        <v>7004.88</v>
      </c>
      <c r="H219" s="3">
        <f t="shared" si="80"/>
        <v>26945.935471563917</v>
      </c>
      <c r="I219" s="35">
        <f t="shared" si="81"/>
        <v>0</v>
      </c>
      <c r="J219" s="3">
        <f>IF(I218&gt;0,IF(B219&lt;2,IF(C219&gt;5500*[1]LookHere!B$11, 5500*[1]LookHere!B$11, C219), IF(H219&gt;(M219+P218),-(H219-M219-P218),0)),0)</f>
        <v>0</v>
      </c>
      <c r="K219" s="35">
        <f t="shared" si="82"/>
        <v>1.3958907018839482E-30</v>
      </c>
      <c r="L219" s="35">
        <f t="shared" si="83"/>
        <v>8.0015514806426081E-23</v>
      </c>
      <c r="M219" s="35">
        <f t="shared" si="84"/>
        <v>5.0706913553055086E-21</v>
      </c>
      <c r="N219" s="35">
        <f t="shared" si="85"/>
        <v>3.5494842794936722E-21</v>
      </c>
      <c r="O219" s="35">
        <f t="shared" si="86"/>
        <v>4269.603149802042</v>
      </c>
      <c r="P219" s="3">
        <f t="shared" si="87"/>
        <v>26945.935471563917</v>
      </c>
      <c r="Q219">
        <f t="shared" si="76"/>
        <v>8.5000000000000006E-2</v>
      </c>
      <c r="R219" s="3">
        <f>IF(B219&lt;2,K219*V$5+L219*0.4*V$6 - IF((C219-J219)&gt;0,IF((C219-J219)&gt;V$12,V$12,C219-J219)),P219+L219*($V$6)*0.4+K219*($V$5)+G219+F219+E219)/LookHere!B$11</f>
        <v>56950.815471563918</v>
      </c>
      <c r="S219" s="3">
        <f>(IF(G219&gt;0,IF(R219&gt;V$15,IF(0.15*(R219-V$15)&lt;G219,0.15*(R219-V$15),G219),0),0))*LookHere!B$11</f>
        <v>0</v>
      </c>
      <c r="T219" s="3">
        <f>(IF(R219&lt;V$16,W$16*R219,IF(R219&lt;V$17,Z$16+W$17*(R219-V$16),IF(R219&lt;V$18,W$18*(R219-V$18)+Z$17,(R219-V$18)*W$19+Z$18)))+S219 + IF(R219&lt;V$20,R219*W$20,IF(R219&lt;V$21,(R219-V$20)*W$21+Z$20,(R219-V$21)*W$22+Z$21)))*LookHere!B$11</f>
        <v>12998.48901939216</v>
      </c>
      <c r="AG219">
        <f t="shared" si="77"/>
        <v>99</v>
      </c>
      <c r="AH219" s="37">
        <v>0.2</v>
      </c>
      <c r="AI219" s="3">
        <f t="shared" si="78"/>
        <v>1</v>
      </c>
    </row>
    <row r="220" spans="1:35" x14ac:dyDescent="0.2">
      <c r="A220">
        <f t="shared" si="79"/>
        <v>80</v>
      </c>
      <c r="B220">
        <f>IF(A220&lt;LookHere!$B$9,1,2)</f>
        <v>2</v>
      </c>
      <c r="C220">
        <f>IF(B220&lt;2,LookHere!F$10 - T219,0)</f>
        <v>0</v>
      </c>
      <c r="D220" s="3">
        <f>IF(B220=2,LookHere!$B$12,0)</f>
        <v>45000</v>
      </c>
      <c r="E220" s="3">
        <f>IF(A220&lt;LookHere!B$13,0,IF(A220&lt;LookHere!B$14,LookHere!C$13,LookHere!C$14))</f>
        <v>15000</v>
      </c>
      <c r="F220" s="3">
        <f>IF('SC2'!A220&lt;LookHere!D$15,0,LookHere!B$15)</f>
        <v>8000</v>
      </c>
      <c r="G220" s="3">
        <f>IF('SC2'!A220&lt;LookHere!D$16,0,LookHere!B$16)</f>
        <v>7004.88</v>
      </c>
      <c r="H220" s="3">
        <f t="shared" si="80"/>
        <v>27993.609019392159</v>
      </c>
      <c r="I220" s="35">
        <f t="shared" si="81"/>
        <v>0</v>
      </c>
      <c r="J220" s="3">
        <f>IF(I219&gt;0,IF(B220&lt;2,IF(C220&gt;5500*[1]LookHere!B$11, 5500*[1]LookHere!B$11, C220), IF(H220&gt;(M220+P219),-(H220-M220-P219),0)),0)</f>
        <v>0</v>
      </c>
      <c r="K220" s="35">
        <f t="shared" si="82"/>
        <v>-5.8906608007276636E-33</v>
      </c>
      <c r="L220" s="35">
        <f t="shared" si="83"/>
        <v>1.2626448236454011E-24</v>
      </c>
      <c r="M220" s="35">
        <f t="shared" si="84"/>
        <v>8.0015516202316783E-23</v>
      </c>
      <c r="N220" s="35">
        <f t="shared" si="85"/>
        <v>5.6010859945731037E-23</v>
      </c>
      <c r="O220" s="35">
        <f t="shared" si="86"/>
        <v>-22668.732428155228</v>
      </c>
      <c r="P220" s="3">
        <f t="shared" si="87"/>
        <v>27993.609019392159</v>
      </c>
      <c r="Q220">
        <f t="shared" si="76"/>
        <v>8.7999999999999995E-2</v>
      </c>
      <c r="R220" s="3">
        <f>IF(B220&lt;2,K220*V$5+L220*0.4*V$6 - IF((C220-J220)&gt;0,IF((C220-J220)&gt;V$12,V$12,C220-J220)),P220+L220*($V$6)*0.4+K220*($V$5)+G220+F220+E220)/LookHere!B$11</f>
        <v>57998.48901939216</v>
      </c>
      <c r="S220" s="3">
        <f>(IF(G220&gt;0,IF(R220&gt;V$15,IF(0.15*(R220-V$15)&lt;G220,0.15*(R220-V$15),G220),0),0))*LookHere!B$11</f>
        <v>0</v>
      </c>
      <c r="T220" s="3">
        <f>(IF(R220&lt;V$16,W$16*R220,IF(R220&lt;V$17,Z$16+W$17*(R220-V$16),IF(R220&lt;V$18,W$18*(R220-V$18)+Z$17,(R220-V$18)*W$19+Z$18)))+S220 + IF(R220&lt;V$20,R220*W$20,IF(R220&lt;V$21,(R220-V$20)*W$21+Z$20,(R220-V$21)*W$22+Z$21)))*LookHere!B$11</f>
        <v>13324.839329540657</v>
      </c>
      <c r="AG220">
        <f t="shared" si="77"/>
        <v>100</v>
      </c>
      <c r="AH220" s="37">
        <v>0.2</v>
      </c>
      <c r="AI220" s="3">
        <f t="shared" ref="AI220:AI251" si="88">IF(((K220+L220+O220+I220)-H220)&lt;H220,1,0)</f>
        <v>1</v>
      </c>
    </row>
    <row r="221" spans="1:35" x14ac:dyDescent="0.2">
      <c r="A221">
        <f t="shared" si="79"/>
        <v>81</v>
      </c>
      <c r="B221">
        <f>IF(A221&lt;LookHere!$B$9,1,2)</f>
        <v>2</v>
      </c>
      <c r="C221">
        <f>IF(B221&lt;2,LookHere!F$10 - T220,0)</f>
        <v>0</v>
      </c>
      <c r="D221" s="3">
        <f>IF(B221=2,LookHere!$B$12,0)</f>
        <v>45000</v>
      </c>
      <c r="E221" s="3">
        <f>IF(A221&lt;LookHere!B$13,0,IF(A221&lt;LookHere!B$14,LookHere!C$13,LookHere!C$14))</f>
        <v>15000</v>
      </c>
      <c r="F221" s="3">
        <f>IF('SC2'!A221&lt;LookHere!D$15,0,LookHere!B$15)</f>
        <v>8000</v>
      </c>
      <c r="G221" s="3">
        <f>IF('SC2'!A221&lt;LookHere!D$16,0,LookHere!B$16)</f>
        <v>7004.88</v>
      </c>
      <c r="H221" s="3">
        <f t="shared" si="80"/>
        <v>28319.959329540656</v>
      </c>
      <c r="I221" s="35">
        <f t="shared" si="81"/>
        <v>0</v>
      </c>
      <c r="J221" s="3">
        <f>IF(I220&gt;0,IF(B221&lt;2,IF(C221&gt;5500*[1]LookHere!B$11, 5500*[1]LookHere!B$11, C221), IF(H221&gt;(M221+P220),-(H221-M221-P220),0)),0)</f>
        <v>0</v>
      </c>
      <c r="K221" s="35">
        <f t="shared" si="82"/>
        <v>2.4858583113022009E-35</v>
      </c>
      <c r="L221" s="35">
        <f t="shared" si="83"/>
        <v>1.9924535317124262E-26</v>
      </c>
      <c r="M221" s="35">
        <f t="shared" si="84"/>
        <v>1.2626448177547403E-24</v>
      </c>
      <c r="N221" s="35">
        <f t="shared" si="85"/>
        <v>8.8385137831897898E-25</v>
      </c>
      <c r="O221" s="35">
        <f t="shared" si="86"/>
        <v>-50702.691791269506</v>
      </c>
      <c r="P221" s="3">
        <f t="shared" si="87"/>
        <v>28319.959329540656</v>
      </c>
      <c r="Q221">
        <f t="shared" si="76"/>
        <v>0.09</v>
      </c>
      <c r="R221" s="3">
        <f>IF(B221&lt;2,K221*V$5+L221*0.4*V$6 - IF((C221-J221)&gt;0,IF((C221-J221)&gt;V$12,V$12,C221-J221)),P221+L221*($V$6)*0.4+K221*($V$5)+G221+F221+E221)/LookHere!B$11</f>
        <v>58324.839329540657</v>
      </c>
      <c r="S221" s="3">
        <f>(IF(G221&gt;0,IF(R221&gt;V$15,IF(0.15*(R221-V$15)&lt;G221,0.15*(R221-V$15),G221),0),0))*LookHere!B$11</f>
        <v>0</v>
      </c>
      <c r="T221" s="3">
        <f>(IF(R221&lt;V$16,W$16*R221,IF(R221&lt;V$17,Z$16+W$17*(R221-V$16),IF(R221&lt;V$18,W$18*(R221-V$18)+Z$17,(R221-V$18)*W$19+Z$18)))+S221 + IF(R221&lt;V$20,R221*W$20,IF(R221&lt;V$21,(R221-V$20)*W$21+Z$20,(R221-V$21)*W$22+Z$21)))*LookHere!B$11</f>
        <v>13426.497451151914</v>
      </c>
      <c r="AI221" s="3">
        <f t="shared" si="88"/>
        <v>1</v>
      </c>
    </row>
    <row r="222" spans="1:35" x14ac:dyDescent="0.2">
      <c r="A222">
        <f t="shared" si="79"/>
        <v>82</v>
      </c>
      <c r="B222">
        <f>IF(A222&lt;LookHere!$B$9,1,2)</f>
        <v>2</v>
      </c>
      <c r="C222">
        <f>IF(B222&lt;2,LookHere!F$10 - T221,0)</f>
        <v>0</v>
      </c>
      <c r="D222" s="3">
        <f>IF(B222=2,LookHere!$B$12,0)</f>
        <v>45000</v>
      </c>
      <c r="E222" s="3">
        <f>IF(A222&lt;LookHere!B$13,0,IF(A222&lt;LookHere!B$14,LookHere!C$13,LookHere!C$14))</f>
        <v>15000</v>
      </c>
      <c r="F222" s="3">
        <f>IF('SC2'!A222&lt;LookHere!D$15,0,LookHere!B$15)</f>
        <v>8000</v>
      </c>
      <c r="G222" s="3">
        <f>IF('SC2'!A222&lt;LookHere!D$16,0,LookHere!B$16)</f>
        <v>7004.88</v>
      </c>
      <c r="H222" s="3">
        <f t="shared" si="80"/>
        <v>28421.617451151913</v>
      </c>
      <c r="I222" s="35">
        <f t="shared" si="81"/>
        <v>0</v>
      </c>
      <c r="J222" s="3">
        <f>IF(I221&gt;0,IF(B222&lt;2,IF(C222&gt;5500*[1]LookHere!B$11, 5500*[1]LookHere!B$11, C222), IF(H222&gt;(M222+P221),-(H222-M222-P221),0)),0)</f>
        <v>0</v>
      </c>
      <c r="K222" s="35">
        <f t="shared" si="82"/>
        <v>-1.049019653457204E-37</v>
      </c>
      <c r="L222" s="35">
        <f t="shared" si="83"/>
        <v>3.1440916730421876E-28</v>
      </c>
      <c r="M222" s="35">
        <f t="shared" si="84"/>
        <v>1.9924535341982845E-26</v>
      </c>
      <c r="N222" s="35">
        <f t="shared" si="85"/>
        <v>1.3947174714529406E-26</v>
      </c>
      <c r="O222" s="35">
        <f t="shared" si="86"/>
        <v>-79112.90191219862</v>
      </c>
      <c r="P222" s="3">
        <f t="shared" si="87"/>
        <v>28421.617451151913</v>
      </c>
      <c r="Q222">
        <f t="shared" si="76"/>
        <v>9.2999999999999999E-2</v>
      </c>
      <c r="R222" s="3">
        <f>IF(B222&lt;2,K222*V$5+L222*0.4*V$6 - IF((C222-J222)&gt;0,IF((C222-J222)&gt;V$12,V$12,C222-J222)),P222+L222*($V$6)*0.4+K222*($V$5)+G222+F222+E222)/LookHere!B$11</f>
        <v>58426.49745115191</v>
      </c>
      <c r="S222" s="3">
        <f>(IF(G222&gt;0,IF(R222&gt;V$15,IF(0.15*(R222-V$15)&lt;G222,0.15*(R222-V$15),G222),0),0))*LookHere!B$11</f>
        <v>0</v>
      </c>
      <c r="T222" s="3">
        <f>(IF(R222&lt;V$16,W$16*R222,IF(R222&lt;V$17,Z$16+W$17*(R222-V$16),IF(R222&lt;V$18,W$18*(R222-V$18)+Z$17,(R222-V$18)*W$19+Z$18)))+S222 + IF(R222&lt;V$20,R222*W$20,IF(R222&lt;V$21,(R222-V$20)*W$21+Z$20,(R222-V$21)*W$22+Z$21)))*LookHere!B$11</f>
        <v>13458.163956033819</v>
      </c>
      <c r="AI222" s="3">
        <f t="shared" si="88"/>
        <v>1</v>
      </c>
    </row>
    <row r="223" spans="1:35" x14ac:dyDescent="0.2">
      <c r="A223">
        <f t="shared" si="79"/>
        <v>83</v>
      </c>
      <c r="B223">
        <f>IF(A223&lt;LookHere!$B$9,1,2)</f>
        <v>2</v>
      </c>
      <c r="C223">
        <f>IF(B223&lt;2,LookHere!F$10 - T222,0)</f>
        <v>0</v>
      </c>
      <c r="D223" s="3">
        <f>IF(B223=2,LookHere!$B$12,0)</f>
        <v>45000</v>
      </c>
      <c r="E223" s="3">
        <f>IF(A223&lt;LookHere!B$13,0,IF(A223&lt;LookHere!B$14,LookHere!C$13,LookHere!C$14))</f>
        <v>15000</v>
      </c>
      <c r="F223" s="3">
        <f>IF('SC2'!A223&lt;LookHere!D$15,0,LookHere!B$15)</f>
        <v>8000</v>
      </c>
      <c r="G223" s="3">
        <f>IF('SC2'!A223&lt;LookHere!D$16,0,LookHere!B$16)</f>
        <v>7004.88</v>
      </c>
      <c r="H223" s="3">
        <f t="shared" si="80"/>
        <v>28453.283956033818</v>
      </c>
      <c r="I223" s="35">
        <f t="shared" si="81"/>
        <v>0</v>
      </c>
      <c r="J223" s="3">
        <f>IF(I222&gt;0,IF(B223&lt;2,IF(C223&gt;5500*[1]LookHere!B$11, 5500*[1]LookHere!B$11, C223), IF(H223&gt;(M223+P222),-(H223-M223-P222),0)),0)</f>
        <v>0</v>
      </c>
      <c r="K223" s="35">
        <f t="shared" si="82"/>
        <v>4.4267579007406701E-40</v>
      </c>
      <c r="L223" s="35">
        <f t="shared" si="83"/>
        <v>4.9613766600605406E-30</v>
      </c>
      <c r="M223" s="35">
        <f t="shared" si="84"/>
        <v>3.144091671993168E-28</v>
      </c>
      <c r="N223" s="35">
        <f t="shared" si="85"/>
        <v>2.2008641714442372E-28</v>
      </c>
      <c r="O223" s="35">
        <f t="shared" si="86"/>
        <v>-107675.34032875425</v>
      </c>
      <c r="P223" s="3">
        <f t="shared" si="87"/>
        <v>28453.283956033818</v>
      </c>
      <c r="Q223">
        <f t="shared" si="76"/>
        <v>9.6000000000000002E-2</v>
      </c>
      <c r="R223" s="3">
        <f>IF(B223&lt;2,K223*V$5+L223*0.4*V$6 - IF((C223-J223)&gt;0,IF((C223-J223)&gt;V$12,V$12,C223-J223)),P223+L223*($V$6)*0.4+K223*($V$5)+G223+F223+E223)/LookHere!B$11</f>
        <v>58458.163956033815</v>
      </c>
      <c r="S223" s="3">
        <f>(IF(G223&gt;0,IF(R223&gt;V$15,IF(0.15*(R223-V$15)&lt;G223,0.15*(R223-V$15),G223),0),0))*LookHere!B$11</f>
        <v>0</v>
      </c>
      <c r="T223" s="3">
        <f>(IF(R223&lt;V$16,W$16*R223,IF(R223&lt;V$17,Z$16+W$17*(R223-V$16),IF(R223&lt;V$18,W$18*(R223-V$18)+Z$17,(R223-V$18)*W$19+Z$18)))+S223 + IF(R223&lt;V$20,R223*W$20,IF(R223&lt;V$21,(R223-V$20)*W$21+Z$20,(R223-V$21)*W$22+Z$21)))*LookHere!B$11</f>
        <v>13468.028072304533</v>
      </c>
      <c r="AI223" s="3">
        <f t="shared" si="88"/>
        <v>1</v>
      </c>
    </row>
    <row r="224" spans="1:35" x14ac:dyDescent="0.2">
      <c r="A224">
        <f t="shared" si="79"/>
        <v>84</v>
      </c>
      <c r="B224">
        <f>IF(A224&lt;LookHere!$B$9,1,2)</f>
        <v>2</v>
      </c>
      <c r="C224">
        <f>IF(B224&lt;2,LookHere!F$10 - T223,0)</f>
        <v>0</v>
      </c>
      <c r="D224" s="3">
        <f>IF(B224=2,LookHere!$B$12,0)</f>
        <v>45000</v>
      </c>
      <c r="E224" s="3">
        <f>IF(A224&lt;LookHere!B$13,0,IF(A224&lt;LookHere!B$14,LookHere!C$13,LookHere!C$14))</f>
        <v>15000</v>
      </c>
      <c r="F224" s="3">
        <f>IF('SC2'!A224&lt;LookHere!D$15,0,LookHere!B$15)</f>
        <v>8000</v>
      </c>
      <c r="G224" s="3">
        <f>IF('SC2'!A224&lt;LookHere!D$16,0,LookHere!B$16)</f>
        <v>7004.88</v>
      </c>
      <c r="H224" s="3">
        <f t="shared" si="80"/>
        <v>28463.148072304532</v>
      </c>
      <c r="I224" s="35">
        <f t="shared" si="81"/>
        <v>0</v>
      </c>
      <c r="J224" s="3">
        <f>IF(I223&gt;0,IF(B224&lt;2,IF(C224&gt;5500*[1]LookHere!B$11, 5500*[1]LookHere!B$11, C224), IF(H224&gt;(M224+P223),-(H224-M224-P223),0)),0)</f>
        <v>0</v>
      </c>
      <c r="K224" s="35">
        <f t="shared" si="82"/>
        <v>-1.8679308529449812E-42</v>
      </c>
      <c r="L224" s="35">
        <f t="shared" si="83"/>
        <v>7.8290523695754578E-32</v>
      </c>
      <c r="M224" s="35">
        <f t="shared" si="84"/>
        <v>4.9613766605032164E-30</v>
      </c>
      <c r="N224" s="35">
        <f t="shared" si="85"/>
        <v>3.4729636619095755E-30</v>
      </c>
      <c r="O224" s="35">
        <f t="shared" si="86"/>
        <v>-136320.28639057325</v>
      </c>
      <c r="P224" s="3">
        <f t="shared" si="87"/>
        <v>28463.148072304532</v>
      </c>
      <c r="Q224">
        <f t="shared" si="76"/>
        <v>9.9000000000000005E-2</v>
      </c>
      <c r="R224" s="3">
        <f>IF(B224&lt;2,K224*V$5+L224*0.4*V$6 - IF((C224-J224)&gt;0,IF((C224-J224)&gt;V$12,V$12,C224-J224)),P224+L224*($V$6)*0.4+K224*($V$5)+G224+F224+E224)/LookHere!B$11</f>
        <v>58468.028072304529</v>
      </c>
      <c r="S224" s="3">
        <f>(IF(G224&gt;0,IF(R224&gt;V$15,IF(0.15*(R224-V$15)&lt;G224,0.15*(R224-V$15),G224),0),0))*LookHere!B$11</f>
        <v>0</v>
      </c>
      <c r="T224" s="3">
        <f>(IF(R224&lt;V$16,W$16*R224,IF(R224&lt;V$17,Z$16+W$17*(R224-V$16),IF(R224&lt;V$18,W$18*(R224-V$18)+Z$17,(R224-V$18)*W$19+Z$18)))+S224 + IF(R224&lt;V$20,R224*W$20,IF(R224&lt;V$21,(R224-V$20)*W$21+Z$20,(R224-V$21)*W$22+Z$21)))*LookHere!B$11</f>
        <v>13471.100744522861</v>
      </c>
      <c r="AI224" s="3">
        <f t="shared" si="88"/>
        <v>1</v>
      </c>
    </row>
    <row r="225" spans="1:35" x14ac:dyDescent="0.2">
      <c r="A225">
        <f t="shared" si="79"/>
        <v>85</v>
      </c>
      <c r="B225">
        <f>IF(A225&lt;LookHere!$B$9,1,2)</f>
        <v>2</v>
      </c>
      <c r="C225">
        <f>IF(B225&lt;2,LookHere!F$10 - T224,0)</f>
        <v>0</v>
      </c>
      <c r="D225" s="3">
        <f>IF(B225=2,LookHere!$B$12,0)</f>
        <v>45000</v>
      </c>
      <c r="E225" s="3">
        <f>IF(A225&lt;LookHere!B$13,0,IF(A225&lt;LookHere!B$14,LookHere!C$13,LookHere!C$14))</f>
        <v>15000</v>
      </c>
      <c r="F225" s="3">
        <f>IF('SC2'!A225&lt;LookHere!D$15,0,LookHere!B$15)</f>
        <v>8000</v>
      </c>
      <c r="G225" s="3">
        <f>IF('SC2'!A225&lt;LookHere!D$16,0,LookHere!B$16)</f>
        <v>7004.88</v>
      </c>
      <c r="H225" s="3">
        <f t="shared" si="80"/>
        <v>28466.22074452286</v>
      </c>
      <c r="I225" s="35">
        <f t="shared" si="81"/>
        <v>0</v>
      </c>
      <c r="J225" s="3">
        <f>IF(I224&gt;0,IF(B225&lt;2,IF(C225&gt;5500*[1]LookHere!B$11, 5500*[1]LookHere!B$11, C225), IF(H225&gt;(M225+P224),-(H225-M225-P224),0)),0)</f>
        <v>0</v>
      </c>
      <c r="K225" s="35">
        <f t="shared" si="82"/>
        <v>7.882303861827096E-45</v>
      </c>
      <c r="L225" s="35">
        <f t="shared" si="83"/>
        <v>1.2354244639190113E-33</v>
      </c>
      <c r="M225" s="35">
        <f t="shared" si="84"/>
        <v>7.8290523693886647E-32</v>
      </c>
      <c r="N225" s="35">
        <f t="shared" si="85"/>
        <v>5.4803366587588575E-32</v>
      </c>
      <c r="O225" s="35">
        <f t="shared" si="86"/>
        <v>-165026.084572653</v>
      </c>
      <c r="P225" s="3">
        <f t="shared" si="87"/>
        <v>28466.22074452286</v>
      </c>
      <c r="Q225">
        <f t="shared" si="76"/>
        <v>0.10299999999999999</v>
      </c>
      <c r="R225" s="3">
        <f>IF(B225&lt;2,K225*V$5+L225*0.4*V$6 - IF((C225-J225)&gt;0,IF((C225-J225)&gt;V$12,V$12,C225-J225)),P225+L225*($V$6)*0.4+K225*($V$5)+G225+F225+E225)/LookHere!B$11</f>
        <v>58471.100744522861</v>
      </c>
      <c r="S225" s="3">
        <f>(IF(G225&gt;0,IF(R225&gt;V$15,IF(0.15*(R225-V$15)&lt;G225,0.15*(R225-V$15),G225),0),0))*LookHere!B$11</f>
        <v>0</v>
      </c>
      <c r="T225" s="3">
        <f>(IF(R225&lt;V$16,W$16*R225,IF(R225&lt;V$17,Z$16+W$17*(R225-V$16),IF(R225&lt;V$18,W$18*(R225-V$18)+Z$17,(R225-V$18)*W$19+Z$18)))+S225 + IF(R225&lt;V$20,R225*W$20,IF(R225&lt;V$21,(R225-V$20)*W$21+Z$20,(R225-V$21)*W$22+Z$21)))*LookHere!B$11</f>
        <v>13472.05788191887</v>
      </c>
      <c r="AI225" s="3">
        <f t="shared" si="88"/>
        <v>1</v>
      </c>
    </row>
    <row r="226" spans="1:35" x14ac:dyDescent="0.2">
      <c r="A226">
        <f t="shared" si="79"/>
        <v>86</v>
      </c>
      <c r="B226">
        <f>IF(A226&lt;LookHere!$B$9,1,2)</f>
        <v>2</v>
      </c>
      <c r="C226">
        <f>IF(B226&lt;2,LookHere!F$10 - T225,0)</f>
        <v>0</v>
      </c>
      <c r="D226" s="3">
        <f>IF(B226=2,LookHere!$B$12,0)</f>
        <v>45000</v>
      </c>
      <c r="E226" s="3">
        <f>IF(A226&lt;LookHere!B$13,0,IF(A226&lt;LookHere!B$14,LookHere!C$13,LookHere!C$14))</f>
        <v>15000</v>
      </c>
      <c r="F226" s="3">
        <f>IF('SC2'!A226&lt;LookHere!D$15,0,LookHere!B$15)</f>
        <v>8000</v>
      </c>
      <c r="G226" s="3">
        <f>IF('SC2'!A226&lt;LookHere!D$16,0,LookHere!B$16)</f>
        <v>7004.88</v>
      </c>
      <c r="H226" s="3">
        <f t="shared" si="80"/>
        <v>28467.177881918869</v>
      </c>
      <c r="I226" s="35">
        <f t="shared" si="81"/>
        <v>0</v>
      </c>
      <c r="J226" s="3">
        <f>IF(I225&gt;0,IF(B226&lt;2,IF(C226&gt;5500*[1]LookHere!B$11, 5500*[1]LookHere!B$11, C226), IF(H226&gt;(M226+P225),-(H226-M226-P225),0)),0)</f>
        <v>0</v>
      </c>
      <c r="K226" s="35">
        <f t="shared" si="82"/>
        <v>-3.3185046640504701E-47</v>
      </c>
      <c r="L226" s="35">
        <f t="shared" si="83"/>
        <v>1.949499804064181E-35</v>
      </c>
      <c r="M226" s="35">
        <f t="shared" si="84"/>
        <v>1.2354244639268936E-33</v>
      </c>
      <c r="N226" s="35">
        <f t="shared" si="85"/>
        <v>8.6479712474094315E-34</v>
      </c>
      <c r="O226" s="35">
        <f t="shared" si="86"/>
        <v>-193786.05174771516</v>
      </c>
      <c r="P226" s="3">
        <f t="shared" si="87"/>
        <v>28467.177881918869</v>
      </c>
      <c r="Q226">
        <f t="shared" si="76"/>
        <v>0.108</v>
      </c>
      <c r="R226" s="3">
        <f>IF(B226&lt;2,K226*V$5+L226*0.4*V$6 - IF((C226-J226)&gt;0,IF((C226-J226)&gt;V$12,V$12,C226-J226)),P226+L226*($V$6)*0.4+K226*($V$5)+G226+F226+E226)/LookHere!B$11</f>
        <v>58472.057881918867</v>
      </c>
      <c r="S226" s="3">
        <f>(IF(G226&gt;0,IF(R226&gt;V$15,IF(0.15*(R226-V$15)&lt;G226,0.15*(R226-V$15),G226),0),0))*LookHere!B$11</f>
        <v>0</v>
      </c>
      <c r="T226" s="3">
        <f>(IF(R226&lt;V$16,W$16*R226,IF(R226&lt;V$17,Z$16+W$17*(R226-V$16),IF(R226&lt;V$18,W$18*(R226-V$18)+Z$17,(R226-V$18)*W$19+Z$18)))+S226 + IF(R226&lt;V$20,R226*W$20,IF(R226&lt;V$21,(R226-V$20)*W$21+Z$20,(R226-V$21)*W$22+Z$21)))*LookHere!B$11</f>
        <v>13472.356030217727</v>
      </c>
      <c r="AI226" s="3">
        <f t="shared" si="88"/>
        <v>1</v>
      </c>
    </row>
    <row r="227" spans="1:35" x14ac:dyDescent="0.2">
      <c r="A227">
        <f t="shared" si="79"/>
        <v>87</v>
      </c>
      <c r="B227">
        <f>IF(A227&lt;LookHere!$B$9,1,2)</f>
        <v>2</v>
      </c>
      <c r="C227">
        <f>IF(B227&lt;2,LookHere!F$10 - T226,0)</f>
        <v>0</v>
      </c>
      <c r="D227" s="3">
        <f>IF(B227=2,LookHere!$B$12,0)</f>
        <v>45000</v>
      </c>
      <c r="E227" s="3">
        <f>IF(A227&lt;LookHere!B$13,0,IF(A227&lt;LookHere!B$14,LookHere!C$13,LookHere!C$14))</f>
        <v>15000</v>
      </c>
      <c r="F227" s="3">
        <f>IF('SC2'!A227&lt;LookHere!D$15,0,LookHere!B$15)</f>
        <v>8000</v>
      </c>
      <c r="G227" s="3">
        <f>IF('SC2'!A227&lt;LookHere!D$16,0,LookHere!B$16)</f>
        <v>7004.88</v>
      </c>
      <c r="H227" s="3">
        <f t="shared" si="80"/>
        <v>28467.476030217724</v>
      </c>
      <c r="I227" s="35">
        <f t="shared" si="81"/>
        <v>0</v>
      </c>
      <c r="J227" s="3">
        <f>IF(I226&gt;0,IF(B227&lt;2,IF(C227&gt;5500*[1]LookHere!B$11, 5500*[1]LookHere!B$11, C227), IF(H227&gt;(M227+P226),-(H227-M227-P226),0)),0)</f>
        <v>0</v>
      </c>
      <c r="K227" s="35">
        <f t="shared" si="82"/>
        <v>1.3898376492479417E-49</v>
      </c>
      <c r="L227" s="35">
        <f t="shared" si="83"/>
        <v>3.0763106908132654E-37</v>
      </c>
      <c r="M227" s="35">
        <f t="shared" si="84"/>
        <v>1.9494998040608625E-35</v>
      </c>
      <c r="N227" s="35">
        <f t="shared" si="85"/>
        <v>1.3646498628459222E-35</v>
      </c>
      <c r="O227" s="35">
        <f t="shared" si="86"/>
        <v>-222598.16880174493</v>
      </c>
      <c r="P227" s="3">
        <f t="shared" si="87"/>
        <v>28467.476030217724</v>
      </c>
      <c r="Q227">
        <f t="shared" si="76"/>
        <v>0.113</v>
      </c>
      <c r="R227" s="3">
        <f>IF(B227&lt;2,K227*V$5+L227*0.4*V$6 - IF((C227-J227)&gt;0,IF((C227-J227)&gt;V$12,V$12,C227-J227)),P227+L227*($V$6)*0.4+K227*($V$5)+G227+F227+E227)/LookHere!B$11</f>
        <v>58472.356030217721</v>
      </c>
      <c r="S227" s="3">
        <f>(IF(G227&gt;0,IF(R227&gt;V$15,IF(0.15*(R227-V$15)&lt;G227,0.15*(R227-V$15),G227),0),0))*LookHere!B$11</f>
        <v>0</v>
      </c>
      <c r="T227" s="3">
        <f>(IF(R227&lt;V$16,W$16*R227,IF(R227&lt;V$17,Z$16+W$17*(R227-V$16),IF(R227&lt;V$18,W$18*(R227-V$18)+Z$17,(R227-V$18)*W$19+Z$18)))+S227 + IF(R227&lt;V$20,R227*W$20,IF(R227&lt;V$21,(R227-V$20)*W$21+Z$20,(R227-V$21)*W$22+Z$21)))*LookHere!B$11</f>
        <v>13472.44890341282</v>
      </c>
      <c r="AI227" s="3">
        <f t="shared" si="88"/>
        <v>1</v>
      </c>
    </row>
    <row r="228" spans="1:35" x14ac:dyDescent="0.2">
      <c r="A228">
        <f t="shared" si="79"/>
        <v>88</v>
      </c>
      <c r="B228">
        <f>IF(A228&lt;LookHere!$B$9,1,2)</f>
        <v>2</v>
      </c>
      <c r="C228">
        <f>IF(B228&lt;2,LookHere!F$10 - T227,0)</f>
        <v>0</v>
      </c>
      <c r="D228" s="3">
        <f>IF(B228=2,LookHere!$B$12,0)</f>
        <v>45000</v>
      </c>
      <c r="E228" s="3">
        <f>IF(A228&lt;LookHere!B$13,0,IF(A228&lt;LookHere!B$14,LookHere!C$13,LookHere!C$14))</f>
        <v>15000</v>
      </c>
      <c r="F228" s="3">
        <f>IF('SC2'!A228&lt;LookHere!D$15,0,LookHere!B$15)</f>
        <v>8000</v>
      </c>
      <c r="G228" s="3">
        <f>IF('SC2'!A228&lt;LookHere!D$16,0,LookHere!B$16)</f>
        <v>7004.88</v>
      </c>
      <c r="H228" s="3">
        <f t="shared" si="80"/>
        <v>28467.568903412819</v>
      </c>
      <c r="I228" s="35">
        <f t="shared" si="81"/>
        <v>0</v>
      </c>
      <c r="J228" s="3">
        <f>IF(I227&gt;0,IF(B228&lt;2,IF(C228&gt;5500*[1]LookHere!B$11, 5500*[1]LookHere!B$11, C228), IF(H228&gt;(M228+P227),-(H228-M228-P227),0)),0)</f>
        <v>0</v>
      </c>
      <c r="K228" s="35">
        <f t="shared" si="82"/>
        <v>-5.846672803326678E-52</v>
      </c>
      <c r="L228" s="35">
        <f t="shared" si="83"/>
        <v>4.8544182701033148E-39</v>
      </c>
      <c r="M228" s="35">
        <f t="shared" si="84"/>
        <v>3.0763106908146552E-37</v>
      </c>
      <c r="N228" s="35">
        <f t="shared" si="85"/>
        <v>2.1534174835688687E-37</v>
      </c>
      <c r="O228" s="35">
        <f t="shared" si="86"/>
        <v>-251461.86957242974</v>
      </c>
      <c r="P228" s="3">
        <f t="shared" si="87"/>
        <v>28467.568903412819</v>
      </c>
      <c r="Q228">
        <f t="shared" si="76"/>
        <v>0.11899999999999999</v>
      </c>
      <c r="R228" s="3">
        <f>IF(B228&lt;2,K228*V$5+L228*0.4*V$6 - IF((C228-J228)&gt;0,IF((C228-J228)&gt;V$12,V$12,C228-J228)),P228+L228*($V$6)*0.4+K228*($V$5)+G228+F228+E228)/LookHere!B$11</f>
        <v>58472.44890341282</v>
      </c>
      <c r="S228" s="3">
        <f>(IF(G228&gt;0,IF(R228&gt;V$15,IF(0.15*(R228-V$15)&lt;G228,0.15*(R228-V$15),G228),0),0))*LookHere!B$11</f>
        <v>0</v>
      </c>
      <c r="T228" s="3">
        <f>(IF(R228&lt;V$16,W$16*R228,IF(R228&lt;V$17,Z$16+W$17*(R228-V$16),IF(R228&lt;V$18,W$18*(R228-V$18)+Z$17,(R228-V$18)*W$19+Z$18)))+S228 + IF(R228&lt;V$20,R228*W$20,IF(R228&lt;V$21,(R228-V$20)*W$21+Z$20,(R228-V$21)*W$22+Z$21)))*LookHere!B$11</f>
        <v>13472.477833413093</v>
      </c>
      <c r="AI228" s="3">
        <f t="shared" si="88"/>
        <v>1</v>
      </c>
    </row>
    <row r="229" spans="1:35" x14ac:dyDescent="0.2">
      <c r="A229">
        <f t="shared" si="79"/>
        <v>89</v>
      </c>
      <c r="B229">
        <f>IF(A229&lt;LookHere!$B$9,1,2)</f>
        <v>2</v>
      </c>
      <c r="C229">
        <f>IF(B229&lt;2,LookHere!F$10 - T228,0)</f>
        <v>0</v>
      </c>
      <c r="D229" s="3">
        <f>IF(B229=2,LookHere!$B$12,0)</f>
        <v>45000</v>
      </c>
      <c r="E229" s="3">
        <f>IF(A229&lt;LookHere!B$13,0,IF(A229&lt;LookHere!B$14,LookHere!C$13,LookHere!C$14))</f>
        <v>15000</v>
      </c>
      <c r="F229" s="3">
        <f>IF('SC2'!A229&lt;LookHere!D$15,0,LookHere!B$15)</f>
        <v>8000</v>
      </c>
      <c r="G229" s="3">
        <f>IF('SC2'!A229&lt;LookHere!D$16,0,LookHere!B$16)</f>
        <v>7004.88</v>
      </c>
      <c r="H229" s="3">
        <f t="shared" si="80"/>
        <v>28467.597833413092</v>
      </c>
      <c r="I229" s="35">
        <f t="shared" si="81"/>
        <v>0</v>
      </c>
      <c r="J229" s="3">
        <f>IF(I228&gt;0,IF(B229&lt;2,IF(C229&gt;5500*[1]LookHere!B$11, 5500*[1]LookHere!B$11, C229), IF(H229&gt;(M229+P228),-(H229-M229-P228),0)),0)</f>
        <v>0</v>
      </c>
      <c r="K229" s="35">
        <f t="shared" si="82"/>
        <v>0</v>
      </c>
      <c r="L229" s="35">
        <f t="shared" si="83"/>
        <v>7.6602720302229759E-41</v>
      </c>
      <c r="M229" s="35">
        <f t="shared" si="84"/>
        <v>4.8544182701027302E-39</v>
      </c>
      <c r="N229" s="35">
        <f t="shared" si="85"/>
        <v>3.3980927890724956E-39</v>
      </c>
      <c r="O229" s="35">
        <f t="shared" si="86"/>
        <v>-280377.04060368147</v>
      </c>
      <c r="P229" s="3">
        <f t="shared" si="87"/>
        <v>28467.597833413092</v>
      </c>
      <c r="Q229">
        <f t="shared" si="76"/>
        <v>0.127</v>
      </c>
      <c r="R229" s="3">
        <f>IF(B229&lt;2,K229*V$5+L229*0.4*V$6 - IF((C229-J229)&gt;0,IF((C229-J229)&gt;V$12,V$12,C229-J229)),P229+L229*($V$6)*0.4+K229*($V$5)+G229+F229+E229)/LookHere!B$11</f>
        <v>58472.47783341309</v>
      </c>
      <c r="S229" s="3">
        <f>(IF(G229&gt;0,IF(R229&gt;V$15,IF(0.15*(R229-V$15)&lt;G229,0.15*(R229-V$15),G229),0),0))*LookHere!B$11</f>
        <v>0</v>
      </c>
      <c r="T229" s="3">
        <f>(IF(R229&lt;V$16,W$16*R229,IF(R229&lt;V$17,Z$16+W$17*(R229-V$16),IF(R229&lt;V$18,W$18*(R229-V$18)+Z$17,(R229-V$18)*W$19+Z$18)))+S229 + IF(R229&lt;V$20,R229*W$20,IF(R229&lt;V$21,(R229-V$20)*W$21+Z$20,(R229-V$21)*W$22+Z$21)))*LookHere!B$11</f>
        <v>13472.486845108178</v>
      </c>
      <c r="AI229" s="3">
        <f t="shared" si="88"/>
        <v>1</v>
      </c>
    </row>
    <row r="230" spans="1:35" x14ac:dyDescent="0.2">
      <c r="A230">
        <f t="shared" si="79"/>
        <v>90</v>
      </c>
      <c r="B230">
        <f>IF(A230&lt;LookHere!$B$9,1,2)</f>
        <v>2</v>
      </c>
      <c r="C230">
        <f>IF(B230&lt;2,LookHere!F$10 - T229,0)</f>
        <v>0</v>
      </c>
      <c r="D230" s="3">
        <f>IF(B230=2,LookHere!$B$12,0)</f>
        <v>45000</v>
      </c>
      <c r="E230" s="3">
        <f>IF(A230&lt;LookHere!B$13,0,IF(A230&lt;LookHere!B$14,LookHere!C$13,LookHere!C$14))</f>
        <v>15000</v>
      </c>
      <c r="F230" s="3">
        <f>IF('SC2'!A230&lt;LookHere!D$15,0,LookHere!B$15)</f>
        <v>8000</v>
      </c>
      <c r="G230" s="3">
        <f>IF('SC2'!A230&lt;LookHere!D$16,0,LookHere!B$16)</f>
        <v>7004.88</v>
      </c>
      <c r="H230" s="3">
        <f t="shared" si="80"/>
        <v>28467.606845108177</v>
      </c>
      <c r="I230" s="35">
        <f t="shared" si="81"/>
        <v>0</v>
      </c>
      <c r="J230" s="3">
        <f>IF(I229&gt;0,IF(B230&lt;2,IF(C230&gt;5500*[1]LookHere!B$11, 5500*[1]LookHere!B$11, C230), IF(H230&gt;(M230+P229),-(H230-M230-P229),0)),0)</f>
        <v>0</v>
      </c>
      <c r="K230" s="35">
        <f t="shared" si="82"/>
        <v>0</v>
      </c>
      <c r="L230" s="35">
        <f t="shared" si="83"/>
        <v>1.2087909263691741E-42</v>
      </c>
      <c r="M230" s="35">
        <f t="shared" si="84"/>
        <v>7.6602720302229759E-41</v>
      </c>
      <c r="N230" s="35">
        <f t="shared" si="85"/>
        <v>5.3621904211560829E-41</v>
      </c>
      <c r="O230" s="35">
        <f t="shared" si="86"/>
        <v>-309343.70956936909</v>
      </c>
      <c r="P230" s="3">
        <f t="shared" si="87"/>
        <v>28467.606845108177</v>
      </c>
      <c r="Q230">
        <f t="shared" si="76"/>
        <v>0.13600000000000001</v>
      </c>
      <c r="R230" s="3">
        <f>IF(B230&lt;2,K230*V$5+L230*0.4*V$6 - IF((C230-J230)&gt;0,IF((C230-J230)&gt;V$12,V$12,C230-J230)),P230+L230*($V$6)*0.4+K230*($V$5)+G230+F230+E230)/LookHere!B$11</f>
        <v>58472.486845108178</v>
      </c>
      <c r="S230" s="3">
        <f>(IF(G230&gt;0,IF(R230&gt;V$15,IF(0.15*(R230-V$15)&lt;G230,0.15*(R230-V$15),G230),0),0))*LookHere!B$11</f>
        <v>0</v>
      </c>
      <c r="T230" s="3">
        <f>(IF(R230&lt;V$16,W$16*R230,IF(R230&lt;V$17,Z$16+W$17*(R230-V$16),IF(R230&lt;V$18,W$18*(R230-V$18)+Z$17,(R230-V$18)*W$19+Z$18)))+S230 + IF(R230&lt;V$20,R230*W$20,IF(R230&lt;V$21,(R230-V$20)*W$21+Z$20,(R230-V$21)*W$22+Z$21)))*LookHere!B$11</f>
        <v>13472.489652251197</v>
      </c>
      <c r="AI230" s="3">
        <f t="shared" si="88"/>
        <v>1</v>
      </c>
    </row>
    <row r="231" spans="1:35" x14ac:dyDescent="0.2">
      <c r="A231">
        <f t="shared" si="79"/>
        <v>91</v>
      </c>
      <c r="B231">
        <f>IF(A231&lt;LookHere!$B$9,1,2)</f>
        <v>2</v>
      </c>
      <c r="C231">
        <f>IF(B231&lt;2,LookHere!F$10 - T230,0)</f>
        <v>0</v>
      </c>
      <c r="D231" s="3">
        <f>IF(B231=2,LookHere!$B$12,0)</f>
        <v>45000</v>
      </c>
      <c r="E231" s="3">
        <f>IF(A231&lt;LookHere!B$13,0,IF(A231&lt;LookHere!B$14,LookHere!C$13,LookHere!C$14))</f>
        <v>15000</v>
      </c>
      <c r="F231" s="3">
        <f>IF('SC2'!A231&lt;LookHere!D$15,0,LookHere!B$15)</f>
        <v>8000</v>
      </c>
      <c r="G231" s="3">
        <f>IF('SC2'!A231&lt;LookHere!D$16,0,LookHere!B$16)</f>
        <v>7004.88</v>
      </c>
      <c r="H231" s="3">
        <f t="shared" si="80"/>
        <v>28467.609652251194</v>
      </c>
      <c r="I231" s="35">
        <f t="shared" si="81"/>
        <v>0</v>
      </c>
      <c r="J231" s="3">
        <f>IF(I230&gt;0,IF(B231&lt;2,IF(C231&gt;5500*[1]LookHere!B$11, 5500*[1]LookHere!B$11, C231), IF(H231&gt;(M231+P230),-(H231-M231-P230),0)),0)</f>
        <v>0</v>
      </c>
      <c r="K231" s="35">
        <f t="shared" si="82"/>
        <v>0</v>
      </c>
      <c r="L231" s="35">
        <f t="shared" si="83"/>
        <v>1.9074720818105423E-44</v>
      </c>
      <c r="M231" s="35">
        <f t="shared" si="84"/>
        <v>1.2087909263691741E-42</v>
      </c>
      <c r="N231" s="35">
        <f t="shared" si="85"/>
        <v>8.4615364845842182E-43</v>
      </c>
      <c r="O231" s="35">
        <f t="shared" si="86"/>
        <v>-338361.94821751071</v>
      </c>
      <c r="P231" s="3">
        <f t="shared" si="87"/>
        <v>28467.609652251194</v>
      </c>
      <c r="Q231">
        <f t="shared" si="76"/>
        <v>0.14699999999999999</v>
      </c>
      <c r="R231" s="3">
        <f>IF(B231&lt;2,K231*V$5+L231*0.4*V$6 - IF((C231-J231)&gt;0,IF((C231-J231)&gt;V$12,V$12,C231-J231)),P231+L231*($V$6)*0.4+K231*($V$5)+G231+F231+E231)/LookHere!B$11</f>
        <v>58472.489652251192</v>
      </c>
      <c r="S231" s="3">
        <f>(IF(G231&gt;0,IF(R231&gt;V$15,IF(0.15*(R231-V$15)&lt;G231,0.15*(R231-V$15),G231),0),0))*LookHere!B$11</f>
        <v>0</v>
      </c>
      <c r="T231" s="3">
        <f>(IF(R231&lt;V$16,W$16*R231,IF(R231&lt;V$17,Z$16+W$17*(R231-V$16),IF(R231&lt;V$18,W$18*(R231-V$18)+Z$17,(R231-V$18)*W$19+Z$18)))+S231 + IF(R231&lt;V$20,R231*W$20,IF(R231&lt;V$21,(R231-V$20)*W$21+Z$20,(R231-V$21)*W$22+Z$21)))*LookHere!B$11</f>
        <v>13472.490526676247</v>
      </c>
      <c r="AI231" s="3">
        <f t="shared" si="88"/>
        <v>1</v>
      </c>
    </row>
    <row r="232" spans="1:35" x14ac:dyDescent="0.2">
      <c r="A232">
        <f t="shared" si="79"/>
        <v>92</v>
      </c>
      <c r="B232">
        <f>IF(A232&lt;LookHere!$B$9,1,2)</f>
        <v>2</v>
      </c>
      <c r="C232">
        <f>IF(B232&lt;2,LookHere!F$10 - T231,0)</f>
        <v>0</v>
      </c>
      <c r="D232" s="3">
        <f>IF(B232=2,LookHere!$B$12,0)</f>
        <v>45000</v>
      </c>
      <c r="E232" s="3">
        <f>IF(A232&lt;LookHere!B$13,0,IF(A232&lt;LookHere!B$14,LookHere!C$13,LookHere!C$14))</f>
        <v>15000</v>
      </c>
      <c r="F232" s="3">
        <f>IF('SC2'!A232&lt;LookHere!D$15,0,LookHere!B$15)</f>
        <v>8000</v>
      </c>
      <c r="G232" s="3">
        <f>IF('SC2'!A232&lt;LookHere!D$16,0,LookHere!B$16)</f>
        <v>7004.88</v>
      </c>
      <c r="H232" s="3">
        <f t="shared" si="80"/>
        <v>28467.610526676246</v>
      </c>
      <c r="I232" s="35">
        <f t="shared" si="81"/>
        <v>0</v>
      </c>
      <c r="J232" s="3">
        <f>IF(I231&gt;0,IF(B232&lt;2,IF(C232&gt;5500*[1]LookHere!B$11, 5500*[1]LookHere!B$11, C232), IF(H232&gt;(M232+P231),-(H232-M232-P231),0)),0)</f>
        <v>0</v>
      </c>
      <c r="K232" s="35">
        <f t="shared" si="82"/>
        <v>0</v>
      </c>
      <c r="L232" s="35">
        <f t="shared" si="83"/>
        <v>3.0099909450970479E-46</v>
      </c>
      <c r="M232" s="35">
        <f t="shared" si="84"/>
        <v>1.9074720818105423E-44</v>
      </c>
      <c r="N232" s="35">
        <f t="shared" si="85"/>
        <v>1.3352304572673794E-44</v>
      </c>
      <c r="O232" s="35">
        <f t="shared" si="86"/>
        <v>-367431.842137589</v>
      </c>
      <c r="P232" s="3">
        <f t="shared" si="87"/>
        <v>28467.610526676246</v>
      </c>
      <c r="Q232">
        <f t="shared" si="76"/>
        <v>0.161</v>
      </c>
      <c r="R232" s="3">
        <f>IF(B232&lt;2,K232*V$5+L232*0.4*V$6 - IF((C232-J232)&gt;0,IF((C232-J232)&gt;V$12,V$12,C232-J232)),P232+L232*($V$6)*0.4+K232*($V$5)+G232+F232+E232)/LookHere!B$11</f>
        <v>58472.490526676243</v>
      </c>
      <c r="S232" s="3">
        <f>(IF(G232&gt;0,IF(R232&gt;V$15,IF(0.15*(R232-V$15)&lt;G232,0.15*(R232-V$15),G232),0),0))*LookHere!B$11</f>
        <v>0</v>
      </c>
      <c r="T232" s="3">
        <f>(IF(R232&lt;V$16,W$16*R232,IF(R232&lt;V$17,Z$16+W$17*(R232-V$16),IF(R232&lt;V$18,W$18*(R232-V$18)+Z$17,(R232-V$18)*W$19+Z$18)))+S232 + IF(R232&lt;V$20,R232*W$20,IF(R232&lt;V$21,(R232-V$20)*W$21+Z$20,(R232-V$21)*W$22+Z$21)))*LookHere!B$11</f>
        <v>13472.490799059649</v>
      </c>
      <c r="AI232" s="3">
        <f t="shared" si="88"/>
        <v>1</v>
      </c>
    </row>
    <row r="233" spans="1:35" x14ac:dyDescent="0.2">
      <c r="A233">
        <f t="shared" si="79"/>
        <v>93</v>
      </c>
      <c r="B233">
        <f>IF(A233&lt;LookHere!$B$9,1,2)</f>
        <v>2</v>
      </c>
      <c r="C233">
        <f>IF(B233&lt;2,LookHere!F$10 - T232,0)</f>
        <v>0</v>
      </c>
      <c r="D233" s="3">
        <f>IF(B233=2,LookHere!$B$12,0)</f>
        <v>45000</v>
      </c>
      <c r="E233" s="3">
        <f>IF(A233&lt;LookHere!B$13,0,IF(A233&lt;LookHere!B$14,LookHere!C$13,LookHere!C$14))</f>
        <v>15000</v>
      </c>
      <c r="F233" s="3">
        <f>IF('SC2'!A233&lt;LookHere!D$15,0,LookHere!B$15)</f>
        <v>8000</v>
      </c>
      <c r="G233" s="3">
        <f>IF('SC2'!A233&lt;LookHere!D$16,0,LookHere!B$16)</f>
        <v>7004.88</v>
      </c>
      <c r="H233" s="3">
        <f t="shared" si="80"/>
        <v>28467.61079905965</v>
      </c>
      <c r="I233" s="35">
        <f t="shared" si="81"/>
        <v>0</v>
      </c>
      <c r="J233" s="3">
        <f>IF(I232&gt;0,IF(B233&lt;2,IF(C233&gt;5500*[1]LookHere!B$11, 5500*[1]LookHere!B$11, C233), IF(H233&gt;(M233+P232),-(H233-M233-P232),0)),0)</f>
        <v>0</v>
      </c>
      <c r="K233" s="35">
        <f t="shared" si="82"/>
        <v>0</v>
      </c>
      <c r="L233" s="35">
        <f t="shared" si="83"/>
        <v>4.7497657113631114E-48</v>
      </c>
      <c r="M233" s="35">
        <f t="shared" si="84"/>
        <v>3.0099909450970479E-46</v>
      </c>
      <c r="N233" s="35">
        <f t="shared" si="85"/>
        <v>2.1069936615679334E-46</v>
      </c>
      <c r="O233" s="35">
        <f t="shared" si="86"/>
        <v>-396553.4813432701</v>
      </c>
      <c r="P233" s="3">
        <f t="shared" si="87"/>
        <v>28467.61079905965</v>
      </c>
      <c r="Q233">
        <f t="shared" si="76"/>
        <v>0.18</v>
      </c>
      <c r="R233" s="3">
        <f>IF(B233&lt;2,K233*V$5+L233*0.4*V$6 - IF((C233-J233)&gt;0,IF((C233-J233)&gt;V$12,V$12,C233-J233)),P233+L233*($V$6)*0.4+K233*($V$5)+G233+F233+E233)/LookHere!B$11</f>
        <v>58472.490799059648</v>
      </c>
      <c r="S233" s="3">
        <f>(IF(G233&gt;0,IF(R233&gt;V$15,IF(0.15*(R233-V$15)&lt;G233,0.15*(R233-V$15),G233),0),0))*LookHere!B$11</f>
        <v>0</v>
      </c>
      <c r="T233" s="3">
        <f>(IF(R233&lt;V$16,W$16*R233,IF(R233&lt;V$17,Z$16+W$17*(R233-V$16),IF(R233&lt;V$18,W$18*(R233-V$18)+Z$17,(R233-V$18)*W$19+Z$18)))+S233 + IF(R233&lt;V$20,R233*W$20,IF(R233&lt;V$21,(R233-V$20)*W$21+Z$20,(R233-V$21)*W$22+Z$21)))*LookHere!B$11</f>
        <v>13472.490883907081</v>
      </c>
      <c r="AI233" s="3">
        <f t="shared" si="88"/>
        <v>1</v>
      </c>
    </row>
    <row r="234" spans="1:35" x14ac:dyDescent="0.2">
      <c r="A234">
        <f t="shared" si="79"/>
        <v>94</v>
      </c>
      <c r="B234">
        <f>IF(A234&lt;LookHere!$B$9,1,2)</f>
        <v>2</v>
      </c>
      <c r="C234">
        <f>IF(B234&lt;2,LookHere!F$10 - T233,0)</f>
        <v>0</v>
      </c>
      <c r="D234" s="3">
        <f>IF(B234=2,LookHere!$B$12,0)</f>
        <v>45000</v>
      </c>
      <c r="E234" s="3">
        <f>IF(A234&lt;LookHere!B$13,0,IF(A234&lt;LookHere!B$14,LookHere!C$13,LookHere!C$14))</f>
        <v>15000</v>
      </c>
      <c r="F234" s="3">
        <f>IF('SC2'!A234&lt;LookHere!D$15,0,LookHere!B$15)</f>
        <v>8000</v>
      </c>
      <c r="G234" s="3">
        <f>IF('SC2'!A234&lt;LookHere!D$16,0,LookHere!B$16)</f>
        <v>7004.88</v>
      </c>
      <c r="H234" s="3">
        <f t="shared" si="80"/>
        <v>28467.61088390708</v>
      </c>
      <c r="I234" s="35">
        <f t="shared" si="81"/>
        <v>0</v>
      </c>
      <c r="J234" s="3">
        <f>IF(I233&gt;0,IF(B234&lt;2,IF(C234&gt;5500*[1]LookHere!B$11, 5500*[1]LookHere!B$11, C234), IF(H234&gt;(M234+P233),-(H234-M234-P233),0)),0)</f>
        <v>0</v>
      </c>
      <c r="K234" s="35">
        <f t="shared" si="82"/>
        <v>0</v>
      </c>
      <c r="L234" s="35">
        <f t="shared" si="83"/>
        <v>7.4951302925308878E-50</v>
      </c>
      <c r="M234" s="35">
        <f t="shared" si="84"/>
        <v>4.7497657113631114E-48</v>
      </c>
      <c r="N234" s="35">
        <f t="shared" si="85"/>
        <v>3.324835997954178E-48</v>
      </c>
      <c r="O234" s="35">
        <f t="shared" si="86"/>
        <v>-425726.95733912068</v>
      </c>
      <c r="P234" s="3">
        <f t="shared" si="87"/>
        <v>28467.61088390708</v>
      </c>
      <c r="Q234">
        <f t="shared" si="76"/>
        <v>0.2</v>
      </c>
      <c r="R234" s="3">
        <f>IF(B234&lt;2,K234*V$5+L234*0.4*V$6 - IF((C234-J234)&gt;0,IF((C234-J234)&gt;V$12,V$12,C234-J234)),P234+L234*($V$6)*0.4+K234*($V$5)+G234+F234+E234)/LookHere!B$11</f>
        <v>58472.490883907078</v>
      </c>
      <c r="S234" s="3">
        <f>(IF(G234&gt;0,IF(R234&gt;V$15,IF(0.15*(R234-V$15)&lt;G234,0.15*(R234-V$15),G234),0),0))*LookHere!B$11</f>
        <v>0</v>
      </c>
      <c r="T234" s="3">
        <f>(IF(R234&lt;V$16,W$16*R234,IF(R234&lt;V$17,Z$16+W$17*(R234-V$16),IF(R234&lt;V$18,W$18*(R234-V$18)+Z$17,(R234-V$18)*W$19+Z$18)))+S234 + IF(R234&lt;V$20,R234*W$20,IF(R234&lt;V$21,(R234-V$20)*W$21+Z$20,(R234-V$21)*W$22+Z$21)))*LookHere!B$11</f>
        <v>13472.490910337054</v>
      </c>
      <c r="AI234" s="3">
        <f t="shared" si="88"/>
        <v>1</v>
      </c>
    </row>
    <row r="235" spans="1:35" x14ac:dyDescent="0.2">
      <c r="A235">
        <f t="shared" si="79"/>
        <v>95</v>
      </c>
      <c r="B235">
        <f>IF(A235&lt;LookHere!$B$9,1,2)</f>
        <v>2</v>
      </c>
      <c r="C235">
        <f>IF(B235&lt;2,LookHere!F$10 - T234,0)</f>
        <v>0</v>
      </c>
      <c r="D235" s="3">
        <f>IF(B235=2,LookHere!$B$12,0)</f>
        <v>45000</v>
      </c>
      <c r="E235" s="3">
        <f>IF(A235&lt;LookHere!B$13,0,IF(A235&lt;LookHere!B$14,LookHere!C$13,LookHere!C$14))</f>
        <v>15000</v>
      </c>
      <c r="F235" s="3">
        <f>IF('SC2'!A235&lt;LookHere!D$15,0,LookHere!B$15)</f>
        <v>8000</v>
      </c>
      <c r="G235" s="3">
        <f>IF('SC2'!A235&lt;LookHere!D$16,0,LookHere!B$16)</f>
        <v>7004.88</v>
      </c>
      <c r="H235" s="3">
        <f t="shared" si="80"/>
        <v>28467.610910337055</v>
      </c>
      <c r="I235" s="35">
        <f t="shared" si="81"/>
        <v>0</v>
      </c>
      <c r="J235" s="3">
        <f>IF(I234&gt;0,IF(B235&lt;2,IF(C235&gt;5500*[1]LookHere!B$11, 5500*[1]LookHere!B$11, C235), IF(H235&gt;(M235+P234),-(H235-M235-P234),0)),0)</f>
        <v>0</v>
      </c>
      <c r="K235" s="35">
        <f t="shared" si="82"/>
        <v>0</v>
      </c>
      <c r="L235" s="35">
        <f t="shared" si="83"/>
        <v>1.1827315601613711E-51</v>
      </c>
      <c r="M235" s="35">
        <f t="shared" si="84"/>
        <v>7.4951302925308878E-50</v>
      </c>
      <c r="N235" s="35">
        <f t="shared" si="85"/>
        <v>5.246591204771621E-50</v>
      </c>
      <c r="O235" s="35">
        <f t="shared" si="86"/>
        <v>-454952.36220709136</v>
      </c>
      <c r="P235" s="3">
        <f t="shared" si="87"/>
        <v>28467.610910337055</v>
      </c>
      <c r="Q235">
        <f t="shared" si="76"/>
        <v>0.2</v>
      </c>
      <c r="R235" s="3">
        <f>IF(B235&lt;2,K235*V$5+L235*0.4*V$6 - IF((C235-J235)&gt;0,IF((C235-J235)&gt;V$12,V$12,C235-J235)),P235+L235*($V$6)*0.4+K235*($V$5)+G235+F235+E235)/LookHere!B$11</f>
        <v>58472.490910337052</v>
      </c>
      <c r="S235" s="3">
        <f>(IF(G235&gt;0,IF(R235&gt;V$15,IF(0.15*(R235-V$15)&lt;G235,0.15*(R235-V$15),G235),0),0))*LookHere!B$11</f>
        <v>0</v>
      </c>
      <c r="T235" s="3">
        <f>(IF(R235&lt;V$16,W$16*R235,IF(R235&lt;V$17,Z$16+W$17*(R235-V$16),IF(R235&lt;V$18,W$18*(R235-V$18)+Z$17,(R235-V$18)*W$19+Z$18)))+S235 + IF(R235&lt;V$20,R235*W$20,IF(R235&lt;V$21,(R235-V$20)*W$21+Z$20,(R235-V$21)*W$22+Z$21)))*LookHere!B$11</f>
        <v>13472.490918569993</v>
      </c>
      <c r="AI235" s="3">
        <f t="shared" si="88"/>
        <v>1</v>
      </c>
    </row>
    <row r="236" spans="1:35" x14ac:dyDescent="0.2">
      <c r="A236">
        <f t="shared" si="79"/>
        <v>96</v>
      </c>
      <c r="B236">
        <f>IF(A236&lt;LookHere!$B$9,1,2)</f>
        <v>2</v>
      </c>
      <c r="C236">
        <f>IF(B236&lt;2,LookHere!F$10 - T235,0)</f>
        <v>0</v>
      </c>
      <c r="D236" s="3">
        <f>IF(B236=2,LookHere!$B$12,0)</f>
        <v>45000</v>
      </c>
      <c r="E236" s="3">
        <f>IF(A236&lt;LookHere!B$13,0,IF(A236&lt;LookHere!B$14,LookHere!C$13,LookHere!C$14))</f>
        <v>15000</v>
      </c>
      <c r="F236" s="3">
        <f>IF('SC2'!A236&lt;LookHere!D$15,0,LookHere!B$15)</f>
        <v>8000</v>
      </c>
      <c r="G236" s="3">
        <f>IF('SC2'!A236&lt;LookHere!D$16,0,LookHere!B$16)</f>
        <v>7004.88</v>
      </c>
      <c r="H236" s="3">
        <f t="shared" si="80"/>
        <v>28467.61091856999</v>
      </c>
      <c r="I236" s="35">
        <f t="shared" si="81"/>
        <v>0</v>
      </c>
      <c r="J236" s="3">
        <f>IF(I235&gt;0,IF(B236&lt;2,IF(C236&gt;5500*[1]LookHere!B$11, 5500*[1]LookHere!B$11, C236), IF(H236&gt;(M236+P235),-(H236-M236-P235),0)),0)</f>
        <v>0</v>
      </c>
      <c r="K236" s="35">
        <f t="shared" si="82"/>
        <v>0</v>
      </c>
      <c r="L236" s="35">
        <f t="shared" si="83"/>
        <v>1.8663504019346306E-53</v>
      </c>
      <c r="M236" s="35">
        <f t="shared" si="84"/>
        <v>1.1827315601613711E-51</v>
      </c>
      <c r="N236" s="35">
        <f t="shared" si="85"/>
        <v>8.2791209211295965E-52</v>
      </c>
      <c r="O236" s="35">
        <f t="shared" si="86"/>
        <v>-484229.78832215699</v>
      </c>
      <c r="P236" s="3">
        <f t="shared" si="87"/>
        <v>28467.61091856999</v>
      </c>
      <c r="Q236">
        <f t="shared" si="76"/>
        <v>0.2</v>
      </c>
      <c r="R236" s="3">
        <f>IF(B236&lt;2,K236*V$5+L236*0.4*V$6 - IF((C236-J236)&gt;0,IF((C236-J236)&gt;V$12,V$12,C236-J236)),P236+L236*($V$6)*0.4+K236*($V$5)+G236+F236+E236)/LookHere!B$11</f>
        <v>58472.490918569987</v>
      </c>
      <c r="S236" s="3">
        <f>(IF(G236&gt;0,IF(R236&gt;V$15,IF(0.15*(R236-V$15)&lt;G236,0.15*(R236-V$15),G236),0),0))*LookHere!B$11</f>
        <v>0</v>
      </c>
      <c r="T236" s="3">
        <f>(IF(R236&lt;V$16,W$16*R236,IF(R236&lt;V$17,Z$16+W$17*(R236-V$16),IF(R236&lt;V$18,W$18*(R236-V$18)+Z$17,(R236-V$18)*W$19+Z$18)))+S236 + IF(R236&lt;V$20,R236*W$20,IF(R236&lt;V$21,(R236-V$20)*W$21+Z$20,(R236-V$21)*W$22+Z$21)))*LookHere!B$11</f>
        <v>13472.490921134551</v>
      </c>
      <c r="AI236" s="3">
        <f t="shared" si="88"/>
        <v>1</v>
      </c>
    </row>
    <row r="237" spans="1:35" x14ac:dyDescent="0.2">
      <c r="A237">
        <f t="shared" si="79"/>
        <v>97</v>
      </c>
      <c r="B237">
        <f>IF(A237&lt;LookHere!$B$9,1,2)</f>
        <v>2</v>
      </c>
      <c r="C237">
        <f>IF(B237&lt;2,LookHere!F$10 - T236,0)</f>
        <v>0</v>
      </c>
      <c r="D237" s="3">
        <f>IF(B237=2,LookHere!$B$12,0)</f>
        <v>45000</v>
      </c>
      <c r="E237" s="3">
        <f>IF(A237&lt;LookHere!B$13,0,IF(A237&lt;LookHere!B$14,LookHere!C$13,LookHere!C$14))</f>
        <v>15000</v>
      </c>
      <c r="F237" s="3">
        <f>IF('SC2'!A237&lt;LookHere!D$15,0,LookHere!B$15)</f>
        <v>8000</v>
      </c>
      <c r="G237" s="3">
        <f>IF('SC2'!A237&lt;LookHere!D$16,0,LookHere!B$16)</f>
        <v>7004.88</v>
      </c>
      <c r="H237" s="3">
        <f t="shared" si="80"/>
        <v>28467.61092113455</v>
      </c>
      <c r="I237" s="35">
        <f t="shared" si="81"/>
        <v>0</v>
      </c>
      <c r="J237" s="3">
        <f>IF(I236&gt;0,IF(B237&lt;2,IF(C237&gt;5500*[1]LookHere!B$11, 5500*[1]LookHere!B$11, C237), IF(H237&gt;(M237+P236),-(H237-M237-P236),0)),0)</f>
        <v>0</v>
      </c>
      <c r="K237" s="35">
        <f t="shared" si="82"/>
        <v>0</v>
      </c>
      <c r="L237" s="35">
        <f t="shared" si="83"/>
        <v>2.9451009342528321E-55</v>
      </c>
      <c r="M237" s="35">
        <f t="shared" si="84"/>
        <v>1.8663504019346306E-53</v>
      </c>
      <c r="N237" s="35">
        <f t="shared" si="85"/>
        <v>1.3064452813542412E-53</v>
      </c>
      <c r="O237" s="35">
        <f t="shared" si="86"/>
        <v>-513559.32826394041</v>
      </c>
      <c r="P237" s="3">
        <f t="shared" si="87"/>
        <v>28467.61092113455</v>
      </c>
      <c r="Q237">
        <f t="shared" si="76"/>
        <v>0.2</v>
      </c>
      <c r="R237" s="3">
        <f>IF(B237&lt;2,K237*V$5+L237*0.4*V$6 - IF((C237-J237)&gt;0,IF((C237-J237)&gt;V$12,V$12,C237-J237)),P237+L237*($V$6)*0.4+K237*($V$5)+G237+F237+E237)/LookHere!B$11</f>
        <v>58472.490921134551</v>
      </c>
      <c r="S237" s="3">
        <f>(IF(G237&gt;0,IF(R237&gt;V$15,IF(0.15*(R237-V$15)&lt;G237,0.15*(R237-V$15),G237),0),0))*LookHere!B$11</f>
        <v>0</v>
      </c>
      <c r="T237" s="3">
        <f>(IF(R237&lt;V$16,W$16*R237,IF(R237&lt;V$17,Z$16+W$17*(R237-V$16),IF(R237&lt;V$18,W$18*(R237-V$18)+Z$17,(R237-V$18)*W$19+Z$18)))+S237 + IF(R237&lt;V$20,R237*W$20,IF(R237&lt;V$21,(R237-V$20)*W$21+Z$20,(R237-V$21)*W$22+Z$21)))*LookHere!B$11</f>
        <v>13472.490921933413</v>
      </c>
      <c r="AI237" s="3">
        <f t="shared" si="88"/>
        <v>1</v>
      </c>
    </row>
    <row r="238" spans="1:35" x14ac:dyDescent="0.2">
      <c r="A238">
        <f t="shared" si="79"/>
        <v>98</v>
      </c>
      <c r="B238">
        <f>IF(A238&lt;LookHere!$B$9,1,2)</f>
        <v>2</v>
      </c>
      <c r="C238">
        <f>IF(B238&lt;2,LookHere!F$10 - T237,0)</f>
        <v>0</v>
      </c>
      <c r="D238" s="3">
        <f>IF(B238=2,LookHere!$B$12,0)</f>
        <v>45000</v>
      </c>
      <c r="E238" s="3">
        <f>IF(A238&lt;LookHere!B$13,0,IF(A238&lt;LookHere!B$14,LookHere!C$13,LookHere!C$14))</f>
        <v>15000</v>
      </c>
      <c r="F238" s="3">
        <f>IF('SC2'!A238&lt;LookHere!D$15,0,LookHere!B$15)</f>
        <v>8000</v>
      </c>
      <c r="G238" s="3">
        <f>IF('SC2'!A238&lt;LookHere!D$16,0,LookHere!B$16)</f>
        <v>7004.88</v>
      </c>
      <c r="H238" s="3">
        <f t="shared" si="80"/>
        <v>28467.61092193341</v>
      </c>
      <c r="I238" s="35">
        <f t="shared" si="81"/>
        <v>0</v>
      </c>
      <c r="J238" s="3">
        <f>IF(I237&gt;0,IF(B238&lt;2,IF(C238&gt;5500*[1]LookHere!B$11, 5500*[1]LookHere!B$11, C238), IF(H238&gt;(M238+P237),-(H238-M238-P237),0)),0)</f>
        <v>0</v>
      </c>
      <c r="K238" s="35">
        <f t="shared" si="82"/>
        <v>0</v>
      </c>
      <c r="L238" s="35">
        <f t="shared" si="83"/>
        <v>4.6473692742509923E-57</v>
      </c>
      <c r="M238" s="35">
        <f t="shared" si="84"/>
        <v>2.9451009342528321E-55</v>
      </c>
      <c r="N238" s="35">
        <f t="shared" si="85"/>
        <v>2.0615706539769821E-55</v>
      </c>
      <c r="O238" s="35">
        <f t="shared" si="86"/>
        <v>-542941.07478938473</v>
      </c>
      <c r="P238" s="3">
        <f t="shared" si="87"/>
        <v>28467.61092193341</v>
      </c>
      <c r="Q238">
        <f t="shared" si="76"/>
        <v>0.2</v>
      </c>
      <c r="R238" s="3">
        <f>IF(B238&lt;2,K238*V$5+L238*0.4*V$6 - IF((C238-J238)&gt;0,IF((C238-J238)&gt;V$12,V$12,C238-J238)),P238+L238*($V$6)*0.4+K238*($V$5)+G238+F238+E238)/LookHere!B$11</f>
        <v>58472.490921933408</v>
      </c>
      <c r="S238" s="3">
        <f>(IF(G238&gt;0,IF(R238&gt;V$15,IF(0.15*(R238-V$15)&lt;G238,0.15*(R238-V$15),G238),0),0))*LookHere!B$11</f>
        <v>0</v>
      </c>
      <c r="T238" s="3">
        <f>(IF(R238&lt;V$16,W$16*R238,IF(R238&lt;V$17,Z$16+W$17*(R238-V$16),IF(R238&lt;V$18,W$18*(R238-V$18)+Z$17,(R238-V$18)*W$19+Z$18)))+S238 + IF(R238&lt;V$20,R238*W$20,IF(R238&lt;V$21,(R238-V$20)*W$21+Z$20,(R238-V$21)*W$22+Z$21)))*LookHere!B$11</f>
        <v>13472.490922182256</v>
      </c>
      <c r="AI238" s="3">
        <f t="shared" si="88"/>
        <v>1</v>
      </c>
    </row>
    <row r="239" spans="1:35" x14ac:dyDescent="0.2">
      <c r="A239">
        <f t="shared" si="79"/>
        <v>99</v>
      </c>
      <c r="B239">
        <f>IF(A239&lt;LookHere!$B$9,1,2)</f>
        <v>2</v>
      </c>
      <c r="C239">
        <f>IF(B239&lt;2,LookHere!F$10 - T238,0)</f>
        <v>0</v>
      </c>
      <c r="D239" s="3">
        <f>IF(B239=2,LookHere!$B$12,0)</f>
        <v>45000</v>
      </c>
      <c r="E239" s="3">
        <f>IF(A239&lt;LookHere!B$13,0,IF(A239&lt;LookHere!B$14,LookHere!C$13,LookHere!C$14))</f>
        <v>15000</v>
      </c>
      <c r="F239" s="3">
        <f>IF('SC2'!A239&lt;LookHere!D$15,0,LookHere!B$15)</f>
        <v>8000</v>
      </c>
      <c r="G239" s="3">
        <f>IF('SC2'!A239&lt;LookHere!D$16,0,LookHere!B$16)</f>
        <v>7004.88</v>
      </c>
      <c r="H239" s="3">
        <f t="shared" si="80"/>
        <v>28467.610922182255</v>
      </c>
      <c r="I239" s="35">
        <f t="shared" si="81"/>
        <v>0</v>
      </c>
      <c r="J239" s="3">
        <f>IF(I238&gt;0,IF(B239&lt;2,IF(C239&gt;5500*[1]LookHere!B$11, 5500*[1]LookHere!B$11, C239), IF(H239&gt;(M239+P238),-(H239-M239-P238),0)),0)</f>
        <v>0</v>
      </c>
      <c r="K239" s="35">
        <f t="shared" si="82"/>
        <v>0</v>
      </c>
      <c r="L239" s="35">
        <f t="shared" si="83"/>
        <v>7.3335487147680376E-59</v>
      </c>
      <c r="M239" s="35">
        <f t="shared" si="84"/>
        <v>4.6473692742509923E-57</v>
      </c>
      <c r="N239" s="35">
        <f t="shared" si="85"/>
        <v>3.2531584919756945E-57</v>
      </c>
      <c r="O239" s="35">
        <f t="shared" si="86"/>
        <v>-572375.12082444318</v>
      </c>
      <c r="P239" s="3">
        <f t="shared" si="87"/>
        <v>28467.610922182255</v>
      </c>
      <c r="Q239">
        <f t="shared" si="76"/>
        <v>0.2</v>
      </c>
      <c r="R239" s="3">
        <f>IF(B239&lt;2,K239*V$5+L239*0.4*V$6 - IF((C239-J239)&gt;0,IF((C239-J239)&gt;V$12,V$12,C239-J239)),P239+L239*($V$6)*0.4+K239*($V$5)+G239+F239+E239)/LookHere!B$11</f>
        <v>58472.490922182253</v>
      </c>
      <c r="S239" s="3">
        <f>(IF(G239&gt;0,IF(R239&gt;V$15,IF(0.15*(R239-V$15)&lt;G239,0.15*(R239-V$15),G239),0),0))*LookHere!B$11</f>
        <v>0</v>
      </c>
      <c r="T239" s="3">
        <f>(IF(R239&lt;V$16,W$16*R239,IF(R239&lt;V$17,Z$16+W$17*(R239-V$16),IF(R239&lt;V$18,W$18*(R239-V$18)+Z$17,(R239-V$18)*W$19+Z$18)))+S239 + IF(R239&lt;V$20,R239*W$20,IF(R239&lt;V$21,(R239-V$20)*W$21+Z$20,(R239-V$21)*W$22+Z$21)))*LookHere!B$11</f>
        <v>13472.490922259771</v>
      </c>
      <c r="AI239" s="3">
        <f t="shared" si="88"/>
        <v>1</v>
      </c>
    </row>
    <row r="240" spans="1:35" x14ac:dyDescent="0.2">
      <c r="A240">
        <f t="shared" si="79"/>
        <v>100</v>
      </c>
      <c r="B240">
        <f>IF(A240&lt;LookHere!$B$9,1,2)</f>
        <v>2</v>
      </c>
      <c r="C240">
        <f>IF(B240&lt;2,LookHere!F$10 - T239,0)</f>
        <v>0</v>
      </c>
      <c r="D240" s="3">
        <f>IF(B240=2,LookHere!$B$12,0)</f>
        <v>45000</v>
      </c>
      <c r="E240" s="3">
        <f>IF(A240&lt;LookHere!B$13,0,IF(A240&lt;LookHere!B$14,LookHere!C$13,LookHere!C$14))</f>
        <v>15000</v>
      </c>
      <c r="F240" s="3">
        <f>IF('SC2'!A240&lt;LookHere!D$15,0,LookHere!B$15)</f>
        <v>8000</v>
      </c>
      <c r="G240" s="3">
        <f>IF('SC2'!A240&lt;LookHere!D$16,0,LookHere!B$16)</f>
        <v>7004.88</v>
      </c>
      <c r="H240" s="3">
        <f t="shared" si="80"/>
        <v>28467.61092225977</v>
      </c>
      <c r="I240" s="35">
        <f t="shared" si="81"/>
        <v>0</v>
      </c>
      <c r="J240" s="3">
        <f>IF(I239&gt;0,IF(B240&lt;2,IF(C240&gt;5500*[1]LookHere!B$11, 5500*[1]LookHere!B$11, C240), IF(H240&gt;(M240+P239),-(H240-M240-P239),0)),0)</f>
        <v>0</v>
      </c>
      <c r="K240" s="35">
        <f t="shared" si="82"/>
        <v>0</v>
      </c>
      <c r="L240" s="35">
        <f t="shared" si="83"/>
        <v>1.1572339871903889E-60</v>
      </c>
      <c r="M240" s="35">
        <f t="shared" si="84"/>
        <v>7.3335487147680376E-59</v>
      </c>
      <c r="N240" s="35">
        <f t="shared" si="85"/>
        <v>5.1334841003376258E-59</v>
      </c>
      <c r="O240" s="35">
        <f t="shared" si="86"/>
        <v>-601861.55946169281</v>
      </c>
      <c r="P240" s="3">
        <f t="shared" si="87"/>
        <v>28467.61092225977</v>
      </c>
      <c r="Q240">
        <f t="shared" si="76"/>
        <v>0.2</v>
      </c>
      <c r="R240" s="3">
        <f>IF(B240&lt;2,K240*V$5+L240*0.4*V$6 - IF((C240-J240)&gt;0,IF((C240-J240)&gt;V$12,V$12,C240-J240)),P240+L240*($V$6)*0.4+K240*($V$5)+G240+F240+E240)/LookHere!B$11</f>
        <v>58472.490922259771</v>
      </c>
      <c r="S240" s="3">
        <f>(IF(G240&gt;0,IF(R240&gt;V$15,IF(0.15*(R240-V$15)&lt;G240,0.15*(R240-V$15),G240),0),0))*LookHere!B$11</f>
        <v>0</v>
      </c>
      <c r="T240" s="3">
        <f>(IF(R240&lt;V$16,W$16*R240,IF(R240&lt;V$17,Z$16+W$17*(R240-V$16),IF(R240&lt;V$18,W$18*(R240-V$18)+Z$17,(R240-V$18)*W$19+Z$18)))+S240 + IF(R240&lt;V$20,R240*W$20,IF(R240&lt;V$21,(R240-V$20)*W$21+Z$20,(R240-V$21)*W$22+Z$21)))*LookHere!B$11</f>
        <v>13472.490922283918</v>
      </c>
      <c r="AI240" s="3">
        <f t="shared" si="88"/>
        <v>1</v>
      </c>
    </row>
    <row r="241" spans="1:35" x14ac:dyDescent="0.2">
      <c r="A241">
        <f t="shared" si="79"/>
        <v>101</v>
      </c>
      <c r="B241">
        <f>IF(A241&lt;LookHere!$B$9,1,2)</f>
        <v>2</v>
      </c>
      <c r="C241">
        <f>IF(B241&lt;2,LookHere!F$10 - T240,0)</f>
        <v>0</v>
      </c>
      <c r="D241" s="3">
        <f>IF(B241=2,LookHere!$B$12,0)</f>
        <v>45000</v>
      </c>
      <c r="E241" s="3">
        <f>IF(A241&lt;LookHere!B$13,0,IF(A241&lt;LookHere!B$14,LookHere!C$13,LookHere!C$14))</f>
        <v>15000</v>
      </c>
      <c r="F241" s="3">
        <f>IF('SC2'!A241&lt;LookHere!D$15,0,LookHere!B$15)</f>
        <v>8000</v>
      </c>
      <c r="G241" s="3">
        <f>IF('SC2'!A241&lt;LookHere!D$16,0,LookHere!B$16)</f>
        <v>7004.88</v>
      </c>
      <c r="H241" s="3">
        <f t="shared" si="80"/>
        <v>28467.610922283915</v>
      </c>
      <c r="I241" s="35">
        <f t="shared" si="81"/>
        <v>0</v>
      </c>
      <c r="J241" s="3">
        <f>IF(I240&gt;0,IF(B241&lt;2,IF(C241&gt;5500*[1]LookHere!B$11, 5500*[1]LookHere!B$11, C241), IF(H241&gt;(M241+P240),-(H241-M241-P240),0)),0)</f>
        <v>0</v>
      </c>
      <c r="K241" s="35">
        <f t="shared" si="82"/>
        <v>0</v>
      </c>
      <c r="L241" s="35">
        <f t="shared" si="83"/>
        <v>1.8261152317864175E-62</v>
      </c>
      <c r="M241" s="35">
        <f t="shared" si="84"/>
        <v>1.1572339871903889E-60</v>
      </c>
      <c r="N241" s="35">
        <f t="shared" si="85"/>
        <v>8.1006379103327219E-61</v>
      </c>
      <c r="O241" s="35">
        <f t="shared" si="86"/>
        <v>-631400.48395979428</v>
      </c>
      <c r="P241" s="3">
        <f t="shared" si="87"/>
        <v>28467.610922283915</v>
      </c>
      <c r="Q241">
        <f t="shared" si="76"/>
        <v>0.2</v>
      </c>
      <c r="R241" s="3">
        <f>IF(B241&lt;2,K241*V$5+L241*0.4*V$6 - IF((C241-J241)&gt;0,IF((C241-J241)&gt;V$12,V$12,C241-J241)),P241+L241*($V$6)*0.4+K241*($V$5)+G241+F241+E241)/LookHere!B$11</f>
        <v>58472.490922283912</v>
      </c>
      <c r="S241" s="3">
        <f>(IF(G241&gt;0,IF(R241&gt;V$15,IF(0.15*(R241-V$15)&lt;G241,0.15*(R241-V$15),G241),0),0))*LookHere!B$11</f>
        <v>0</v>
      </c>
      <c r="T241" s="3">
        <f>(IF(R241&lt;V$16,W$16*R241,IF(R241&lt;V$17,Z$16+W$17*(R241-V$16),IF(R241&lt;V$18,W$18*(R241-V$18)+Z$17,(R241-V$18)*W$19+Z$18)))+S241 + IF(R241&lt;V$20,R241*W$20,IF(R241&lt;V$21,(R241-V$20)*W$21+Z$20,(R241-V$21)*W$22+Z$21)))*LookHere!B$11</f>
        <v>13472.490922291439</v>
      </c>
      <c r="AI241" s="3">
        <f t="shared" si="88"/>
        <v>1</v>
      </c>
    </row>
    <row r="242" spans="1:35" x14ac:dyDescent="0.2">
      <c r="A242">
        <f t="shared" si="79"/>
        <v>102</v>
      </c>
      <c r="B242">
        <f>IF(A242&lt;LookHere!$B$9,1,2)</f>
        <v>2</v>
      </c>
      <c r="C242">
        <f>IF(B242&lt;2,LookHere!F$10 - T241,0)</f>
        <v>0</v>
      </c>
      <c r="D242" s="3">
        <f>IF(B242=2,LookHere!$B$12,0)</f>
        <v>45000</v>
      </c>
      <c r="E242" s="3">
        <f>IF(A242&lt;LookHere!B$13,0,IF(A242&lt;LookHere!B$14,LookHere!C$13,LookHere!C$14))</f>
        <v>15000</v>
      </c>
      <c r="F242" s="3">
        <f>IF('SC2'!A242&lt;LookHere!D$15,0,LookHere!B$15)</f>
        <v>8000</v>
      </c>
      <c r="G242" s="3">
        <f>IF('SC2'!A242&lt;LookHere!D$16,0,LookHere!B$16)</f>
        <v>7004.88</v>
      </c>
      <c r="H242" s="3">
        <f t="shared" si="80"/>
        <v>28467.610922291438</v>
      </c>
      <c r="I242" s="35">
        <f t="shared" si="81"/>
        <v>0</v>
      </c>
      <c r="J242" s="3">
        <f>IF(I241&gt;0,IF(B242&lt;2,IF(C242&gt;5500*[1]LookHere!B$11, 5500*[1]LookHere!B$11, C242), IF(H242&gt;(M242+P241),-(H242-M242-P241),0)),0)</f>
        <v>0</v>
      </c>
      <c r="K242" s="35">
        <f t="shared" si="82"/>
        <v>0</v>
      </c>
      <c r="L242" s="35">
        <f t="shared" si="83"/>
        <v>2.8816098357589422E-64</v>
      </c>
      <c r="M242" s="35">
        <f t="shared" si="84"/>
        <v>1.8261152317864175E-62</v>
      </c>
      <c r="N242" s="35">
        <f t="shared" si="85"/>
        <v>1.2782806622504921E-62</v>
      </c>
      <c r="O242" s="35">
        <f t="shared" si="86"/>
        <v>-660991.98774352658</v>
      </c>
      <c r="P242" s="3">
        <f t="shared" si="87"/>
        <v>28467.610922291438</v>
      </c>
      <c r="Q242">
        <f t="shared" si="76"/>
        <v>0.2</v>
      </c>
      <c r="R242" s="3">
        <f>IF(B242&lt;2,K242*V$5+L242*0.4*V$6 - IF((C242-J242)&gt;0,IF((C242-J242)&gt;V$12,V$12,C242-J242)),P242+L242*($V$6)*0.4+K242*($V$5)+G242+F242+E242)/LookHere!B$11</f>
        <v>58472.490922291436</v>
      </c>
      <c r="S242" s="3">
        <f>(IF(G242&gt;0,IF(R242&gt;V$15,IF(0.15*(R242-V$15)&lt;G242,0.15*(R242-V$15),G242),0),0))*LookHere!B$11</f>
        <v>0</v>
      </c>
      <c r="T242" s="3">
        <f>(IF(R242&lt;V$16,W$16*R242,IF(R242&lt;V$17,Z$16+W$17*(R242-V$16),IF(R242&lt;V$18,W$18*(R242-V$18)+Z$17,(R242-V$18)*W$19+Z$18)))+S242 + IF(R242&lt;V$20,R242*W$20,IF(R242&lt;V$21,(R242-V$20)*W$21+Z$20,(R242-V$21)*W$22+Z$21)))*LookHere!B$11</f>
        <v>13472.490922293782</v>
      </c>
      <c r="AI242" s="3">
        <f t="shared" si="88"/>
        <v>1</v>
      </c>
    </row>
    <row r="243" spans="1:35" x14ac:dyDescent="0.2">
      <c r="A243">
        <f t="shared" si="79"/>
        <v>103</v>
      </c>
      <c r="B243">
        <f>IF(A243&lt;LookHere!$B$9,1,2)</f>
        <v>2</v>
      </c>
      <c r="C243">
        <f>IF(B243&lt;2,LookHere!F$10 - T242,0)</f>
        <v>0</v>
      </c>
      <c r="D243" s="3">
        <f>IF(B243=2,LookHere!$B$12,0)</f>
        <v>45000</v>
      </c>
      <c r="E243" s="3">
        <f>IF(A243&lt;LookHere!B$13,0,IF(A243&lt;LookHere!B$14,LookHere!C$13,LookHere!C$14))</f>
        <v>15000</v>
      </c>
      <c r="F243" s="3">
        <f>IF('SC2'!A243&lt;LookHere!D$15,0,LookHere!B$15)</f>
        <v>8000</v>
      </c>
      <c r="G243" s="3">
        <f>IF('SC2'!A243&lt;LookHere!D$16,0,LookHere!B$16)</f>
        <v>7004.88</v>
      </c>
      <c r="H243" s="3">
        <f t="shared" si="80"/>
        <v>28467.610922293781</v>
      </c>
      <c r="I243" s="35">
        <f t="shared" si="81"/>
        <v>0</v>
      </c>
      <c r="J243" s="3">
        <f>IF(I242&gt;0,IF(B243&lt;2,IF(C243&gt;5500*[1]LookHere!B$11, 5500*[1]LookHere!B$11, C243), IF(H243&gt;(M243+P242),-(H243-M243-P242),0)),0)</f>
        <v>0</v>
      </c>
      <c r="K243" s="35">
        <f t="shared" si="82"/>
        <v>0</v>
      </c>
      <c r="L243" s="35">
        <f t="shared" si="83"/>
        <v>4.5471803208275996E-66</v>
      </c>
      <c r="M243" s="35">
        <f t="shared" si="84"/>
        <v>2.8816098357589422E-64</v>
      </c>
      <c r="N243" s="35">
        <f t="shared" si="85"/>
        <v>2.0171268850312593E-64</v>
      </c>
      <c r="O243" s="35">
        <f t="shared" si="86"/>
        <v>-690636.16440400144</v>
      </c>
      <c r="P243" s="3">
        <f t="shared" si="87"/>
        <v>28467.610922293781</v>
      </c>
      <c r="Q243">
        <f t="shared" si="76"/>
        <v>0.2</v>
      </c>
      <c r="R243" s="3">
        <f>IF(B243&lt;2,K243*V$5+L243*0.4*V$6 - IF((C243-J243)&gt;0,IF((C243-J243)&gt;V$12,V$12,C243-J243)),P243+L243*($V$6)*0.4+K243*($V$5)+G243+F243+E243)/LookHere!B$11</f>
        <v>58472.490922293779</v>
      </c>
      <c r="S243" s="3">
        <f>(IF(G243&gt;0,IF(R243&gt;V$15,IF(0.15*(R243-V$15)&lt;G243,0.15*(R243-V$15),G243),0),0))*LookHere!B$11</f>
        <v>0</v>
      </c>
      <c r="T243" s="3">
        <f>(IF(R243&lt;V$16,W$16*R243,IF(R243&lt;V$17,Z$16+W$17*(R243-V$16),IF(R243&lt;V$18,W$18*(R243-V$18)+Z$17,(R243-V$18)*W$19+Z$18)))+S243 + IF(R243&lt;V$20,R243*W$20,IF(R243&lt;V$21,(R243-V$20)*W$21+Z$20,(R243-V$21)*W$22+Z$21)))*LookHere!B$11</f>
        <v>13472.490922294512</v>
      </c>
      <c r="AI243" s="3">
        <f t="shared" si="88"/>
        <v>1</v>
      </c>
    </row>
    <row r="244" spans="1:35" x14ac:dyDescent="0.2">
      <c r="A244">
        <f t="shared" si="79"/>
        <v>104</v>
      </c>
      <c r="B244">
        <f>IF(A244&lt;LookHere!$B$9,1,2)</f>
        <v>2</v>
      </c>
      <c r="C244">
        <f>IF(B244&lt;2,LookHere!F$10 - T243,0)</f>
        <v>0</v>
      </c>
      <c r="D244" s="3">
        <f>IF(B244=2,LookHere!$B$12,0)</f>
        <v>45000</v>
      </c>
      <c r="E244" s="3">
        <f>IF(A244&lt;LookHere!B$13,0,IF(A244&lt;LookHere!B$14,LookHere!C$13,LookHere!C$14))</f>
        <v>15000</v>
      </c>
      <c r="F244" s="3">
        <f>IF('SC2'!A244&lt;LookHere!D$15,0,LookHere!B$15)</f>
        <v>8000</v>
      </c>
      <c r="G244" s="3">
        <f>IF('SC2'!A244&lt;LookHere!D$16,0,LookHere!B$16)</f>
        <v>7004.88</v>
      </c>
      <c r="H244" s="3">
        <f t="shared" si="80"/>
        <v>28467.610922294509</v>
      </c>
      <c r="I244" s="35">
        <f t="shared" si="81"/>
        <v>0</v>
      </c>
      <c r="J244" s="3">
        <f>IF(I243&gt;0,IF(B244&lt;2,IF(C244&gt;5500*[1]LookHere!B$11, 5500*[1]LookHere!B$11, C244), IF(H244&gt;(M244+P243),-(H244-M244-P243),0)),0)</f>
        <v>0</v>
      </c>
      <c r="K244" s="35">
        <f t="shared" si="82"/>
        <v>0</v>
      </c>
      <c r="L244" s="35">
        <f t="shared" si="83"/>
        <v>7.1754505462659238E-68</v>
      </c>
      <c r="M244" s="35">
        <f t="shared" si="84"/>
        <v>4.5471803208275996E-66</v>
      </c>
      <c r="N244" s="35">
        <f t="shared" si="85"/>
        <v>3.1830262245793196E-66</v>
      </c>
      <c r="O244" s="35">
        <f t="shared" si="86"/>
        <v>-720333.10769893427</v>
      </c>
      <c r="P244" s="3">
        <f t="shared" si="87"/>
        <v>28467.610922294509</v>
      </c>
      <c r="Q244">
        <f t="shared" si="76"/>
        <v>0.2</v>
      </c>
      <c r="R244" s="3">
        <f>IF(B244&lt;2,K244*V$5+L244*0.4*V$6 - IF((C244-J244)&gt;0,IF((C244-J244)&gt;V$12,V$12,C244-J244)),P244+L244*($V$6)*0.4+K244*($V$5)+G244+F244+E244)/LookHere!B$11</f>
        <v>58472.490922294506</v>
      </c>
      <c r="S244" s="3">
        <f>(IF(G244&gt;0,IF(R244&gt;V$15,IF(0.15*(R244-V$15)&lt;G244,0.15*(R244-V$15),G244),0),0))*LookHere!B$11</f>
        <v>0</v>
      </c>
      <c r="T244" s="3">
        <f>(IF(R244&lt;V$16,W$16*R244,IF(R244&lt;V$17,Z$16+W$17*(R244-V$16),IF(R244&lt;V$18,W$18*(R244-V$18)+Z$17,(R244-V$18)*W$19+Z$18)))+S244 + IF(R244&lt;V$20,R244*W$20,IF(R244&lt;V$21,(R244-V$20)*W$21+Z$20,(R244-V$21)*W$22+Z$21)))*LookHere!B$11</f>
        <v>13472.490922294739</v>
      </c>
      <c r="AI244" s="3">
        <f t="shared" si="88"/>
        <v>1</v>
      </c>
    </row>
    <row r="245" spans="1:35" x14ac:dyDescent="0.2">
      <c r="A245">
        <f t="shared" ref="A245:A260" si="89">A244+1</f>
        <v>105</v>
      </c>
      <c r="B245">
        <f>IF(A245&lt;LookHere!$B$9,1,2)</f>
        <v>2</v>
      </c>
      <c r="C245">
        <f>IF(B245&lt;2,LookHere!F$10 - T244,0)</f>
        <v>0</v>
      </c>
      <c r="D245" s="3">
        <f>IF(B245=2,LookHere!$B$12,0)</f>
        <v>45000</v>
      </c>
      <c r="E245" s="3">
        <f>IF(A245&lt;LookHere!B$13,0,IF(A245&lt;LookHere!B$14,LookHere!C$13,LookHere!C$14))</f>
        <v>15000</v>
      </c>
      <c r="F245" s="3">
        <f>IF('SC2'!A245&lt;LookHere!D$15,0,LookHere!B$15)</f>
        <v>8000</v>
      </c>
      <c r="G245" s="3">
        <f>IF('SC2'!A245&lt;LookHere!D$16,0,LookHere!B$16)</f>
        <v>7004.88</v>
      </c>
      <c r="H245" s="3">
        <f t="shared" ref="H245:H260" si="90">IF(B245&lt;2,0,D245-E245-F245-G245+T244)</f>
        <v>28467.610922294738</v>
      </c>
      <c r="I245" s="35">
        <f t="shared" ref="I245:I260" si="91">IF(I244&gt;0,IF(B245&lt;2,I244*(1+V$186),I244*(1+V$187)) + J245,0)</f>
        <v>0</v>
      </c>
      <c r="J245" s="3">
        <f>IF(I244&gt;0,IF(B245&lt;2,IF(C245&gt;5500*[1]LookHere!B$11, 5500*[1]LookHere!B$11, C245), IF(H245&gt;(M245+P244),-(H245-M245-P244),0)),0)</f>
        <v>0</v>
      </c>
      <c r="K245" s="35">
        <f t="shared" ref="K245:K260" si="92">IF(B245&lt;2,K244*(1+$V$5-$V$4)+IF(C245&gt;($J245+$V$12),$V$183*($C245-$J245-$V$12),0), K244*(1+$V$5-$V$4)-$M245*$V$184)+N245</f>
        <v>0</v>
      </c>
      <c r="L245" s="35">
        <f t="shared" ref="L245:L260" si="93">IF(B245&lt;2,L244*(1+$V$6-$V$4)+IF(C245&gt;($J245+$V$12),(1-$V$183)*($C244-$J245-$V$12),0), L244*(1+$V$6-$V$4)-$M245*(1-$V$184))-N245</f>
        <v>1.1322860962007529E-69</v>
      </c>
      <c r="M245" s="35">
        <f t="shared" ref="M245:M260" si="94">MIN(H245-P244,(K244+L244))</f>
        <v>7.1754505462659238E-68</v>
      </c>
      <c r="N245" s="35">
        <f t="shared" ref="N245:N260" si="95">IF(B245&lt;2, IF(K244/(K244+L244)&lt;V$183, (V$183 - K244/(K244+L244))*(K244+L244),0),  IF(K244/(K244+L244)&lt;V$184, (V$184 - K244/(K244+L244))*(K244+L244),0))</f>
        <v>5.0228153823861462E-68</v>
      </c>
      <c r="O245" s="35">
        <f t="shared" ref="O245:O260" si="96">IF(B245&lt;2,O244*(1+V$186) + IF((C245-J245)&gt;0,IF((C245-J245)&gt;V$12,V$12,C245-J245),0), O244*(1+V$187)-P244 )</f>
        <v>-750082.91155293281</v>
      </c>
      <c r="P245" s="3">
        <f t="shared" ref="P245:P260" si="97">IF(B245&lt;2, 0, IF(H245&gt;(I245+K245+L245),H245-I245-K245-L245,  O245*Q245))</f>
        <v>28467.610922294738</v>
      </c>
      <c r="Q245">
        <f t="shared" ref="Q245:Q260" si="98">IF(B245&lt;2,0,VLOOKUP(A245,AG$5:AH$90,2))</f>
        <v>0.2</v>
      </c>
      <c r="R245" s="3">
        <f>IF(B245&lt;2,K245*V$5+L245*0.4*V$6 - IF((C245-J245)&gt;0,IF((C245-J245)&gt;V$12,V$12,C245-J245)),P245+L245*($V$6)*0.4+K245*($V$5)+G245+F245+E245)/LookHere!B$11</f>
        <v>58472.490922294739</v>
      </c>
      <c r="S245" s="3">
        <f>(IF(G245&gt;0,IF(R245&gt;V$15,IF(0.15*(R245-V$15)&lt;G245,0.15*(R245-V$15),G245),0),0))*LookHere!B$11</f>
        <v>0</v>
      </c>
      <c r="T245" s="3">
        <f>(IF(R245&lt;V$16,W$16*R245,IF(R245&lt;V$17,Z$16+W$17*(R245-V$16),IF(R245&lt;V$18,W$18*(R245-V$18)+Z$17,(R245-V$18)*W$19+Z$18)))+S245 + IF(R245&lt;V$20,R245*W$20,IF(R245&lt;V$21,(R245-V$20)*W$21+Z$20,(R245-V$21)*W$22+Z$21)))*LookHere!B$11</f>
        <v>13472.49092229481</v>
      </c>
      <c r="AI245" s="3">
        <f t="shared" si="88"/>
        <v>1</v>
      </c>
    </row>
    <row r="246" spans="1:35" x14ac:dyDescent="0.2">
      <c r="A246">
        <f t="shared" si="89"/>
        <v>106</v>
      </c>
      <c r="B246">
        <f>IF(A246&lt;LookHere!$B$9,1,2)</f>
        <v>2</v>
      </c>
      <c r="C246">
        <f>IF(B246&lt;2,LookHere!F$10 - T245,0)</f>
        <v>0</v>
      </c>
      <c r="D246" s="3">
        <f>IF(B246=2,LookHere!$B$12,0)</f>
        <v>45000</v>
      </c>
      <c r="E246" s="3">
        <f>IF(A246&lt;LookHere!B$13,0,IF(A246&lt;LookHere!B$14,LookHere!C$13,LookHere!C$14))</f>
        <v>15000</v>
      </c>
      <c r="F246" s="3">
        <f>IF('SC2'!A246&lt;LookHere!D$15,0,LookHere!B$15)</f>
        <v>8000</v>
      </c>
      <c r="G246" s="3">
        <f>IF('SC2'!A246&lt;LookHere!D$16,0,LookHere!B$16)</f>
        <v>7004.88</v>
      </c>
      <c r="H246" s="3">
        <f t="shared" si="90"/>
        <v>28467.610922294807</v>
      </c>
      <c r="I246" s="35">
        <f t="shared" si="91"/>
        <v>0</v>
      </c>
      <c r="J246" s="3">
        <f>IF(I245&gt;0,IF(B246&lt;2,IF(C246&gt;5500*[1]LookHere!B$11, 5500*[1]LookHere!B$11, C246), IF(H246&gt;(M246+P245),-(H246-M246-P245),0)),0)</f>
        <v>0</v>
      </c>
      <c r="K246" s="35">
        <f t="shared" si="92"/>
        <v>0</v>
      </c>
      <c r="L246" s="35">
        <f t="shared" si="93"/>
        <v>1.7867474598047736E-71</v>
      </c>
      <c r="M246" s="35">
        <f t="shared" si="94"/>
        <v>1.1322860962007529E-69</v>
      </c>
      <c r="N246" s="35">
        <f t="shared" si="95"/>
        <v>7.9260026734052698E-70</v>
      </c>
      <c r="O246" s="35">
        <f t="shared" si="96"/>
        <v>-779885.67005779175</v>
      </c>
      <c r="P246" s="3">
        <f t="shared" si="97"/>
        <v>28467.610922294807</v>
      </c>
      <c r="Q246">
        <f t="shared" si="98"/>
        <v>0.2</v>
      </c>
      <c r="R246" s="3">
        <f>IF(B246&lt;2,K246*V$5+L246*0.4*V$6 - IF((C246-J246)&gt;0,IF((C246-J246)&gt;V$12,V$12,C246-J246)),P246+L246*($V$6)*0.4+K246*($V$5)+G246+F246+E246)/LookHere!B$11</f>
        <v>58472.490922294804</v>
      </c>
      <c r="S246" s="3">
        <f>(IF(G246&gt;0,IF(R246&gt;V$15,IF(0.15*(R246-V$15)&lt;G246,0.15*(R246-V$15),G246),0),0))*LookHere!B$11</f>
        <v>0</v>
      </c>
      <c r="T246" s="3">
        <f>(IF(R246&lt;V$16,W$16*R246,IF(R246&lt;V$17,Z$16+W$17*(R246-V$16),IF(R246&lt;V$18,W$18*(R246-V$18)+Z$17,(R246-V$18)*W$19+Z$18)))+S246 + IF(R246&lt;V$20,R246*W$20,IF(R246&lt;V$21,(R246-V$20)*W$21+Z$20,(R246-V$21)*W$22+Z$21)))*LookHere!B$11</f>
        <v>13472.49092229483</v>
      </c>
      <c r="AI246" s="3">
        <f t="shared" si="88"/>
        <v>1</v>
      </c>
    </row>
    <row r="247" spans="1:35" x14ac:dyDescent="0.2">
      <c r="A247">
        <f t="shared" si="89"/>
        <v>107</v>
      </c>
      <c r="B247">
        <f>IF(A247&lt;LookHere!$B$9,1,2)</f>
        <v>2</v>
      </c>
      <c r="C247">
        <f>IF(B247&lt;2,LookHere!F$10 - T246,0)</f>
        <v>0</v>
      </c>
      <c r="D247" s="3">
        <f>IF(B247=2,LookHere!$B$12,0)</f>
        <v>45000</v>
      </c>
      <c r="E247" s="3">
        <f>IF(A247&lt;LookHere!B$13,0,IF(A247&lt;LookHere!B$14,LookHere!C$13,LookHere!C$14))</f>
        <v>15000</v>
      </c>
      <c r="F247" s="3">
        <f>IF('SC2'!A247&lt;LookHere!D$15,0,LookHere!B$15)</f>
        <v>8000</v>
      </c>
      <c r="G247" s="3">
        <f>IF('SC2'!A247&lt;LookHere!D$16,0,LookHere!B$16)</f>
        <v>7004.88</v>
      </c>
      <c r="H247" s="3">
        <f t="shared" si="90"/>
        <v>28467.610922294829</v>
      </c>
      <c r="I247" s="35">
        <f t="shared" si="91"/>
        <v>0</v>
      </c>
      <c r="J247" s="3">
        <f>IF(I246&gt;0,IF(B247&lt;2,IF(C247&gt;5500*[1]LookHere!B$11, 5500*[1]LookHere!B$11, C247), IF(H247&gt;(M247+P246),-(H247-M247-P246),0)),0)</f>
        <v>0</v>
      </c>
      <c r="K247" s="35">
        <f t="shared" si="92"/>
        <v>0</v>
      </c>
      <c r="L247" s="35">
        <f t="shared" si="93"/>
        <v>2.8194874915719234E-73</v>
      </c>
      <c r="M247" s="35">
        <f t="shared" si="94"/>
        <v>1.7867474598047736E-71</v>
      </c>
      <c r="N247" s="35">
        <f t="shared" si="95"/>
        <v>1.2507232218633415E-71</v>
      </c>
      <c r="O247" s="35">
        <f t="shared" si="96"/>
        <v>-809741.47747278935</v>
      </c>
      <c r="P247" s="3">
        <f t="shared" si="97"/>
        <v>28467.610922294829</v>
      </c>
      <c r="Q247">
        <f t="shared" si="98"/>
        <v>0.2</v>
      </c>
      <c r="R247" s="3">
        <f>IF(B247&lt;2,K247*V$5+L247*0.4*V$6 - IF((C247-J247)&gt;0,IF((C247-J247)&gt;V$12,V$12,C247-J247)),P247+L247*($V$6)*0.4+K247*($V$5)+G247+F247+E247)/LookHere!B$11</f>
        <v>58472.490922294826</v>
      </c>
      <c r="S247" s="3">
        <f>(IF(G247&gt;0,IF(R247&gt;V$15,IF(0.15*(R247-V$15)&lt;G247,0.15*(R247-V$15),G247),0),0))*LookHere!B$11</f>
        <v>0</v>
      </c>
      <c r="T247" s="3">
        <f>(IF(R247&lt;V$16,W$16*R247,IF(R247&lt;V$17,Z$16+W$17*(R247-V$16),IF(R247&lt;V$18,W$18*(R247-V$18)+Z$17,(R247-V$18)*W$19+Z$18)))+S247 + IF(R247&lt;V$20,R247*W$20,IF(R247&lt;V$21,(R247-V$20)*W$21+Z$20,(R247-V$21)*W$22+Z$21)))*LookHere!B$11</f>
        <v>13472.490922294837</v>
      </c>
      <c r="AI247" s="3">
        <f t="shared" si="88"/>
        <v>1</v>
      </c>
    </row>
    <row r="248" spans="1:35" x14ac:dyDescent="0.2">
      <c r="A248">
        <f t="shared" si="89"/>
        <v>108</v>
      </c>
      <c r="B248">
        <f>IF(A248&lt;LookHere!$B$9,1,2)</f>
        <v>2</v>
      </c>
      <c r="C248">
        <f>IF(B248&lt;2,LookHere!F$10 - T247,0)</f>
        <v>0</v>
      </c>
      <c r="D248" s="3">
        <f>IF(B248=2,LookHere!$B$12,0)</f>
        <v>45000</v>
      </c>
      <c r="E248" s="3">
        <f>IF(A248&lt;LookHere!B$13,0,IF(A248&lt;LookHere!B$14,LookHere!C$13,LookHere!C$14))</f>
        <v>15000</v>
      </c>
      <c r="F248" s="3">
        <f>IF('SC2'!A248&lt;LookHere!D$15,0,LookHere!B$15)</f>
        <v>8000</v>
      </c>
      <c r="G248" s="3">
        <f>IF('SC2'!A248&lt;LookHere!D$16,0,LookHere!B$16)</f>
        <v>7004.88</v>
      </c>
      <c r="H248" s="3">
        <f t="shared" si="90"/>
        <v>28467.610922294836</v>
      </c>
      <c r="I248" s="35">
        <f t="shared" si="91"/>
        <v>0</v>
      </c>
      <c r="J248" s="3">
        <f>IF(I247&gt;0,IF(B248&lt;2,IF(C248&gt;5500*[1]LookHere!B$11, 5500*[1]LookHere!B$11, C248), IF(H248&gt;(M248+P247),-(H248-M248-P247),0)),0)</f>
        <v>0</v>
      </c>
      <c r="K248" s="35">
        <f t="shared" si="92"/>
        <v>0</v>
      </c>
      <c r="L248" s="35">
        <f t="shared" si="93"/>
        <v>4.4491512617004683E-75</v>
      </c>
      <c r="M248" s="35">
        <f t="shared" si="94"/>
        <v>2.8194874915719234E-73</v>
      </c>
      <c r="N248" s="35">
        <f t="shared" si="95"/>
        <v>1.9736412441003462E-73</v>
      </c>
      <c r="O248" s="35">
        <f t="shared" si="96"/>
        <v>-839650.4282249856</v>
      </c>
      <c r="P248" s="3">
        <f t="shared" si="97"/>
        <v>28467.610922294836</v>
      </c>
      <c r="Q248">
        <f t="shared" si="98"/>
        <v>0.2</v>
      </c>
      <c r="R248" s="3">
        <f>IF(B248&lt;2,K248*V$5+L248*0.4*V$6 - IF((C248-J248)&gt;0,IF((C248-J248)&gt;V$12,V$12,C248-J248)),P248+L248*($V$6)*0.4+K248*($V$5)+G248+F248+E248)/LookHere!B$11</f>
        <v>58472.490922294834</v>
      </c>
      <c r="S248" s="3">
        <f>(IF(G248&gt;0,IF(R248&gt;V$15,IF(0.15*(R248-V$15)&lt;G248,0.15*(R248-V$15),G248),0),0))*LookHere!B$11</f>
        <v>0</v>
      </c>
      <c r="T248" s="3">
        <f>(IF(R248&lt;V$16,W$16*R248,IF(R248&lt;V$17,Z$16+W$17*(R248-V$16),IF(R248&lt;V$18,W$18*(R248-V$18)+Z$17,(R248-V$18)*W$19+Z$18)))+S248 + IF(R248&lt;V$20,R248*W$20,IF(R248&lt;V$21,(R248-V$20)*W$21+Z$20,(R248-V$21)*W$22+Z$21)))*LookHere!B$11</f>
        <v>13472.490922294841</v>
      </c>
      <c r="AI248" s="3">
        <f t="shared" si="88"/>
        <v>1</v>
      </c>
    </row>
    <row r="249" spans="1:35" x14ac:dyDescent="0.2">
      <c r="A249">
        <f t="shared" si="89"/>
        <v>109</v>
      </c>
      <c r="B249">
        <f>IF(A249&lt;LookHere!$B$9,1,2)</f>
        <v>2</v>
      </c>
      <c r="C249">
        <f>IF(B249&lt;2,LookHere!F$10 - T248,0)</f>
        <v>0</v>
      </c>
      <c r="D249" s="3">
        <f>IF(B249=2,LookHere!$B$12,0)</f>
        <v>45000</v>
      </c>
      <c r="E249" s="3">
        <f>IF(A249&lt;LookHere!B$13,0,IF(A249&lt;LookHere!B$14,LookHere!C$13,LookHere!C$14))</f>
        <v>15000</v>
      </c>
      <c r="F249" s="3">
        <f>IF('SC2'!A249&lt;LookHere!D$15,0,LookHere!B$15)</f>
        <v>8000</v>
      </c>
      <c r="G249" s="3">
        <f>IF('SC2'!A249&lt;LookHere!D$16,0,LookHere!B$16)</f>
        <v>7004.88</v>
      </c>
      <c r="H249" s="3">
        <f t="shared" si="90"/>
        <v>28467.61092229484</v>
      </c>
      <c r="I249" s="35">
        <f t="shared" si="91"/>
        <v>0</v>
      </c>
      <c r="J249" s="3">
        <f>IF(I248&gt;0,IF(B249&lt;2,IF(C249&gt;5500*[1]LookHere!B$11, 5500*[1]LookHere!B$11, C249), IF(H249&gt;(M249+P248),-(H249-M249-P248),0)),0)</f>
        <v>0</v>
      </c>
      <c r="K249" s="35">
        <f t="shared" si="92"/>
        <v>0</v>
      </c>
      <c r="L249" s="35">
        <f t="shared" si="93"/>
        <v>7.0207606909632966E-77</v>
      </c>
      <c r="M249" s="35">
        <f t="shared" si="94"/>
        <v>4.4491512617004683E-75</v>
      </c>
      <c r="N249" s="35">
        <f t="shared" si="95"/>
        <v>3.1144058831903274E-75</v>
      </c>
      <c r="O249" s="35">
        <f t="shared" si="96"/>
        <v>-869612.61690952082</v>
      </c>
      <c r="P249" s="3">
        <f t="shared" si="97"/>
        <v>28467.61092229484</v>
      </c>
      <c r="Q249">
        <f t="shared" si="98"/>
        <v>0.2</v>
      </c>
      <c r="R249" s="3">
        <f>IF(B249&lt;2,K249*V$5+L249*0.4*V$6 - IF((C249-J249)&gt;0,IF((C249-J249)&gt;V$12,V$12,C249-J249)),P249+L249*($V$6)*0.4+K249*($V$5)+G249+F249+E249)/LookHere!B$11</f>
        <v>58472.490922294841</v>
      </c>
      <c r="S249" s="3">
        <f>(IF(G249&gt;0,IF(R249&gt;V$15,IF(0.15*(R249-V$15)&lt;G249,0.15*(R249-V$15),G249),0),0))*LookHere!B$11</f>
        <v>0</v>
      </c>
      <c r="T249" s="3">
        <f>(IF(R249&lt;V$16,W$16*R249,IF(R249&lt;V$17,Z$16+W$17*(R249-V$16),IF(R249&lt;V$18,W$18*(R249-V$18)+Z$17,(R249-V$18)*W$19+Z$18)))+S249 + IF(R249&lt;V$20,R249*W$20,IF(R249&lt;V$21,(R249-V$20)*W$21+Z$20,(R249-V$21)*W$22+Z$21)))*LookHere!B$11</f>
        <v>13472.490922294844</v>
      </c>
      <c r="AI249" s="3">
        <f t="shared" si="88"/>
        <v>1</v>
      </c>
    </row>
    <row r="250" spans="1:35" x14ac:dyDescent="0.2">
      <c r="A250">
        <f t="shared" si="89"/>
        <v>110</v>
      </c>
      <c r="B250">
        <f>IF(A250&lt;LookHere!$B$9,1,2)</f>
        <v>2</v>
      </c>
      <c r="C250">
        <f>IF(B250&lt;2,LookHere!F$10 - T249,0)</f>
        <v>0</v>
      </c>
      <c r="D250" s="3">
        <f>IF(B250=2,LookHere!$B$12,0)</f>
        <v>45000</v>
      </c>
      <c r="E250" s="3">
        <f>IF(A250&lt;LookHere!B$13,0,IF(A250&lt;LookHere!B$14,LookHere!C$13,LookHere!C$14))</f>
        <v>15000</v>
      </c>
      <c r="F250" s="3">
        <f>IF('SC2'!A250&lt;LookHere!D$15,0,LookHere!B$15)</f>
        <v>8000</v>
      </c>
      <c r="G250" s="3">
        <f>IF('SC2'!A250&lt;LookHere!D$16,0,LookHere!B$16)</f>
        <v>7004.88</v>
      </c>
      <c r="H250" s="3">
        <f t="shared" si="90"/>
        <v>28467.610922294843</v>
      </c>
      <c r="I250" s="35">
        <f t="shared" si="91"/>
        <v>0</v>
      </c>
      <c r="J250" s="3">
        <f>IF(I249&gt;0,IF(B250&lt;2,IF(C250&gt;5500*[1]LookHere!B$11, 5500*[1]LookHere!B$11, C250), IF(H250&gt;(M250+P249),-(H250-M250-P249),0)),0)</f>
        <v>0</v>
      </c>
      <c r="K250" s="35">
        <f t="shared" si="92"/>
        <v>0</v>
      </c>
      <c r="L250" s="35">
        <f t="shared" si="93"/>
        <v>1.1078760370339949E-78</v>
      </c>
      <c r="M250" s="35">
        <f t="shared" si="94"/>
        <v>7.0207606909632966E-77</v>
      </c>
      <c r="N250" s="35">
        <f t="shared" si="95"/>
        <v>4.9145324836743071E-77</v>
      </c>
      <c r="O250" s="35">
        <f t="shared" si="96"/>
        <v>-899628.13828991447</v>
      </c>
      <c r="P250" s="3">
        <f t="shared" si="97"/>
        <v>28467.610922294843</v>
      </c>
      <c r="Q250">
        <f t="shared" si="98"/>
        <v>0.2</v>
      </c>
      <c r="R250" s="3">
        <f>IF(B250&lt;2,K250*V$5+L250*0.4*V$6 - IF((C250-J250)&gt;0,IF((C250-J250)&gt;V$12,V$12,C250-J250)),P250+L250*($V$6)*0.4+K250*($V$5)+G250+F250+E250)/LookHere!B$11</f>
        <v>58472.490922294841</v>
      </c>
      <c r="S250" s="3">
        <f>(IF(G250&gt;0,IF(R250&gt;V$15,IF(0.15*(R250-V$15)&lt;G250,0.15*(R250-V$15),G250),0),0))*LookHere!B$11</f>
        <v>0</v>
      </c>
      <c r="T250" s="3">
        <f>(IF(R250&lt;V$16,W$16*R250,IF(R250&lt;V$17,Z$16+W$17*(R250-V$16),IF(R250&lt;V$18,W$18*(R250-V$18)+Z$17,(R250-V$18)*W$19+Z$18)))+S250 + IF(R250&lt;V$20,R250*W$20,IF(R250&lt;V$21,(R250-V$20)*W$21+Z$20,(R250-V$21)*W$22+Z$21)))*LookHere!B$11</f>
        <v>13472.490922294844</v>
      </c>
      <c r="AI250" s="3">
        <f t="shared" si="88"/>
        <v>1</v>
      </c>
    </row>
    <row r="251" spans="1:35" x14ac:dyDescent="0.2">
      <c r="A251">
        <f t="shared" si="89"/>
        <v>111</v>
      </c>
      <c r="B251">
        <f>IF(A251&lt;LookHere!$B$9,1,2)</f>
        <v>2</v>
      </c>
      <c r="C251">
        <f>IF(B251&lt;2,LookHere!F$10 - T250,0)</f>
        <v>0</v>
      </c>
      <c r="D251" s="3">
        <f>IF(B251=2,LookHere!$B$12,0)</f>
        <v>45000</v>
      </c>
      <c r="E251" s="3">
        <f>IF(A251&lt;LookHere!B$13,0,IF(A251&lt;LookHere!B$14,LookHere!C$13,LookHere!C$14))</f>
        <v>15000</v>
      </c>
      <c r="F251" s="3">
        <f>IF('SC2'!A251&lt;LookHere!D$15,0,LookHere!B$15)</f>
        <v>8000</v>
      </c>
      <c r="G251" s="3">
        <f>IF('SC2'!A251&lt;LookHere!D$16,0,LookHere!B$16)</f>
        <v>7004.88</v>
      </c>
      <c r="H251" s="3">
        <f t="shared" si="90"/>
        <v>28467.610922294843</v>
      </c>
      <c r="I251" s="35">
        <f t="shared" si="91"/>
        <v>0</v>
      </c>
      <c r="J251" s="3">
        <f>IF(I250&gt;0,IF(B251&lt;2,IF(C251&gt;5500*[1]LookHere!B$11, 5500*[1]LookHere!B$11, C251), IF(H251&gt;(M251+P250),-(H251-M251-P250),0)),0)</f>
        <v>0</v>
      </c>
      <c r="K251" s="35">
        <f t="shared" si="92"/>
        <v>7.7551322592379631E-79</v>
      </c>
      <c r="L251" s="35">
        <f t="shared" si="93"/>
        <v>3.4984509497459483E-79</v>
      </c>
      <c r="M251" s="35">
        <f t="shared" si="94"/>
        <v>0</v>
      </c>
      <c r="N251" s="35">
        <f t="shared" si="95"/>
        <v>7.7551322592379631E-79</v>
      </c>
      <c r="O251" s="35">
        <f t="shared" si="96"/>
        <v>-929697.08729836531</v>
      </c>
      <c r="P251" s="3">
        <f t="shared" si="97"/>
        <v>28467.610922294843</v>
      </c>
      <c r="Q251">
        <f t="shared" si="98"/>
        <v>0.2</v>
      </c>
      <c r="R251" s="3">
        <f>IF(B251&lt;2,K251*V$5+L251*0.4*V$6 - IF((C251-J251)&gt;0,IF((C251-J251)&gt;V$12,V$12,C251-J251)),P251+L251*($V$6)*0.4+K251*($V$5)+G251+F251+E251)/LookHere!B$11</f>
        <v>58472.490922294841</v>
      </c>
      <c r="S251" s="3">
        <f>(IF(G251&gt;0,IF(R251&gt;V$15,IF(0.15*(R251-V$15)&lt;G251,0.15*(R251-V$15),G251),0),0))*LookHere!B$11</f>
        <v>0</v>
      </c>
      <c r="T251" s="3">
        <f>(IF(R251&lt;V$16,W$16*R251,IF(R251&lt;V$17,Z$16+W$17*(R251-V$16),IF(R251&lt;V$18,W$18*(R251-V$18)+Z$17,(R251-V$18)*W$19+Z$18)))+S251 + IF(R251&lt;V$20,R251*W$20,IF(R251&lt;V$21,(R251-V$20)*W$21+Z$20,(R251-V$21)*W$22+Z$21)))*LookHere!B$11</f>
        <v>13472.490922294844</v>
      </c>
      <c r="AI251" s="3">
        <f t="shared" si="88"/>
        <v>1</v>
      </c>
    </row>
    <row r="252" spans="1:35" x14ac:dyDescent="0.2">
      <c r="A252">
        <f t="shared" si="89"/>
        <v>112</v>
      </c>
      <c r="B252">
        <f>IF(A252&lt;LookHere!$B$9,1,2)</f>
        <v>2</v>
      </c>
      <c r="C252">
        <f>IF(B252&lt;2,LookHere!F$10 - T251,0)</f>
        <v>0</v>
      </c>
      <c r="D252" s="3">
        <f>IF(B252=2,LookHere!$B$12,0)</f>
        <v>45000</v>
      </c>
      <c r="E252" s="3">
        <f>IF(A252&lt;LookHere!B$13,0,IF(A252&lt;LookHere!B$14,LookHere!C$13,LookHere!C$14))</f>
        <v>15000</v>
      </c>
      <c r="F252" s="3">
        <f>IF('SC2'!A252&lt;LookHere!D$15,0,LookHere!B$15)</f>
        <v>8000</v>
      </c>
      <c r="G252" s="3">
        <f>IF('SC2'!A252&lt;LookHere!D$16,0,LookHere!B$16)</f>
        <v>7004.88</v>
      </c>
      <c r="H252" s="3">
        <f t="shared" si="90"/>
        <v>28467.610922294843</v>
      </c>
      <c r="I252" s="35">
        <f t="shared" si="91"/>
        <v>0</v>
      </c>
      <c r="J252" s="3">
        <f>IF(I251&gt;0,IF(B252&lt;2,IF(C252&gt;5500*[1]LookHere!B$11, 5500*[1]LookHere!B$11, C252), IF(H252&gt;(M252+P251),-(H252-M252-P251),0)),0)</f>
        <v>0</v>
      </c>
      <c r="K252" s="35">
        <f t="shared" si="92"/>
        <v>7.8447815881547516E-79</v>
      </c>
      <c r="L252" s="35">
        <f t="shared" si="93"/>
        <v>3.4312805186821655E-79</v>
      </c>
      <c r="M252" s="35">
        <f t="shared" si="94"/>
        <v>0</v>
      </c>
      <c r="N252" s="35">
        <f t="shared" si="95"/>
        <v>1.2237598705077376E-80</v>
      </c>
      <c r="O252" s="35">
        <f t="shared" si="96"/>
        <v>-959819.55903605116</v>
      </c>
      <c r="P252" s="3">
        <f t="shared" si="97"/>
        <v>28467.610922294843</v>
      </c>
      <c r="Q252">
        <f t="shared" si="98"/>
        <v>0.2</v>
      </c>
      <c r="R252" s="3">
        <f>IF(B252&lt;2,K252*V$5+L252*0.4*V$6 - IF((C252-J252)&gt;0,IF((C252-J252)&gt;V$12,V$12,C252-J252)),P252+L252*($V$6)*0.4+K252*($V$5)+G252+F252+E252)/LookHere!B$11</f>
        <v>58472.490922294841</v>
      </c>
      <c r="S252" s="3">
        <f>(IF(G252&gt;0,IF(R252&gt;V$15,IF(0.15*(R252-V$15)&lt;G252,0.15*(R252-V$15),G252),0),0))*LookHere!B$11</f>
        <v>0</v>
      </c>
      <c r="T252" s="3">
        <f>(IF(R252&lt;V$16,W$16*R252,IF(R252&lt;V$17,Z$16+W$17*(R252-V$16),IF(R252&lt;V$18,W$18*(R252-V$18)+Z$17,(R252-V$18)*W$19+Z$18)))+S252 + IF(R252&lt;V$20,R252*W$20,IF(R252&lt;V$21,(R252-V$20)*W$21+Z$20,(R252-V$21)*W$22+Z$21)))*LookHere!B$11</f>
        <v>13472.490922294844</v>
      </c>
      <c r="AI252" s="3">
        <f t="shared" ref="AI252:AI261" si="99">IF(((K252+L252+O252+I252)-H252)&lt;H252,1,0)</f>
        <v>1</v>
      </c>
    </row>
    <row r="253" spans="1:35" x14ac:dyDescent="0.2">
      <c r="A253">
        <f t="shared" si="89"/>
        <v>113</v>
      </c>
      <c r="B253">
        <f>IF(A253&lt;LookHere!$B$9,1,2)</f>
        <v>2</v>
      </c>
      <c r="C253">
        <f>IF(B253&lt;2,LookHere!F$10 - T252,0)</f>
        <v>0</v>
      </c>
      <c r="D253" s="3">
        <f>IF(B253=2,LookHere!$B$12,0)</f>
        <v>45000</v>
      </c>
      <c r="E253" s="3">
        <f>IF(A253&lt;LookHere!B$13,0,IF(A253&lt;LookHere!B$14,LookHere!C$13,LookHere!C$14))</f>
        <v>15000</v>
      </c>
      <c r="F253" s="3">
        <f>IF('SC2'!A253&lt;LookHere!D$15,0,LookHere!B$15)</f>
        <v>8000</v>
      </c>
      <c r="G253" s="3">
        <f>IF('SC2'!A253&lt;LookHere!D$16,0,LookHere!B$16)</f>
        <v>7004.88</v>
      </c>
      <c r="H253" s="3">
        <f t="shared" si="90"/>
        <v>28467.610922294843</v>
      </c>
      <c r="I253" s="35">
        <f t="shared" si="91"/>
        <v>0</v>
      </c>
      <c r="J253" s="3">
        <f>IF(I252&gt;0,IF(B253&lt;2,IF(C253&gt;5500*[1]LookHere!B$11, 5500*[1]LookHere!B$11, C253), IF(H253&gt;(M253+P252),-(H253-M253-P252),0)),0)</f>
        <v>0</v>
      </c>
      <c r="K253" s="35">
        <f t="shared" si="92"/>
        <v>7.8601384964838279E-79</v>
      </c>
      <c r="L253" s="35">
        <f t="shared" si="93"/>
        <v>3.436964238635879E-79</v>
      </c>
      <c r="M253" s="35">
        <f t="shared" si="94"/>
        <v>0</v>
      </c>
      <c r="N253" s="35">
        <f t="shared" si="95"/>
        <v>4.8461886631090745E-81</v>
      </c>
      <c r="O253" s="35">
        <f t="shared" si="96"/>
        <v>-989995.64877343015</v>
      </c>
      <c r="P253" s="3">
        <f t="shared" si="97"/>
        <v>28467.610922294843</v>
      </c>
      <c r="Q253">
        <f t="shared" si="98"/>
        <v>0.2</v>
      </c>
      <c r="R253" s="3">
        <f>IF(B253&lt;2,K253*V$5+L253*0.4*V$6 - IF((C253-J253)&gt;0,IF((C253-J253)&gt;V$12,V$12,C253-J253)),P253+L253*($V$6)*0.4+K253*($V$5)+G253+F253+E253)/LookHere!B$11</f>
        <v>58472.490922294841</v>
      </c>
      <c r="S253" s="3">
        <f>(IF(G253&gt;0,IF(R253&gt;V$15,IF(0.15*(R253-V$15)&lt;G253,0.15*(R253-V$15),G253),0),0))*LookHere!B$11</f>
        <v>0</v>
      </c>
      <c r="T253" s="3">
        <f>(IF(R253&lt;V$16,W$16*R253,IF(R253&lt;V$17,Z$16+W$17*(R253-V$16),IF(R253&lt;V$18,W$18*(R253-V$18)+Z$17,(R253-V$18)*W$19+Z$18)))+S253 + IF(R253&lt;V$20,R253*W$20,IF(R253&lt;V$21,(R253-V$20)*W$21+Z$20,(R253-V$21)*W$22+Z$21)))*LookHere!B$11</f>
        <v>13472.490922294844</v>
      </c>
      <c r="AI253" s="3">
        <f t="shared" si="99"/>
        <v>1</v>
      </c>
    </row>
    <row r="254" spans="1:35" x14ac:dyDescent="0.2">
      <c r="A254">
        <f t="shared" si="89"/>
        <v>114</v>
      </c>
      <c r="B254">
        <f>IF(A254&lt;LookHere!$B$9,1,2)</f>
        <v>2</v>
      </c>
      <c r="C254">
        <f>IF(B254&lt;2,LookHere!F$10 - T253,0)</f>
        <v>0</v>
      </c>
      <c r="D254" s="3">
        <f>IF(B254=2,LookHere!$B$12,0)</f>
        <v>45000</v>
      </c>
      <c r="E254" s="3">
        <f>IF(A254&lt;LookHere!B$13,0,IF(A254&lt;LookHere!B$14,LookHere!C$13,LookHere!C$14))</f>
        <v>15000</v>
      </c>
      <c r="F254" s="3">
        <f>IF('SC2'!A254&lt;LookHere!D$15,0,LookHere!B$15)</f>
        <v>8000</v>
      </c>
      <c r="G254" s="3">
        <f>IF('SC2'!A254&lt;LookHere!D$16,0,LookHere!B$16)</f>
        <v>7004.88</v>
      </c>
      <c r="H254" s="3">
        <f t="shared" si="90"/>
        <v>28467.610922294843</v>
      </c>
      <c r="I254" s="35">
        <f t="shared" si="91"/>
        <v>0</v>
      </c>
      <c r="J254" s="3">
        <f>IF(I253&gt;0,IF(B254&lt;2,IF(C254&gt;5500*[1]LookHere!B$11, 5500*[1]LookHere!B$11, C254), IF(H254&gt;(M254+P253),-(H254-M254-P253),0)),0)</f>
        <v>0</v>
      </c>
      <c r="K254" s="35">
        <f t="shared" si="92"/>
        <v>7.874802130128633E-79</v>
      </c>
      <c r="L254" s="35">
        <f t="shared" si="93"/>
        <v>3.4433661162215856E-79</v>
      </c>
      <c r="M254" s="35">
        <f t="shared" si="94"/>
        <v>0</v>
      </c>
      <c r="N254" s="35">
        <f t="shared" si="95"/>
        <v>4.7833418099967326E-81</v>
      </c>
      <c r="O254" s="35">
        <f t="shared" si="96"/>
        <v>-1020225.4519505417</v>
      </c>
      <c r="P254" s="3">
        <f t="shared" si="97"/>
        <v>28467.610922294843</v>
      </c>
      <c r="Q254">
        <f t="shared" si="98"/>
        <v>0.2</v>
      </c>
      <c r="R254" s="3">
        <f>IF(B254&lt;2,K254*V$5+L254*0.4*V$6 - IF((C254-J254)&gt;0,IF((C254-J254)&gt;V$12,V$12,C254-J254)),P254+L254*($V$6)*0.4+K254*($V$5)+G254+F254+E254)/LookHere!B$11</f>
        <v>58472.490922294841</v>
      </c>
      <c r="S254" s="3">
        <f>(IF(G254&gt;0,IF(R254&gt;V$15,IF(0.15*(R254-V$15)&lt;G254,0.15*(R254-V$15),G254),0),0))*LookHere!B$11</f>
        <v>0</v>
      </c>
      <c r="T254" s="3">
        <f>(IF(R254&lt;V$16,W$16*R254,IF(R254&lt;V$17,Z$16+W$17*(R254-V$16),IF(R254&lt;V$18,W$18*(R254-V$18)+Z$17,(R254-V$18)*W$19+Z$18)))+S254 + IF(R254&lt;V$20,R254*W$20,IF(R254&lt;V$21,(R254-V$20)*W$21+Z$20,(R254-V$21)*W$22+Z$21)))*LookHere!B$11</f>
        <v>13472.490922294844</v>
      </c>
      <c r="AI254" s="3">
        <f t="shared" si="99"/>
        <v>1</v>
      </c>
    </row>
    <row r="255" spans="1:35" x14ac:dyDescent="0.2">
      <c r="A255">
        <f t="shared" si="89"/>
        <v>115</v>
      </c>
      <c r="B255">
        <f>IF(A255&lt;LookHere!$B$9,1,2)</f>
        <v>2</v>
      </c>
      <c r="C255">
        <f>IF(B255&lt;2,LookHere!F$10 - T254,0)</f>
        <v>0</v>
      </c>
      <c r="D255" s="3">
        <f>IF(B255=2,LookHere!$B$12,0)</f>
        <v>45000</v>
      </c>
      <c r="E255" s="3">
        <f>IF(A255&lt;LookHere!B$13,0,IF(A255&lt;LookHere!B$14,LookHere!C$13,LookHere!C$14))</f>
        <v>15000</v>
      </c>
      <c r="F255" s="3">
        <f>IF('SC2'!A255&lt;LookHere!D$15,0,LookHere!B$15)</f>
        <v>8000</v>
      </c>
      <c r="G255" s="3">
        <f>IF('SC2'!A255&lt;LookHere!D$16,0,LookHere!B$16)</f>
        <v>7004.88</v>
      </c>
      <c r="H255" s="3">
        <f t="shared" si="90"/>
        <v>28467.610922294843</v>
      </c>
      <c r="I255" s="35">
        <f t="shared" si="91"/>
        <v>0</v>
      </c>
      <c r="J255" s="3">
        <f>IF(I254&gt;0,IF(B255&lt;2,IF(C255&gt;5500*[1]LookHere!B$11, 5500*[1]LookHere!B$11, C255), IF(H255&gt;(M255+P254),-(H255-M255-P254),0)),0)</f>
        <v>0</v>
      </c>
      <c r="K255" s="35">
        <f t="shared" si="92"/>
        <v>7.8894861074560081E-79</v>
      </c>
      <c r="L255" s="35">
        <f t="shared" si="93"/>
        <v>3.4497867912190422E-79</v>
      </c>
      <c r="M255" s="35">
        <f t="shared" si="94"/>
        <v>0</v>
      </c>
      <c r="N255" s="35">
        <f t="shared" si="95"/>
        <v>4.7915642316519792E-81</v>
      </c>
      <c r="O255" s="35">
        <f t="shared" si="96"/>
        <v>-1050509.0641773085</v>
      </c>
      <c r="P255" s="3">
        <f t="shared" si="97"/>
        <v>28467.610922294843</v>
      </c>
      <c r="Q255">
        <f t="shared" si="98"/>
        <v>0.2</v>
      </c>
      <c r="R255" s="3">
        <f>IF(B255&lt;2,K255*V$5+L255*0.4*V$6 - IF((C255-J255)&gt;0,IF((C255-J255)&gt;V$12,V$12,C255-J255)),P255+L255*($V$6)*0.4+K255*($V$5)+G255+F255+E255)/LookHere!B$11</f>
        <v>58472.490922294841</v>
      </c>
      <c r="S255" s="3">
        <f>(IF(G255&gt;0,IF(R255&gt;V$15,IF(0.15*(R255-V$15)&lt;G255,0.15*(R255-V$15),G255),0),0))*LookHere!B$11</f>
        <v>0</v>
      </c>
      <c r="T255" s="3">
        <f>(IF(R255&lt;V$16,W$16*R255,IF(R255&lt;V$17,Z$16+W$17*(R255-V$16),IF(R255&lt;V$18,W$18*(R255-V$18)+Z$17,(R255-V$18)*W$19+Z$18)))+S255 + IF(R255&lt;V$20,R255*W$20,IF(R255&lt;V$21,(R255-V$20)*W$21+Z$20,(R255-V$21)*W$22+Z$21)))*LookHere!B$11</f>
        <v>13472.490922294844</v>
      </c>
      <c r="AI255" s="3">
        <f t="shared" si="99"/>
        <v>1</v>
      </c>
    </row>
    <row r="256" spans="1:35" x14ac:dyDescent="0.2">
      <c r="A256">
        <f t="shared" si="89"/>
        <v>116</v>
      </c>
      <c r="B256">
        <f>IF(A256&lt;LookHere!$B$9,1,2)</f>
        <v>2</v>
      </c>
      <c r="C256">
        <f>IF(B256&lt;2,LookHere!F$10 - T255,0)</f>
        <v>0</v>
      </c>
      <c r="D256" s="3">
        <f>IF(B256=2,LookHere!$B$12,0)</f>
        <v>45000</v>
      </c>
      <c r="E256" s="3">
        <f>IF(A256&lt;LookHere!B$13,0,IF(A256&lt;LookHere!B$14,LookHere!C$13,LookHere!C$14))</f>
        <v>15000</v>
      </c>
      <c r="F256" s="3">
        <f>IF('SC2'!A256&lt;LookHere!D$15,0,LookHere!B$15)</f>
        <v>8000</v>
      </c>
      <c r="G256" s="3">
        <f>IF('SC2'!A256&lt;LookHere!D$16,0,LookHere!B$16)</f>
        <v>7004.88</v>
      </c>
      <c r="H256" s="3">
        <f t="shared" si="90"/>
        <v>28467.610922294843</v>
      </c>
      <c r="I256" s="35">
        <f t="shared" si="91"/>
        <v>0</v>
      </c>
      <c r="J256" s="3">
        <f>IF(I255&gt;0,IF(B256&lt;2,IF(C256&gt;5500*[1]LookHere!B$11, 5500*[1]LookHere!B$11, C256), IF(H256&gt;(M256+P255),-(H256-M256-P255),0)),0)</f>
        <v>0</v>
      </c>
      <c r="K256" s="35">
        <f t="shared" si="92"/>
        <v>7.90419739769907E-79</v>
      </c>
      <c r="L256" s="35">
        <f t="shared" si="93"/>
        <v>3.4562195051679521E-79</v>
      </c>
      <c r="M256" s="35">
        <f t="shared" si="94"/>
        <v>0</v>
      </c>
      <c r="N256" s="35">
        <f t="shared" si="95"/>
        <v>4.8004921616526368E-81</v>
      </c>
      <c r="O256" s="35">
        <f t="shared" si="96"/>
        <v>-1080846.5812338388</v>
      </c>
      <c r="P256" s="3">
        <f t="shared" si="97"/>
        <v>28467.610922294843</v>
      </c>
      <c r="Q256">
        <f t="shared" si="98"/>
        <v>0.2</v>
      </c>
      <c r="R256" s="3">
        <f>IF(B256&lt;2,K256*V$5+L256*0.4*V$6 - IF((C256-J256)&gt;0,IF((C256-J256)&gt;V$12,V$12,C256-J256)),P256+L256*($V$6)*0.4+K256*($V$5)+G256+F256+E256)/LookHere!B$11</f>
        <v>58472.490922294841</v>
      </c>
      <c r="S256" s="3">
        <f>(IF(G256&gt;0,IF(R256&gt;V$15,IF(0.15*(R256-V$15)&lt;G256,0.15*(R256-V$15),G256),0),0))*LookHere!B$11</f>
        <v>0</v>
      </c>
      <c r="T256" s="3">
        <f>(IF(R256&lt;V$16,W$16*R256,IF(R256&lt;V$17,Z$16+W$17*(R256-V$16),IF(R256&lt;V$18,W$18*(R256-V$18)+Z$17,(R256-V$18)*W$19+Z$18)))+S256 + IF(R256&lt;V$20,R256*W$20,IF(R256&lt;V$21,(R256-V$20)*W$21+Z$20,(R256-V$21)*W$22+Z$21)))*LookHere!B$11</f>
        <v>13472.490922294844</v>
      </c>
      <c r="AI256" s="3">
        <f t="shared" si="99"/>
        <v>1</v>
      </c>
    </row>
    <row r="257" spans="1:36" x14ac:dyDescent="0.2">
      <c r="A257">
        <f t="shared" si="89"/>
        <v>117</v>
      </c>
      <c r="B257">
        <f>IF(A257&lt;LookHere!$B$9,1,2)</f>
        <v>2</v>
      </c>
      <c r="C257">
        <f>IF(B257&lt;2,LookHere!F$10 - T256,0)</f>
        <v>0</v>
      </c>
      <c r="D257" s="3">
        <f>IF(B257=2,LookHere!$B$12,0)</f>
        <v>45000</v>
      </c>
      <c r="E257" s="3">
        <f>IF(A257&lt;LookHere!B$13,0,IF(A257&lt;LookHere!B$14,LookHere!C$13,LookHere!C$14))</f>
        <v>15000</v>
      </c>
      <c r="F257" s="3">
        <f>IF('SC2'!A257&lt;LookHere!D$15,0,LookHere!B$15)</f>
        <v>8000</v>
      </c>
      <c r="G257" s="3">
        <f>IF('SC2'!A257&lt;LookHere!D$16,0,LookHere!B$16)</f>
        <v>7004.88</v>
      </c>
      <c r="H257" s="3">
        <f t="shared" si="90"/>
        <v>28467.610922294843</v>
      </c>
      <c r="I257" s="35">
        <f t="shared" si="91"/>
        <v>0</v>
      </c>
      <c r="J257" s="3">
        <f>IF(I256&gt;0,IF(B257&lt;2,IF(C257&gt;5500*[1]LookHere!B$11, 5500*[1]LookHere!B$11, C257), IF(H257&gt;(M257+P256),-(H257-M257-P256),0)),0)</f>
        <v>0</v>
      </c>
      <c r="K257" s="35">
        <f t="shared" si="92"/>
        <v>7.9189361189886246E-79</v>
      </c>
      <c r="L257" s="35">
        <f t="shared" si="93"/>
        <v>3.4626642146516558E-79</v>
      </c>
      <c r="M257" s="35">
        <f t="shared" si="94"/>
        <v>0</v>
      </c>
      <c r="N257" s="35">
        <f t="shared" si="95"/>
        <v>4.8094434307846223E-81</v>
      </c>
      <c r="O257" s="35">
        <f t="shared" si="96"/>
        <v>-1111238.0990707299</v>
      </c>
      <c r="P257" s="3">
        <f t="shared" si="97"/>
        <v>28467.610922294843</v>
      </c>
      <c r="Q257">
        <f t="shared" si="98"/>
        <v>0.2</v>
      </c>
      <c r="R257" s="3">
        <f>IF(B257&lt;2,K257*V$5+L257*0.4*V$6 - IF((C257-J257)&gt;0,IF((C257-J257)&gt;V$12,V$12,C257-J257)),P257+L257*($V$6)*0.4+K257*($V$5)+G257+F257+E257)/LookHere!B$11</f>
        <v>58472.490922294841</v>
      </c>
      <c r="S257" s="3">
        <f>(IF(G257&gt;0,IF(R257&gt;V$15,IF(0.15*(R257-V$15)&lt;G257,0.15*(R257-V$15),G257),0),0))*LookHere!B$11</f>
        <v>0</v>
      </c>
      <c r="T257" s="3">
        <f>(IF(R257&lt;V$16,W$16*R257,IF(R257&lt;V$17,Z$16+W$17*(R257-V$16),IF(R257&lt;V$18,W$18*(R257-V$18)+Z$17,(R257-V$18)*W$19+Z$18)))+S257 + IF(R257&lt;V$20,R257*W$20,IF(R257&lt;V$21,(R257-V$20)*W$21+Z$20,(R257-V$21)*W$22+Z$21)))*LookHere!B$11</f>
        <v>13472.490922294844</v>
      </c>
      <c r="AI257" s="3">
        <f t="shared" si="99"/>
        <v>1</v>
      </c>
    </row>
    <row r="258" spans="1:36" x14ac:dyDescent="0.2">
      <c r="A258">
        <f t="shared" si="89"/>
        <v>118</v>
      </c>
      <c r="B258">
        <f>IF(A258&lt;LookHere!$B$9,1,2)</f>
        <v>2</v>
      </c>
      <c r="C258">
        <f>IF(B258&lt;2,LookHere!F$10 - T257,0)</f>
        <v>0</v>
      </c>
      <c r="D258" s="3">
        <f>IF(B258=2,LookHere!$B$12,0)</f>
        <v>45000</v>
      </c>
      <c r="E258" s="3">
        <f>IF(A258&lt;LookHere!B$13,0,IF(A258&lt;LookHere!B$14,LookHere!C$13,LookHere!C$14))</f>
        <v>15000</v>
      </c>
      <c r="F258" s="3">
        <f>IF('SC2'!A258&lt;LookHere!D$15,0,LookHere!B$15)</f>
        <v>8000</v>
      </c>
      <c r="G258" s="3">
        <f>IF('SC2'!A258&lt;LookHere!D$16,0,LookHere!B$16)</f>
        <v>7004.88</v>
      </c>
      <c r="H258" s="3">
        <f t="shared" si="90"/>
        <v>28467.610922294843</v>
      </c>
      <c r="I258" s="35">
        <f t="shared" si="91"/>
        <v>0</v>
      </c>
      <c r="J258" s="3">
        <f>IF(I257&gt;0,IF(B258&lt;2,IF(C258&gt;5500*[1]LookHere!B$11, 5500*[1]LookHere!B$11, C258), IF(H258&gt;(M258+P257),-(H258-M258-P257),0)),0)</f>
        <v>0</v>
      </c>
      <c r="K258" s="35">
        <f t="shared" si="92"/>
        <v>7.9337023231260626E-79</v>
      </c>
      <c r="L258" s="35">
        <f t="shared" si="93"/>
        <v>3.4691209413992876E-79</v>
      </c>
      <c r="M258" s="35">
        <f t="shared" si="94"/>
        <v>0</v>
      </c>
      <c r="N258" s="35">
        <f t="shared" si="95"/>
        <v>4.8184114559570968E-81</v>
      </c>
      <c r="O258" s="35">
        <f t="shared" si="96"/>
        <v>-1141683.7138093705</v>
      </c>
      <c r="P258" s="3">
        <f t="shared" si="97"/>
        <v>28467.610922294843</v>
      </c>
      <c r="Q258">
        <f t="shared" si="98"/>
        <v>0.2</v>
      </c>
      <c r="R258" s="3">
        <f>IF(B258&lt;2,K258*V$5+L258*0.4*V$6 - IF((C258-J258)&gt;0,IF((C258-J258)&gt;V$12,V$12,C258-J258)),P258+L258*($V$6)*0.4+K258*($V$5)+G258+F258+E258)/LookHere!B$11</f>
        <v>58472.490922294841</v>
      </c>
      <c r="S258" s="3">
        <f>(IF(G258&gt;0,IF(R258&gt;V$15,IF(0.15*(R258-V$15)&lt;G258,0.15*(R258-V$15),G258),0),0))*LookHere!B$11</f>
        <v>0</v>
      </c>
      <c r="T258" s="3">
        <f>(IF(R258&lt;V$16,W$16*R258,IF(R258&lt;V$17,Z$16+W$17*(R258-V$16),IF(R258&lt;V$18,W$18*(R258-V$18)+Z$17,(R258-V$18)*W$19+Z$18)))+S258 + IF(R258&lt;V$20,R258*W$20,IF(R258&lt;V$21,(R258-V$20)*W$21+Z$20,(R258-V$21)*W$22+Z$21)))*LookHere!B$11</f>
        <v>13472.490922294844</v>
      </c>
      <c r="AI258" s="3">
        <f t="shared" si="99"/>
        <v>1</v>
      </c>
    </row>
    <row r="259" spans="1:36" x14ac:dyDescent="0.2">
      <c r="A259">
        <f t="shared" si="89"/>
        <v>119</v>
      </c>
      <c r="B259">
        <f>IF(A259&lt;LookHere!$B$9,1,2)</f>
        <v>2</v>
      </c>
      <c r="C259">
        <f>IF(B259&lt;2,LookHere!F$10 - T258,0)</f>
        <v>0</v>
      </c>
      <c r="D259" s="3">
        <f>IF(B259=2,LookHere!$B$12,0)</f>
        <v>45000</v>
      </c>
      <c r="E259" s="3">
        <f>IF(A259&lt;LookHere!B$13,0,IF(A259&lt;LookHere!B$14,LookHere!C$13,LookHere!C$14))</f>
        <v>15000</v>
      </c>
      <c r="F259" s="3">
        <f>IF('SC2'!A259&lt;LookHere!D$15,0,LookHere!B$15)</f>
        <v>8000</v>
      </c>
      <c r="G259" s="3">
        <f>IF('SC2'!A259&lt;LookHere!D$16,0,LookHere!B$16)</f>
        <v>7004.88</v>
      </c>
      <c r="H259" s="3">
        <f t="shared" si="90"/>
        <v>28467.610922294843</v>
      </c>
      <c r="I259" s="35">
        <f t="shared" si="91"/>
        <v>0</v>
      </c>
      <c r="J259" s="3">
        <f>IF(I258&gt;0,IF(B259&lt;2,IF(C259&gt;5500*[1]LookHere!B$11, 5500*[1]LookHere!B$11, C259), IF(H259&gt;(M259+P258),-(H259-M259-P258),0)),0)</f>
        <v>0</v>
      </c>
      <c r="K259" s="35">
        <f t="shared" si="92"/>
        <v>7.9484960613641511E-79</v>
      </c>
      <c r="L259" s="35">
        <f t="shared" si="93"/>
        <v>3.4755897078128867E-79</v>
      </c>
      <c r="M259" s="35">
        <f t="shared" si="94"/>
        <v>0</v>
      </c>
      <c r="N259" s="35">
        <f t="shared" si="95"/>
        <v>4.8273962041681363E-81</v>
      </c>
      <c r="O259" s="35">
        <f t="shared" si="96"/>
        <v>-1172183.5217422459</v>
      </c>
      <c r="P259" s="3">
        <f t="shared" si="97"/>
        <v>28467.610922294843</v>
      </c>
      <c r="Q259">
        <f t="shared" si="98"/>
        <v>0.2</v>
      </c>
      <c r="R259" s="3">
        <f>IF(B259&lt;2,K259*V$5+L259*0.4*V$6 - IF((C259-J259)&gt;0,IF((C259-J259)&gt;V$12,V$12,C259-J259)),P259+L259*($V$6)*0.4+K259*($V$5)+G259+F259+E259)/LookHere!B$11</f>
        <v>58472.490922294841</v>
      </c>
      <c r="S259" s="3">
        <f>(IF(G259&gt;0,IF(R259&gt;V$15,IF(0.15*(R259-V$15)&lt;G259,0.15*(R259-V$15),G259),0),0))*LookHere!B$11</f>
        <v>0</v>
      </c>
      <c r="T259" s="3">
        <f>(IF(R259&lt;V$16,W$16*R259,IF(R259&lt;V$17,Z$16+W$17*(R259-V$16),IF(R259&lt;V$18,W$18*(R259-V$18)+Z$17,(R259-V$18)*W$19+Z$18)))+S259 + IF(R259&lt;V$20,R259*W$20,IF(R259&lt;V$21,(R259-V$20)*W$21+Z$20,(R259-V$21)*W$22+Z$21)))*LookHere!B$11</f>
        <v>13472.490922294844</v>
      </c>
      <c r="AI259" s="3">
        <f t="shared" si="99"/>
        <v>1</v>
      </c>
    </row>
    <row r="260" spans="1:36" x14ac:dyDescent="0.2">
      <c r="A260">
        <f t="shared" si="89"/>
        <v>120</v>
      </c>
      <c r="B260">
        <f>IF(A260&lt;LookHere!$B$9,1,2)</f>
        <v>2</v>
      </c>
      <c r="C260">
        <f>IF(B260&lt;2,LookHere!F$10 - T259,0)</f>
        <v>0</v>
      </c>
      <c r="D260" s="3">
        <f>IF(B260=2,LookHere!$B$12,0)</f>
        <v>45000</v>
      </c>
      <c r="E260" s="3">
        <f>IF(A260&lt;LookHere!B$13,0,IF(A260&lt;LookHere!B$14,LookHere!C$13,LookHere!C$14))</f>
        <v>15000</v>
      </c>
      <c r="F260" s="3">
        <f>IF('SC2'!A260&lt;LookHere!D$15,0,LookHere!B$15)</f>
        <v>8000</v>
      </c>
      <c r="G260" s="3">
        <f>IF('SC2'!A260&lt;LookHere!D$16,0,LookHere!B$16)</f>
        <v>7004.88</v>
      </c>
      <c r="H260" s="3">
        <f t="shared" si="90"/>
        <v>28467.610922294843</v>
      </c>
      <c r="I260" s="35">
        <f t="shared" si="91"/>
        <v>0</v>
      </c>
      <c r="J260" s="3">
        <f>IF(I259&gt;0,IF(B260&lt;2,IF(C260&gt;5500*[1]LookHere!B$11, 5500*[1]LookHere!B$11, C260), IF(H260&gt;(M260+P259),-(H260-M260-P259),0)),0)</f>
        <v>0</v>
      </c>
      <c r="K260" s="35">
        <f t="shared" si="92"/>
        <v>7.9633173850449677E-79</v>
      </c>
      <c r="L260" s="35">
        <f t="shared" si="93"/>
        <v>3.4820705363423991E-79</v>
      </c>
      <c r="M260" s="35">
        <f t="shared" si="94"/>
        <v>0</v>
      </c>
      <c r="N260" s="35">
        <f t="shared" si="95"/>
        <v>4.8363977059774282E-81</v>
      </c>
      <c r="O260" s="35">
        <f t="shared" si="96"/>
        <v>-1202737.6193332418</v>
      </c>
      <c r="P260" s="3">
        <f t="shared" si="97"/>
        <v>28467.610922294843</v>
      </c>
      <c r="Q260">
        <f t="shared" si="98"/>
        <v>0.2</v>
      </c>
      <c r="R260" s="3">
        <f>IF(B260&lt;2,K260*V$5+L260*0.4*V$6 - IF((C260-J260)&gt;0,IF((C260-J260)&gt;V$12,V$12,C260-J260)),P260+L260*($V$6)*0.4+K260*($V$5)+G260+F260+E260)/LookHere!B$11</f>
        <v>58472.490922294841</v>
      </c>
      <c r="S260" s="3">
        <f>(IF(G260&gt;0,IF(R260&gt;V$15,IF(0.15*(R260-V$15)&lt;G260,0.15*(R260-V$15),G260),0),0))*LookHere!B$11</f>
        <v>0</v>
      </c>
      <c r="T260" s="3">
        <f>(IF(R260&lt;V$16,W$16*R260,IF(R260&lt;V$17,Z$16+W$17*(R260-V$16),IF(R260&lt;V$18,W$18*(R260-V$18)+Z$17,(R260-V$18)*W$19+Z$18)))+S260 + IF(R260&lt;V$20,R260*W$20,IF(R260&lt;V$21,(R260-V$20)*W$21+Z$20,(R260-V$21)*W$22+Z$21)))*LookHere!B$11</f>
        <v>13472.490922294844</v>
      </c>
      <c r="AI260" s="3">
        <f t="shared" si="99"/>
        <v>1</v>
      </c>
      <c r="AJ260">
        <f>MATCH(1,AI180:AI260,0)+3</f>
        <v>42</v>
      </c>
    </row>
    <row r="261" spans="1:36" x14ac:dyDescent="0.2">
      <c r="AI261" s="3">
        <f t="shared" si="99"/>
        <v>0</v>
      </c>
      <c r="AJ261" t="str">
        <f>"A"&amp;AJ260</f>
        <v>A42</v>
      </c>
    </row>
    <row r="262" spans="1:36" x14ac:dyDescent="0.2">
      <c r="AJ262">
        <f ca="1">IF(AI260&gt;0,INDIRECT(AJ261),"past "&amp;A260)</f>
        <v>78</v>
      </c>
    </row>
    <row r="265" spans="1:36" x14ac:dyDescent="0.2">
      <c r="A265" s="52" t="s">
        <v>85</v>
      </c>
      <c r="B265" s="52"/>
      <c r="C265" s="52"/>
      <c r="D265" t="s">
        <v>0</v>
      </c>
    </row>
    <row r="266" spans="1:36" x14ac:dyDescent="0.2">
      <c r="A266" s="52"/>
      <c r="B266" s="52"/>
      <c r="C266" s="52"/>
      <c r="D266" s="1" t="s">
        <v>1</v>
      </c>
      <c r="E266" s="2" t="s">
        <v>2</v>
      </c>
      <c r="K266" t="s">
        <v>3</v>
      </c>
      <c r="L266" t="s">
        <v>3</v>
      </c>
      <c r="T266" t="s">
        <v>4</v>
      </c>
    </row>
    <row r="267" spans="1:36" x14ac:dyDescent="0.2">
      <c r="A267" s="2" t="s">
        <v>5</v>
      </c>
      <c r="B267" s="2" t="s">
        <v>59</v>
      </c>
      <c r="C267" s="2" t="s">
        <v>77</v>
      </c>
      <c r="D267" s="2" t="s">
        <v>6</v>
      </c>
      <c r="E267" t="s">
        <v>7</v>
      </c>
      <c r="F267" t="s">
        <v>8</v>
      </c>
      <c r="G267" t="s">
        <v>9</v>
      </c>
      <c r="H267" t="s">
        <v>10</v>
      </c>
      <c r="I267" t="s">
        <v>15</v>
      </c>
      <c r="J267" t="s">
        <v>76</v>
      </c>
      <c r="K267" t="s">
        <v>11</v>
      </c>
      <c r="L267" t="s">
        <v>12</v>
      </c>
      <c r="M267" t="s">
        <v>79</v>
      </c>
      <c r="N267" t="s">
        <v>81</v>
      </c>
      <c r="O267" t="s">
        <v>13</v>
      </c>
      <c r="P267" t="s">
        <v>14</v>
      </c>
      <c r="R267" t="s">
        <v>16</v>
      </c>
      <c r="S267" t="s">
        <v>60</v>
      </c>
      <c r="T267" t="s">
        <v>17</v>
      </c>
      <c r="W267" s="2" t="s">
        <v>18</v>
      </c>
      <c r="AG267" t="s">
        <v>19</v>
      </c>
      <c r="AI267" t="s">
        <v>25</v>
      </c>
    </row>
    <row r="268" spans="1:36" x14ac:dyDescent="0.2">
      <c r="A268">
        <f>LookHere!B$8</f>
        <v>40</v>
      </c>
      <c r="B268">
        <f>IF(A268&lt;LookHere!$B$9,1,2)</f>
        <v>1</v>
      </c>
      <c r="C268">
        <f>IF(B268&lt;2,LookHere!F$10,0)</f>
        <v>7000</v>
      </c>
      <c r="D268" s="3">
        <f>IF(B268=2,LookHere!$B$12,0)</f>
        <v>0</v>
      </c>
      <c r="E268" s="3">
        <f>IF(A268&lt;LookHere!B$13,0,IF(A268&lt;LookHere!B$14,LookHere!C$13,LookHere!C$14))</f>
        <v>0</v>
      </c>
      <c r="F268" s="3">
        <f>IF('SC2'!A268&lt;LookHere!D$15,0,LookHere!B$15)</f>
        <v>0</v>
      </c>
      <c r="G268" s="3">
        <f>IF('SC2'!A268&lt;LookHere!D$16,0,LookHere!B$16)</f>
        <v>0</v>
      </c>
      <c r="H268" s="3">
        <v>0</v>
      </c>
      <c r="I268" s="3">
        <f>LookHere!B27+J4</f>
        <v>65500</v>
      </c>
      <c r="J268" s="3">
        <f>IF(B268&lt;2,IF(C268&gt;5500*LookHere!B$11, 5500*LookHere!B$11, C268), IF(H268&gt;M268,-(H268-M268),0))</f>
        <v>5500</v>
      </c>
      <c r="K268" s="3">
        <f>LookHere!B$24*V271+IF($C268&gt;($J268+$V$12),$V$271*($C268-$J268-$V$12),0)</f>
        <v>0</v>
      </c>
      <c r="L268" s="3">
        <f>LookHere!B$24*(1-V271)+IF($C268&gt;($J268+$V$12),(1-$V$271)*($C268-$J268-$V$12),0)</f>
        <v>20000</v>
      </c>
      <c r="M268" s="3"/>
      <c r="N268" s="3"/>
      <c r="O268" s="3">
        <f>LookHere!B$26+IF((C268-J268)&gt;0,IF((C268-J268)&gt;V$12,V$12,C268-J268),0)</f>
        <v>21500</v>
      </c>
      <c r="P268">
        <v>0</v>
      </c>
      <c r="Q268">
        <f>IF(B268&lt;2,0,VLOOKUP(A268,AG$5:AH$90,2))</f>
        <v>0</v>
      </c>
      <c r="R268" s="3">
        <f>IF(B268&lt;2,K268*V$5+L268*0.4*V$6 - IF((C268-J268)&gt;0,IF((C268-J268)&gt;V$12,V$12,C268-J268)),P268+L268*($V$6)*0.4+K268*($V$5)+G268+F268+E268)/LookHere!B$11</f>
        <v>-1133.76</v>
      </c>
      <c r="S268" s="3">
        <f>(IF(G268&gt;0,IF(R268&gt;V$15,IF(0.15*(R268-V$15)&lt;G268,0.15*(R268-V$15),G268),0),0))*LookHere!B$11</f>
        <v>0</v>
      </c>
      <c r="T268" s="3">
        <f>(IF(R268&lt;V$16,W$16*R268,IF(R268&lt;V$17,Z$16+W$17*(R268-V$16),IF(R268&lt;V$18,W$18*(R268-V$18)+Z$17,(R268-V$18)*W$19+Z$18)))+S268 + IF(R268&lt;V$20,R268*W$20,IF(R268&lt;V$21,(R268-V$20)*W$21+Z$20,(R268-V$21)*W$22+Z$21)))*LookHere!B$11</f>
        <v>-226.75200000000001</v>
      </c>
      <c r="V268" s="4">
        <f>LookHere!C$19</f>
        <v>0.03</v>
      </c>
      <c r="W268" t="s">
        <v>63</v>
      </c>
      <c r="AG268">
        <v>60</v>
      </c>
      <c r="AH268" s="37">
        <v>0.04</v>
      </c>
      <c r="AI268" s="3">
        <f>IF(((K268+L268+O268+I268)-H268)&lt;H268,1,0)</f>
        <v>0</v>
      </c>
    </row>
    <row r="269" spans="1:36" x14ac:dyDescent="0.2">
      <c r="A269">
        <f t="shared" ref="A269:A300" si="100">A268+1</f>
        <v>41</v>
      </c>
      <c r="B269">
        <f>IF(A269&lt;LookHere!$B$9,1,2)</f>
        <v>1</v>
      </c>
      <c r="C269">
        <f>IF(B269&lt;2,LookHere!F$10 - T268,0)</f>
        <v>7226.7520000000004</v>
      </c>
      <c r="D269" s="3">
        <f>IF(B269=2,LookHere!$B$12,0)</f>
        <v>0</v>
      </c>
      <c r="E269" s="3">
        <f>IF(A269&lt;LookHere!B$13,0,IF(A269&lt;LookHere!B$14,LookHere!C$13,LookHere!C$14))</f>
        <v>0</v>
      </c>
      <c r="F269" s="3">
        <f>IF('SC2'!A269&lt;LookHere!D$15,0,LookHere!B$15)</f>
        <v>0</v>
      </c>
      <c r="G269" s="3">
        <f>IF('SC2'!A269&lt;LookHere!D$16,0,LookHere!B$16)</f>
        <v>0</v>
      </c>
      <c r="H269" s="3">
        <f t="shared" ref="H269:H300" si="101">IF(B269&lt;2,0,D269-E269-F269-G269+T268)</f>
        <v>0</v>
      </c>
      <c r="I269" s="35">
        <f t="shared" ref="I269:I300" si="102">IF(I268&gt;0,IF(B269&lt;2,I268*(1+V$274),I268*(1+V$275)) + J269,0)</f>
        <v>72033.59</v>
      </c>
      <c r="J269" s="3">
        <f>IF(I268&gt;0,IF(B269&lt;2,IF(C269&gt;5500*LookHere!B$11, 5500*LookHere!B$11, C269), IF(H269&gt;M269,-(H269-M269),0)),0)</f>
        <v>5500</v>
      </c>
      <c r="K269" s="35">
        <f t="shared" ref="K269:K300" si="103">IF(B269&lt;2,K268*(1+$V$5-$V$4)+IF(C269&gt;($J269+$V$12),$V$271*($C269-$J269-$V$12),0), K268*(1+$V$5-$V$4)-$M269*$V$272)+N269</f>
        <v>0</v>
      </c>
      <c r="L269" s="35">
        <f t="shared" ref="L269:L300" si="104">IF(B269&lt;2,L268*(1+$V$6-$V$4)+IF(C269&gt;($J269+$V$12),(1-$V$271)*($C268-$J269-$V$12),0), L268*(1+$V$6-$V$4)-$M269*(1-$V$272))-N269</f>
        <v>20315.599999999999</v>
      </c>
      <c r="M269" s="35">
        <f t="shared" ref="M269:M300" si="105">MIN(H269-P268,(K268+L268))</f>
        <v>0</v>
      </c>
      <c r="N269" s="35">
        <f t="shared" ref="N269:N300" si="106">IF(B269&lt;2, IF(K268/(K268+L268)&lt;V$271, (V$271 - K268/(K268+L268))*(K268+L268),0),  IF(K268/(K268+L268)&lt;V$272, (V$272 - K268/(K268+L268))*(K268+L268),0))</f>
        <v>0</v>
      </c>
      <c r="O269" s="35">
        <f t="shared" ref="O269:O300" si="107">IF(B269&lt;2,O268*(1+V$274) + IF((C269-J269)&gt;0,IF((C269-J269)&gt;V$12,V$12,C269-J269),0), O268*(1+V$275)-P268 )</f>
        <v>23566.021999999997</v>
      </c>
      <c r="P269" s="3">
        <f t="shared" ref="P269:P300" si="108">IF(B269&lt;2, 0, IF(H269&gt;(I269+K269+L269),H269-I269-K269-L269,  O269*Q269))</f>
        <v>0</v>
      </c>
      <c r="Q269">
        <f t="shared" ref="Q269:Q332" si="109">IF(B269&lt;2,0,VLOOKUP(A269,AG$5:AH$90,2))</f>
        <v>0</v>
      </c>
      <c r="R269" s="3">
        <f>IF(B269&lt;2,K269*V$5+L269*0.4*V$6 - IF((C269-J269)&gt;0,IF((C269-J269)&gt;V$12,V$12,C269-J269)),P269+L269*($V$6)*0.4+K269*($V$5)+G269+F269+E269)/LookHere!B$11</f>
        <v>-1354.7327328000003</v>
      </c>
      <c r="S269" s="3">
        <f>(IF(G269&gt;0,IF(R269&gt;V$15,IF(0.15*(R269-V$15)&lt;G269,0.15*(R269-V$15),G269),0),0))*LookHere!B$11</f>
        <v>0</v>
      </c>
      <c r="T269" s="3">
        <f>(IF(R269&lt;V$16,W$16*R269,IF(R269&lt;V$17,Z$16+W$17*(R269-V$16),IF(R269&lt;V$18,W$18*(R269-V$18)+Z$17,(R269-V$18)*W$19+Z$18)))+S269 + IF(R269&lt;V$20,R269*W$20,IF(R269&lt;V$21,(R269-V$20)*W$21+Z$20,(R269-V$21)*W$22+Z$21)))*LookHere!B$11</f>
        <v>-270.94654656000006</v>
      </c>
      <c r="V269" s="4">
        <f>LookHere!C$20-V273</f>
        <v>2.5779999999999997E-2</v>
      </c>
      <c r="W269" t="s">
        <v>21</v>
      </c>
      <c r="AG269">
        <f t="shared" ref="AG269:AG308" si="110">AG268+1</f>
        <v>61</v>
      </c>
      <c r="AH269" s="37">
        <v>0.04</v>
      </c>
      <c r="AI269" s="3">
        <f>IF(((K269+L269+O269+I269)-H269)&lt;H269,1,0)</f>
        <v>0</v>
      </c>
    </row>
    <row r="270" spans="1:36" x14ac:dyDescent="0.2">
      <c r="A270">
        <f t="shared" si="100"/>
        <v>42</v>
      </c>
      <c r="B270">
        <f>IF(A270&lt;LookHere!$B$9,1,2)</f>
        <v>1</v>
      </c>
      <c r="C270">
        <f>IF(B270&lt;2,LookHere!F$10 - T269,0)</f>
        <v>7270.9465465599997</v>
      </c>
      <c r="D270" s="3">
        <f>IF(B270=2,LookHere!$B$12,0)</f>
        <v>0</v>
      </c>
      <c r="E270" s="3">
        <f>IF(A270&lt;LookHere!B$13,0,IF(A270&lt;LookHere!B$14,LookHere!C$13,LookHere!C$14))</f>
        <v>0</v>
      </c>
      <c r="F270" s="3">
        <f>IF('SC2'!A270&lt;LookHere!D$15,0,LookHere!B$15)</f>
        <v>0</v>
      </c>
      <c r="G270" s="3">
        <f>IF('SC2'!A270&lt;LookHere!D$16,0,LookHere!B$16)</f>
        <v>0</v>
      </c>
      <c r="H270" s="3">
        <f t="shared" si="101"/>
        <v>0</v>
      </c>
      <c r="I270" s="35">
        <f t="shared" si="102"/>
        <v>78670.280050199988</v>
      </c>
      <c r="J270" s="3">
        <f>IF(I269&gt;0,IF(B270&lt;2,IF(C270&gt;5500*LookHere!B$11, 5500*LookHere!B$11, C270), IF(H270&gt;M270,-(H270-M270),0)),0)</f>
        <v>5500</v>
      </c>
      <c r="K270" s="35">
        <f t="shared" si="103"/>
        <v>0</v>
      </c>
      <c r="L270" s="35">
        <f t="shared" si="104"/>
        <v>20636.180167999995</v>
      </c>
      <c r="M270" s="35">
        <f t="shared" si="105"/>
        <v>0</v>
      </c>
      <c r="N270" s="35">
        <f t="shared" si="106"/>
        <v>0</v>
      </c>
      <c r="O270" s="35">
        <f t="shared" si="107"/>
        <v>25708.840373719995</v>
      </c>
      <c r="P270" s="3">
        <f t="shared" si="108"/>
        <v>0</v>
      </c>
      <c r="Q270">
        <f t="shared" si="109"/>
        <v>0</v>
      </c>
      <c r="R270" s="3">
        <f>IF(B270&lt;2,K270*V$5+L270*0.4*V$6 - IF((C270-J270)&gt;0,IF((C270-J270)&gt;V$12,V$12,C270-J270)),P270+L270*($V$6)*0.4+K270*($V$5)+G270+F270+E270)/LookHere!B$11</f>
        <v>-1393.0568153235836</v>
      </c>
      <c r="S270" s="3">
        <f>(IF(G270&gt;0,IF(R270&gt;V$15,IF(0.15*(R270-V$15)&lt;G270,0.15*(R270-V$15),G270),0),0))*LookHere!B$11</f>
        <v>0</v>
      </c>
      <c r="T270" s="3">
        <f>(IF(R270&lt;V$16,W$16*R270,IF(R270&lt;V$17,Z$16+W$17*(R270-V$16),IF(R270&lt;V$18,W$18*(R270-V$18)+Z$17,(R270-V$18)*W$19+Z$18)))+S270 + IF(R270&lt;V$20,R270*W$20,IF(R270&lt;V$21,(R270-V$20)*W$21+Z$20,(R270-V$21)*W$22+Z$21)))*LookHere!B$11</f>
        <v>-278.61136306471673</v>
      </c>
      <c r="V270" s="4">
        <f>LookHere!C$21-V273</f>
        <v>4.5780000000000001E-2</v>
      </c>
      <c r="W270" t="s">
        <v>22</v>
      </c>
      <c r="AG270">
        <f t="shared" si="110"/>
        <v>62</v>
      </c>
      <c r="AH270" s="37">
        <v>0.04</v>
      </c>
      <c r="AI270" s="3">
        <f>IF(((K270+L270+O270+I270)-H270)&lt;H270,1,0)</f>
        <v>0</v>
      </c>
    </row>
    <row r="271" spans="1:36" x14ac:dyDescent="0.2">
      <c r="A271">
        <f t="shared" si="100"/>
        <v>43</v>
      </c>
      <c r="B271">
        <f>IF(A271&lt;LookHere!$B$9,1,2)</f>
        <v>1</v>
      </c>
      <c r="C271">
        <f>IF(B271&lt;2,LookHere!F$10 - T270,0)</f>
        <v>7278.6113630647169</v>
      </c>
      <c r="D271" s="3">
        <f>IF(B271=2,LookHere!$B$12,0)</f>
        <v>0</v>
      </c>
      <c r="E271" s="3">
        <f>IF(A271&lt;LookHere!B$13,0,IF(A271&lt;LookHere!B$14,LookHere!C$13,LookHere!C$14))</f>
        <v>0</v>
      </c>
      <c r="F271" s="3">
        <f>IF('SC2'!A271&lt;LookHere!D$15,0,LookHere!B$15)</f>
        <v>0</v>
      </c>
      <c r="G271" s="3">
        <f>IF('SC2'!A271&lt;LookHere!D$16,0,LookHere!B$16)</f>
        <v>0</v>
      </c>
      <c r="H271" s="3">
        <f t="shared" si="101"/>
        <v>0</v>
      </c>
      <c r="I271" s="35">
        <f t="shared" si="102"/>
        <v>85411.697069392132</v>
      </c>
      <c r="J271" s="3">
        <f>IF(I270&gt;0,IF(B271&lt;2,IF(C271&gt;5500*LookHere!B$11, 5500*LookHere!B$11, C271), IF(H271&gt;M271,-(H271-M271),0)),0)</f>
        <v>5500</v>
      </c>
      <c r="K271" s="35">
        <f t="shared" si="103"/>
        <v>0</v>
      </c>
      <c r="L271" s="35">
        <f t="shared" si="104"/>
        <v>20961.819091051035</v>
      </c>
      <c r="M271" s="35">
        <f t="shared" si="105"/>
        <v>0</v>
      </c>
      <c r="N271" s="35">
        <f t="shared" si="106"/>
        <v>0</v>
      </c>
      <c r="O271" s="35">
        <f t="shared" si="107"/>
        <v>27893.137237882009</v>
      </c>
      <c r="P271" s="3">
        <f t="shared" si="108"/>
        <v>0</v>
      </c>
      <c r="Q271">
        <f t="shared" si="109"/>
        <v>0</v>
      </c>
      <c r="R271" s="3">
        <f>IF(B271&lt;2,K271*V$5+L271*0.4*V$6 - IF((C271-J271)&gt;0,IF((C271-J271)&gt;V$12,V$12,C271-J271)),P271+L271*($V$6)*0.4+K271*($V$5)+G271+F271+E271)/LookHere!B$11</f>
        <v>-1394.7585318693905</v>
      </c>
      <c r="S271" s="3">
        <f>(IF(G271&gt;0,IF(R271&gt;V$15,IF(0.15*(R271-V$15)&lt;G271,0.15*(R271-V$15),G271),0),0))*LookHere!B$11</f>
        <v>0</v>
      </c>
      <c r="T271" s="3">
        <f>(IF(R271&lt;V$16,W$16*R271,IF(R271&lt;V$17,Z$16+W$17*(R271-V$16),IF(R271&lt;V$18,W$18*(R271-V$18)+Z$17,(R271-V$18)*W$19+Z$18)))+S271 + IF(R271&lt;V$20,R271*W$20,IF(R271&lt;V$21,(R271-V$20)*W$21+Z$20,(R271-V$21)*W$22+Z$21)))*LookHere!B$11</f>
        <v>-278.9517063738781</v>
      </c>
      <c r="V271" s="4">
        <f>LookHere!F$28</f>
        <v>0</v>
      </c>
      <c r="W271" t="s">
        <v>71</v>
      </c>
      <c r="AG271">
        <f t="shared" si="110"/>
        <v>63</v>
      </c>
      <c r="AH271" s="37">
        <v>0.04</v>
      </c>
      <c r="AI271" s="3">
        <f>IF(((K271+L271+O271+I271)-H271)&lt;H271,1,0)</f>
        <v>0</v>
      </c>
    </row>
    <row r="272" spans="1:36" x14ac:dyDescent="0.2">
      <c r="A272">
        <f t="shared" si="100"/>
        <v>44</v>
      </c>
      <c r="B272">
        <f>IF(A272&lt;LookHere!$B$9,1,2)</f>
        <v>1</v>
      </c>
      <c r="C272">
        <f>IF(B272&lt;2,LookHere!F$10 - T271,0)</f>
        <v>7278.9517063738786</v>
      </c>
      <c r="D272" s="3">
        <f>IF(B272=2,LookHere!$B$12,0)</f>
        <v>0</v>
      </c>
      <c r="E272" s="3">
        <f>IF(A272&lt;LookHere!B$13,0,IF(A272&lt;LookHere!B$14,LookHere!C$13,LookHere!C$14))</f>
        <v>0</v>
      </c>
      <c r="F272" s="3">
        <f>IF('SC2'!A272&lt;LookHere!D$15,0,LookHere!B$15)</f>
        <v>0</v>
      </c>
      <c r="G272" s="3">
        <f>IF('SC2'!A272&lt;LookHere!D$16,0,LookHere!B$16)</f>
        <v>0</v>
      </c>
      <c r="H272" s="3">
        <f t="shared" si="101"/>
        <v>0</v>
      </c>
      <c r="I272" s="35">
        <f t="shared" si="102"/>
        <v>92259.493649147131</v>
      </c>
      <c r="J272" s="3">
        <f>IF(I271&gt;0,IF(B272&lt;2,IF(C272&gt;5500*LookHere!B$11, 5500*LookHere!B$11, C272), IF(H272&gt;M272,-(H272-M272),0)),0)</f>
        <v>5500</v>
      </c>
      <c r="K272" s="35">
        <f t="shared" si="103"/>
        <v>0</v>
      </c>
      <c r="L272" s="35">
        <f t="shared" si="104"/>
        <v>21292.59659630782</v>
      </c>
      <c r="M272" s="35">
        <f t="shared" si="105"/>
        <v>0</v>
      </c>
      <c r="N272" s="35">
        <f t="shared" si="106"/>
        <v>0</v>
      </c>
      <c r="O272" s="35">
        <f t="shared" si="107"/>
        <v>30112.242649869662</v>
      </c>
      <c r="P272" s="3">
        <f t="shared" si="108"/>
        <v>0</v>
      </c>
      <c r="Q272">
        <f t="shared" si="109"/>
        <v>0</v>
      </c>
      <c r="R272" s="3">
        <f>IF(B272&lt;2,K272*V$5+L272*0.4*V$6 - IF((C272-J272)&gt;0,IF((C272-J272)&gt;V$12,V$12,C272-J272)),P272+L272*($V$6)*0.4+K272*($V$5)+G272+F272+E272)/LookHere!B$11</f>
        <v>-1389.0416775022898</v>
      </c>
      <c r="S272" s="3">
        <f>(IF(G272&gt;0,IF(R272&gt;V$15,IF(0.15*(R272-V$15)&lt;G272,0.15*(R272-V$15),G272),0),0))*LookHere!B$11</f>
        <v>0</v>
      </c>
      <c r="T272" s="3">
        <f>(IF(R272&lt;V$16,W$16*R272,IF(R272&lt;V$17,Z$16+W$17*(R272-V$16),IF(R272&lt;V$18,W$18*(R272-V$18)+Z$17,(R272-V$18)*W$19+Z$18)))+S272 + IF(R272&lt;V$20,R272*W$20,IF(R272&lt;V$21,(R272-V$20)*W$21+Z$20,(R272-V$21)*W$22+Z$21)))*LookHere!B$11</f>
        <v>-277.80833550045793</v>
      </c>
      <c r="V272" s="4">
        <f>LookHere!G$28</f>
        <v>0.2</v>
      </c>
      <c r="W272" t="s">
        <v>72</v>
      </c>
      <c r="AG272">
        <f t="shared" si="110"/>
        <v>64</v>
      </c>
      <c r="AH272" s="37">
        <v>0.04</v>
      </c>
      <c r="AI272" s="3">
        <f>IF(((X295+Y295+O272+W295)-H272)&lt;H272,1,0)</f>
        <v>0</v>
      </c>
    </row>
    <row r="273" spans="1:35" x14ac:dyDescent="0.2">
      <c r="A273">
        <f t="shared" si="100"/>
        <v>45</v>
      </c>
      <c r="B273">
        <f>IF(A273&lt;LookHere!$B$9,1,2)</f>
        <v>1</v>
      </c>
      <c r="C273">
        <f>IF(B273&lt;2,LookHere!F$10 - T272,0)</f>
        <v>7277.8083355004583</v>
      </c>
      <c r="D273" s="3">
        <f>IF(B273=2,LookHere!$B$12,0)</f>
        <v>0</v>
      </c>
      <c r="E273" s="3">
        <f>IF(A273&lt;LookHere!B$13,0,IF(A273&lt;LookHere!B$14,LookHere!C$13,LookHere!C$14))</f>
        <v>0</v>
      </c>
      <c r="F273" s="3">
        <f>IF('SC2'!A273&lt;LookHere!D$15,0,LookHere!B$15)</f>
        <v>0</v>
      </c>
      <c r="G273" s="3">
        <f>IF('SC2'!A273&lt;LookHere!D$16,0,LookHere!B$16)</f>
        <v>0</v>
      </c>
      <c r="H273" s="3">
        <f t="shared" si="101"/>
        <v>0</v>
      </c>
      <c r="I273" s="35">
        <f t="shared" si="102"/>
        <v>99215.348458930661</v>
      </c>
      <c r="J273" s="3">
        <f>IF(I272&gt;0,IF(B273&lt;2,IF(C273&gt;5500*LookHere!B$11, 5500*LookHere!B$11, C273), IF(H273&gt;M273,-(H273-M273),0)),0)</f>
        <v>5500</v>
      </c>
      <c r="K273" s="35">
        <f t="shared" si="103"/>
        <v>0</v>
      </c>
      <c r="L273" s="35">
        <f t="shared" si="104"/>
        <v>21628.593770597556</v>
      </c>
      <c r="M273" s="35">
        <f t="shared" si="105"/>
        <v>0</v>
      </c>
      <c r="N273" s="35">
        <f t="shared" si="106"/>
        <v>0</v>
      </c>
      <c r="O273" s="35">
        <f t="shared" si="107"/>
        <v>32365.22217438506</v>
      </c>
      <c r="P273" s="3">
        <f t="shared" si="108"/>
        <v>0</v>
      </c>
      <c r="Q273">
        <f t="shared" si="109"/>
        <v>0</v>
      </c>
      <c r="R273" s="3">
        <f>IF(B273&lt;2,K273*V$5+L273*0.4*V$6 - IF((C273-J273)&gt;0,IF((C273-J273)&gt;V$12,V$12,C273-J273)),P273+L273*($V$6)*0.4+K273*($V$5)+G273+F273+E273)/LookHere!B$11</f>
        <v>-1381.7455263732759</v>
      </c>
      <c r="S273" s="3">
        <f>(IF(G273&gt;0,IF(R273&gt;V$15,IF(0.15*(R273-V$15)&lt;G273,0.15*(R273-V$15),G273),0),0))*LookHere!B$11</f>
        <v>0</v>
      </c>
      <c r="T273" s="3">
        <f>(IF(R273&lt;V$16,W$16*R273,IF(R273&lt;V$17,Z$16+W$17*(R273-V$16),IF(R273&lt;V$18,W$18*(R273-V$18)+Z$17,(R273-V$18)*W$19+Z$18)))+S273 + IF(R273&lt;V$20,R273*W$20,IF(R273&lt;V$21,(R273-V$20)*W$21+Z$20,(R273-V$21)*W$22+Z$21)))*LookHere!B$11</f>
        <v>-276.34910527465519</v>
      </c>
      <c r="V273" s="38">
        <f>LookHere!B$28</f>
        <v>4.2199999999999998E-3</v>
      </c>
      <c r="W273" t="s">
        <v>73</v>
      </c>
      <c r="AG273">
        <f t="shared" si="110"/>
        <v>65</v>
      </c>
      <c r="AH273" s="37">
        <v>0.04</v>
      </c>
      <c r="AI273" s="3">
        <f>IF(((X296+Y296+O273+W296)-H273)&lt;H273,1,0)</f>
        <v>0</v>
      </c>
    </row>
    <row r="274" spans="1:35" x14ac:dyDescent="0.2">
      <c r="A274">
        <f t="shared" si="100"/>
        <v>46</v>
      </c>
      <c r="B274">
        <f>IF(A274&lt;LookHere!$B$9,1,2)</f>
        <v>1</v>
      </c>
      <c r="C274">
        <f>IF(B274&lt;2,LookHere!F$10 - T273,0)</f>
        <v>7276.3491052746549</v>
      </c>
      <c r="D274" s="3">
        <f>IF(B274=2,LookHere!$B$12,0)</f>
        <v>0</v>
      </c>
      <c r="E274" s="3">
        <f>IF(A274&lt;LookHere!B$13,0,IF(A274&lt;LookHere!B$14,LookHere!C$13,LookHere!C$14))</f>
        <v>0</v>
      </c>
      <c r="F274" s="3">
        <f>IF('SC2'!A274&lt;LookHere!D$15,0,LookHere!B$15)</f>
        <v>0</v>
      </c>
      <c r="G274" s="3">
        <f>IF('SC2'!A274&lt;LookHere!D$16,0,LookHere!B$16)</f>
        <v>0</v>
      </c>
      <c r="H274" s="3">
        <f t="shared" si="101"/>
        <v>0</v>
      </c>
      <c r="I274" s="35">
        <f t="shared" si="102"/>
        <v>106280.96665761257</v>
      </c>
      <c r="J274" s="3">
        <f>IF(I273&gt;0,IF(B274&lt;2,IF(C274&gt;5500*LookHere!B$11, 5500*LookHere!B$11, C274), IF(H274&gt;M274,-(H274-M274),0)),0)</f>
        <v>5500</v>
      </c>
      <c r="K274" s="35">
        <f t="shared" si="103"/>
        <v>0</v>
      </c>
      <c r="L274" s="35">
        <f t="shared" si="104"/>
        <v>21969.892980297584</v>
      </c>
      <c r="M274" s="35">
        <f t="shared" si="105"/>
        <v>0</v>
      </c>
      <c r="N274" s="35">
        <f t="shared" si="106"/>
        <v>0</v>
      </c>
      <c r="O274" s="35">
        <f t="shared" si="107"/>
        <v>34652.29448557151</v>
      </c>
      <c r="P274" s="3">
        <f t="shared" si="108"/>
        <v>0</v>
      </c>
      <c r="Q274">
        <f t="shared" si="109"/>
        <v>0</v>
      </c>
      <c r="R274" s="3">
        <f>IF(B274&lt;2,K274*V$5+L274*0.4*V$6 - IF((C274-J274)&gt;0,IF((C274-J274)&gt;V$12,V$12,C274-J274)),P274+L274*($V$6)*0.4+K274*($V$5)+G274+F274+E274)/LookHere!B$11</f>
        <v>-1374.0364250194455</v>
      </c>
      <c r="S274" s="3">
        <f>(IF(G274&gt;0,IF(R274&gt;V$15,IF(0.15*(R274-V$15)&lt;G274,0.15*(R274-V$15),G274),0),0))*LookHere!B$11</f>
        <v>0</v>
      </c>
      <c r="T274" s="3">
        <f>(IF(R274&lt;V$16,W$16*R274,IF(R274&lt;V$17,Z$16+W$17*(R274-V$16),IF(R274&lt;V$18,W$18*(R274-V$18)+Z$17,(R274-V$18)*W$19+Z$18)))+S274 + IF(R274&lt;V$20,R274*W$20,IF(R274&lt;V$21,(R274-V$20)*W$21+Z$20,(R274-V$21)*W$22+Z$21)))*LookHere!B$11</f>
        <v>-274.80728500388909</v>
      </c>
      <c r="V274" s="39">
        <f>V271*(V269-V268)+(1-V271)*(V270-V268)</f>
        <v>1.5780000000000002E-2</v>
      </c>
      <c r="W274" t="s">
        <v>74</v>
      </c>
      <c r="AG274">
        <f t="shared" si="110"/>
        <v>66</v>
      </c>
      <c r="AH274" s="37">
        <v>4.2000000000000003E-2</v>
      </c>
      <c r="AI274" s="3">
        <f>IF(((X297+Y297+O274+W297)-H274)&lt;H274,1,0)</f>
        <v>0</v>
      </c>
    </row>
    <row r="275" spans="1:35" x14ac:dyDescent="0.2">
      <c r="A275">
        <f t="shared" si="100"/>
        <v>47</v>
      </c>
      <c r="B275">
        <f>IF(A275&lt;LookHere!$B$9,1,2)</f>
        <v>1</v>
      </c>
      <c r="C275">
        <f>IF(B275&lt;2,LookHere!F$10 - T274,0)</f>
        <v>7274.8072850038889</v>
      </c>
      <c r="D275" s="3">
        <f>IF(B275=2,LookHere!$B$12,0)</f>
        <v>0</v>
      </c>
      <c r="E275" s="3">
        <f>IF(A275&lt;LookHere!B$13,0,IF(A275&lt;LookHere!B$14,LookHere!C$13,LookHere!C$14))</f>
        <v>0</v>
      </c>
      <c r="F275" s="3">
        <f>IF('SC2'!A275&lt;LookHere!D$15,0,LookHere!B$15)</f>
        <v>0</v>
      </c>
      <c r="G275" s="3">
        <f>IF('SC2'!A275&lt;LookHere!D$16,0,LookHere!B$16)</f>
        <v>0</v>
      </c>
      <c r="H275" s="3">
        <f t="shared" si="101"/>
        <v>0</v>
      </c>
      <c r="I275" s="35">
        <f t="shared" si="102"/>
        <v>113458.08031146969</v>
      </c>
      <c r="J275" s="3">
        <f>IF(I274&gt;0,IF(B275&lt;2,IF(C275&gt;5500*LookHere!B$11, 5500*LookHere!B$11, C275), IF(H275&gt;M275,-(H275-M275),0)),0)</f>
        <v>5500</v>
      </c>
      <c r="K275" s="35">
        <f t="shared" si="103"/>
        <v>0</v>
      </c>
      <c r="L275" s="35">
        <f t="shared" si="104"/>
        <v>22316.577891526678</v>
      </c>
      <c r="M275" s="35">
        <f t="shared" si="105"/>
        <v>0</v>
      </c>
      <c r="N275" s="35">
        <f t="shared" si="106"/>
        <v>0</v>
      </c>
      <c r="O275" s="35">
        <f t="shared" si="107"/>
        <v>36973.914977557717</v>
      </c>
      <c r="P275" s="3">
        <f t="shared" si="108"/>
        <v>0</v>
      </c>
      <c r="Q275">
        <f t="shared" si="109"/>
        <v>0</v>
      </c>
      <c r="R275" s="3">
        <f>IF(B275&lt;2,K275*V$5+L275*0.4*V$6 - IF((C275-J275)&gt;0,IF((C275-J275)&gt;V$12,V$12,C275-J275)),P275+L275*($V$6)*0.4+K275*($V$5)+G275+F275+E275)/LookHere!B$11</f>
        <v>-1366.1461106542522</v>
      </c>
      <c r="S275" s="3">
        <f>(IF(G275&gt;0,IF(R275&gt;V$15,IF(0.15*(R275-V$15)&lt;G275,0.15*(R275-V$15),G275),0),0))*LookHere!B$11</f>
        <v>0</v>
      </c>
      <c r="T275" s="3">
        <f>(IF(R275&lt;V$16,W$16*R275,IF(R275&lt;V$17,Z$16+W$17*(R275-V$16),IF(R275&lt;V$18,W$18*(R275-V$18)+Z$17,(R275-V$18)*W$19+Z$18)))+S275 + IF(R275&lt;V$20,R275*W$20,IF(R275&lt;V$21,(R275-V$20)*W$21+Z$20,(R275-V$21)*W$22+Z$21)))*LookHere!B$11</f>
        <v>-273.22922213085042</v>
      </c>
      <c r="V275" s="39">
        <f>V272*(V269-V268)+(1-V272)*(V270-V268)</f>
        <v>1.1780000000000002E-2</v>
      </c>
      <c r="W275" t="s">
        <v>75</v>
      </c>
      <c r="AG275">
        <f t="shared" si="110"/>
        <v>67</v>
      </c>
      <c r="AH275" s="37">
        <v>4.3999999999999997E-2</v>
      </c>
      <c r="AI275" s="3">
        <f>IF(((X298+Y298+O275+W298)-H275)&lt;H275,1,0)</f>
        <v>0</v>
      </c>
    </row>
    <row r="276" spans="1:35" x14ac:dyDescent="0.2">
      <c r="A276">
        <f t="shared" si="100"/>
        <v>48</v>
      </c>
      <c r="B276">
        <f>IF(A276&lt;LookHere!$B$9,1,2)</f>
        <v>1</v>
      </c>
      <c r="C276">
        <f>IF(B276&lt;2,LookHere!F$10 - T275,0)</f>
        <v>7273.2292221308508</v>
      </c>
      <c r="D276" s="3">
        <f>IF(B276=2,LookHere!$B$12,0)</f>
        <v>0</v>
      </c>
      <c r="E276" s="3">
        <f>IF(A276&lt;LookHere!B$13,0,IF(A276&lt;LookHere!B$14,LookHere!C$13,LookHere!C$14))</f>
        <v>0</v>
      </c>
      <c r="F276" s="3">
        <f>IF('SC2'!A276&lt;LookHere!D$15,0,LookHere!B$15)</f>
        <v>0</v>
      </c>
      <c r="G276" s="3">
        <f>IF('SC2'!A276&lt;LookHere!D$16,0,LookHere!B$16)</f>
        <v>0</v>
      </c>
      <c r="H276" s="3">
        <f t="shared" si="101"/>
        <v>0</v>
      </c>
      <c r="I276" s="35">
        <f t="shared" si="102"/>
        <v>120748.44881878467</v>
      </c>
      <c r="J276" s="3">
        <f>IF(I275&gt;0,IF(B276&lt;2,IF(C276&gt;5500*LookHere!B$11, 5500*LookHere!B$11, C276), IF(H276&gt;M276,-(H276-M276),0)),0)</f>
        <v>5500</v>
      </c>
      <c r="K276" s="35">
        <f t="shared" si="103"/>
        <v>0</v>
      </c>
      <c r="L276" s="35">
        <f t="shared" si="104"/>
        <v>22668.733490654966</v>
      </c>
      <c r="M276" s="35">
        <f t="shared" si="105"/>
        <v>0</v>
      </c>
      <c r="N276" s="35">
        <f t="shared" si="106"/>
        <v>0</v>
      </c>
      <c r="O276" s="35">
        <f t="shared" si="107"/>
        <v>39330.592578034426</v>
      </c>
      <c r="P276" s="3">
        <f t="shared" si="108"/>
        <v>0</v>
      </c>
      <c r="Q276">
        <f t="shared" si="109"/>
        <v>0</v>
      </c>
      <c r="R276" s="3">
        <f>IF(B276&lt;2,K276*V$5+L276*0.4*V$6 - IF((C276-J276)&gt;0,IF((C276-J276)&gt;V$12,V$12,C276-J276)),P276+L276*($V$6)*0.4+K276*($V$5)+G276+F276+E276)/LookHere!B$11</f>
        <v>-1358.1193744499769</v>
      </c>
      <c r="S276" s="3">
        <f>(IF(G276&gt;0,IF(R276&gt;V$15,IF(0.15*(R276-V$15)&lt;G276,0.15*(R276-V$15),G276),0),0))*LookHere!B$11</f>
        <v>0</v>
      </c>
      <c r="T276" s="3">
        <f>(IF(R276&lt;V$16,W$16*R276,IF(R276&lt;V$17,Z$16+W$17*(R276-V$16),IF(R276&lt;V$18,W$18*(R276-V$18)+Z$17,(R276-V$18)*W$19+Z$18)))+S276 + IF(R276&lt;V$20,R276*W$20,IF(R276&lt;V$21,(R276-V$20)*W$21+Z$20,(R276-V$21)*W$22+Z$21)))*LookHere!B$11</f>
        <v>-271.62387488999536</v>
      </c>
      <c r="V276" s="23">
        <f>LookHere!F$8*0.15</f>
        <v>8370</v>
      </c>
      <c r="W276" t="s">
        <v>78</v>
      </c>
      <c r="AG276">
        <f t="shared" si="110"/>
        <v>68</v>
      </c>
      <c r="AH276" s="37">
        <v>4.5999999999999999E-2</v>
      </c>
      <c r="AI276" s="3">
        <f t="shared" ref="AI276:AI307" si="111">IF(((K276+L276+O276+I276)-H276)&lt;H276,1,0)</f>
        <v>0</v>
      </c>
    </row>
    <row r="277" spans="1:35" x14ac:dyDescent="0.2">
      <c r="A277">
        <f t="shared" si="100"/>
        <v>49</v>
      </c>
      <c r="B277">
        <f>IF(A277&lt;LookHere!$B$9,1,2)</f>
        <v>1</v>
      </c>
      <c r="C277">
        <f>IF(B277&lt;2,LookHere!F$10 - T276,0)</f>
        <v>7271.623874889995</v>
      </c>
      <c r="D277" s="3">
        <f>IF(B277=2,LookHere!$B$12,0)</f>
        <v>0</v>
      </c>
      <c r="E277" s="3">
        <f>IF(A277&lt;LookHere!B$13,0,IF(A277&lt;LookHere!B$14,LookHere!C$13,LookHere!C$14))</f>
        <v>0</v>
      </c>
      <c r="F277" s="3">
        <f>IF('SC2'!A277&lt;LookHere!D$15,0,LookHere!B$15)</f>
        <v>0</v>
      </c>
      <c r="G277" s="3">
        <f>IF('SC2'!A277&lt;LookHere!D$16,0,LookHere!B$16)</f>
        <v>0</v>
      </c>
      <c r="H277" s="3">
        <f t="shared" si="101"/>
        <v>0</v>
      </c>
      <c r="I277" s="35">
        <f t="shared" si="102"/>
        <v>128153.85934114509</v>
      </c>
      <c r="J277" s="3">
        <f>IF(I276&gt;0,IF(B277&lt;2,IF(C277&gt;5500*LookHere!B$11, 5500*LookHere!B$11, C277), IF(H277&gt;M277,-(H277-M277),0)),0)</f>
        <v>5500</v>
      </c>
      <c r="K277" s="35">
        <f t="shared" si="103"/>
        <v>0</v>
      </c>
      <c r="L277" s="35">
        <f t="shared" si="104"/>
        <v>23026.4461051375</v>
      </c>
      <c r="M277" s="35">
        <f t="shared" si="105"/>
        <v>0</v>
      </c>
      <c r="N277" s="35">
        <f t="shared" si="106"/>
        <v>0</v>
      </c>
      <c r="O277" s="35">
        <f t="shared" si="107"/>
        <v>41722.853203805797</v>
      </c>
      <c r="P277" s="3">
        <f t="shared" si="108"/>
        <v>0</v>
      </c>
      <c r="Q277">
        <f t="shared" si="109"/>
        <v>0</v>
      </c>
      <c r="R277" s="3">
        <f>IF(B277&lt;2,K277*V$5+L277*0.4*V$6 - IF((C277-J277)&gt;0,IF((C277-J277)&gt;V$12,V$12,C277-J277)),P277+L277*($V$6)*0.4+K277*($V$5)+G277+F277+E277)/LookHere!B$11</f>
        <v>-1349.9635938127171</v>
      </c>
      <c r="S277" s="3">
        <f>(IF(G277&gt;0,IF(R277&gt;V$15,IF(0.15*(R277-V$15)&lt;G277,0.15*(R277-V$15),G277),0),0))*LookHere!B$11</f>
        <v>0</v>
      </c>
      <c r="T277" s="3">
        <f>(IF(R277&lt;V$16,W$16*R277,IF(R277&lt;V$17,Z$16+W$17*(R277-V$16),IF(R277&lt;V$18,W$18*(R277-V$18)+Z$17,(R277-V$18)*W$19+Z$18)))+S277 + IF(R277&lt;V$20,R277*W$20,IF(R277&lt;V$21,(R277-V$20)*W$21+Z$20,(R277-V$21)*W$22+Z$21)))*LookHere!B$11</f>
        <v>-269.9927187625434</v>
      </c>
      <c r="W277" t="s">
        <v>20</v>
      </c>
      <c r="AG277">
        <f t="shared" si="110"/>
        <v>69</v>
      </c>
      <c r="AH277" s="37">
        <v>4.8000000000000001E-2</v>
      </c>
      <c r="AI277" s="3">
        <f t="shared" si="111"/>
        <v>0</v>
      </c>
    </row>
    <row r="278" spans="1:35" x14ac:dyDescent="0.2">
      <c r="A278">
        <f t="shared" si="100"/>
        <v>50</v>
      </c>
      <c r="B278">
        <f>IF(A278&lt;LookHere!$B$9,1,2)</f>
        <v>1</v>
      </c>
      <c r="C278">
        <f>IF(B278&lt;2,LookHere!F$10 - T277,0)</f>
        <v>7269.9927187625435</v>
      </c>
      <c r="D278" s="3">
        <f>IF(B278=2,LookHere!$B$12,0)</f>
        <v>0</v>
      </c>
      <c r="E278" s="3">
        <f>IF(A278&lt;LookHere!B$13,0,IF(A278&lt;LookHere!B$14,LookHere!C$13,LookHere!C$14))</f>
        <v>0</v>
      </c>
      <c r="F278" s="3">
        <f>IF('SC2'!A278&lt;LookHere!D$15,0,LookHere!B$15)</f>
        <v>0</v>
      </c>
      <c r="G278" s="3">
        <f>IF('SC2'!A278&lt;LookHere!D$16,0,LookHere!B$16)</f>
        <v>0</v>
      </c>
      <c r="H278" s="3">
        <f t="shared" si="101"/>
        <v>0</v>
      </c>
      <c r="I278" s="35">
        <f t="shared" si="102"/>
        <v>135676.12724154833</v>
      </c>
      <c r="J278" s="3">
        <f>IF(I277&gt;0,IF(B278&lt;2,IF(C278&gt;5500*LookHere!B$11, 5500*LookHere!B$11, C278), IF(H278&gt;M278,-(H278-M278),0)),0)</f>
        <v>5500</v>
      </c>
      <c r="K278" s="35">
        <f t="shared" si="103"/>
        <v>0</v>
      </c>
      <c r="L278" s="35">
        <f t="shared" si="104"/>
        <v>23389.803424676567</v>
      </c>
      <c r="M278" s="35">
        <f t="shared" si="105"/>
        <v>0</v>
      </c>
      <c r="N278" s="35">
        <f t="shared" si="106"/>
        <v>0</v>
      </c>
      <c r="O278" s="35">
        <f t="shared" si="107"/>
        <v>44151.232546124389</v>
      </c>
      <c r="P278" s="3">
        <f t="shared" si="108"/>
        <v>0</v>
      </c>
      <c r="Q278">
        <f t="shared" si="109"/>
        <v>0</v>
      </c>
      <c r="R278" s="3">
        <f>IF(B278&lt;2,K278*V$5+L278*0.4*V$6 - IF((C278-J278)&gt;0,IF((C278-J278)&gt;V$12,V$12,C278-J278)),P278+L278*($V$6)*0.4+K278*($V$5)+G278+F278+E278)/LookHere!B$11</f>
        <v>-1341.6786384498662</v>
      </c>
      <c r="S278" s="3">
        <f>(IF(G278&gt;0,IF(R278&gt;V$15,IF(0.15*(R278-V$15)&lt;G278,0.15*(R278-V$15),G278),0),0))*LookHere!B$11</f>
        <v>0</v>
      </c>
      <c r="T278" s="3">
        <f>(IF(R278&lt;V$16,W$16*R278,IF(R278&lt;V$17,Z$16+W$17*(R278-V$16),IF(R278&lt;V$18,W$18*(R278-V$18)+Z$17,(R278-V$18)*W$19+Z$18)))+S278 + IF(R278&lt;V$20,R278*W$20,IF(R278&lt;V$21,(R278-V$20)*W$21+Z$20,(R278-V$21)*W$22+Z$21)))*LookHere!B$11</f>
        <v>-268.33572768997323</v>
      </c>
      <c r="AG278">
        <f t="shared" si="110"/>
        <v>70</v>
      </c>
      <c r="AH278" s="37">
        <v>0.05</v>
      </c>
      <c r="AI278" s="3">
        <f t="shared" si="111"/>
        <v>0</v>
      </c>
    </row>
    <row r="279" spans="1:35" x14ac:dyDescent="0.2">
      <c r="A279">
        <f t="shared" si="100"/>
        <v>51</v>
      </c>
      <c r="B279">
        <f>IF(A279&lt;LookHere!$B$9,1,2)</f>
        <v>1</v>
      </c>
      <c r="C279">
        <f>IF(B279&lt;2,LookHere!F$10 - T278,0)</f>
        <v>7268.3357276899733</v>
      </c>
      <c r="D279" s="3">
        <f>IF(B279=2,LookHere!$B$12,0)</f>
        <v>0</v>
      </c>
      <c r="E279" s="3">
        <f>IF(A279&lt;LookHere!B$13,0,IF(A279&lt;LookHere!B$14,LookHere!C$13,LookHere!C$14))</f>
        <v>0</v>
      </c>
      <c r="F279" s="3">
        <f>IF('SC2'!A279&lt;LookHere!D$15,0,LookHere!B$15)</f>
        <v>0</v>
      </c>
      <c r="G279" s="3">
        <f>IF('SC2'!A279&lt;LookHere!D$16,0,LookHere!B$16)</f>
        <v>0</v>
      </c>
      <c r="H279" s="3">
        <f t="shared" si="101"/>
        <v>0</v>
      </c>
      <c r="I279" s="35">
        <f t="shared" si="102"/>
        <v>143317.09652941994</v>
      </c>
      <c r="J279" s="3">
        <f>IF(I278&gt;0,IF(B279&lt;2,IF(C279&gt;5500*LookHere!B$11, 5500*LookHere!B$11, C279), IF(H279&gt;M279,-(H279-M279),0)),0)</f>
        <v>5500</v>
      </c>
      <c r="K279" s="35">
        <f t="shared" si="103"/>
        <v>0</v>
      </c>
      <c r="L279" s="35">
        <f t="shared" si="104"/>
        <v>23758.894522717961</v>
      </c>
      <c r="M279" s="35">
        <f t="shared" si="105"/>
        <v>0</v>
      </c>
      <c r="N279" s="35">
        <f t="shared" si="106"/>
        <v>0</v>
      </c>
      <c r="O279" s="35">
        <f t="shared" si="107"/>
        <v>46616.274723392198</v>
      </c>
      <c r="P279" s="3">
        <f t="shared" si="108"/>
        <v>0</v>
      </c>
      <c r="Q279">
        <f t="shared" si="109"/>
        <v>0</v>
      </c>
      <c r="R279" s="3">
        <f>IF(B279&lt;2,K279*V$5+L279*0.4*V$6 - IF((C279-J279)&gt;0,IF((C279-J279)&gt;V$12,V$12,C279-J279)),P279+L279*($V$6)*0.4+K279*($V$5)+G279+F279+E279)/LookHere!B$11</f>
        <v>-1333.262851189962</v>
      </c>
      <c r="S279" s="3">
        <f>(IF(G279&gt;0,IF(R279&gt;V$15,IF(0.15*(R279-V$15)&lt;G279,0.15*(R279-V$15),G279),0),0))*LookHere!B$11</f>
        <v>0</v>
      </c>
      <c r="T279" s="3">
        <f>(IF(R279&lt;V$16,W$16*R279,IF(R279&lt;V$17,Z$16+W$17*(R279-V$16),IF(R279&lt;V$18,W$18*(R279-V$18)+Z$17,(R279-V$18)*W$19+Z$18)))+S279 + IF(R279&lt;V$20,R279*W$20,IF(R279&lt;V$21,(R279-V$20)*W$21+Z$20,(R279-V$21)*W$22+Z$21)))*LookHere!B$11</f>
        <v>-266.65257023799239</v>
      </c>
      <c r="V279" s="40">
        <v>71592</v>
      </c>
      <c r="W279" t="s">
        <v>61</v>
      </c>
      <c r="AG279">
        <f t="shared" si="110"/>
        <v>71</v>
      </c>
      <c r="AH279" s="37">
        <v>7.3999999999999996E-2</v>
      </c>
      <c r="AI279" s="3">
        <f t="shared" si="111"/>
        <v>0</v>
      </c>
    </row>
    <row r="280" spans="1:35" x14ac:dyDescent="0.2">
      <c r="A280">
        <f t="shared" si="100"/>
        <v>52</v>
      </c>
      <c r="B280">
        <f>IF(A280&lt;LookHere!$B$9,1,2)</f>
        <v>1</v>
      </c>
      <c r="C280">
        <f>IF(B280&lt;2,LookHere!F$10 - T279,0)</f>
        <v>7266.6525702379922</v>
      </c>
      <c r="D280" s="3">
        <f>IF(B280=2,LookHere!$B$12,0)</f>
        <v>0</v>
      </c>
      <c r="E280" s="3">
        <f>IF(A280&lt;LookHere!B$13,0,IF(A280&lt;LookHere!B$14,LookHere!C$13,LookHere!C$14))</f>
        <v>0</v>
      </c>
      <c r="F280" s="3">
        <f>IF('SC2'!A280&lt;LookHere!D$15,0,LookHere!B$15)</f>
        <v>0</v>
      </c>
      <c r="G280" s="3">
        <f>IF('SC2'!A280&lt;LookHere!D$16,0,LookHere!B$16)</f>
        <v>0</v>
      </c>
      <c r="H280" s="3">
        <f t="shared" si="101"/>
        <v>0</v>
      </c>
      <c r="I280" s="35">
        <f t="shared" si="102"/>
        <v>151078.64031265417</v>
      </c>
      <c r="J280" s="3">
        <f>IF(I279&gt;0,IF(B280&lt;2,IF(C280&gt;5500*LookHere!B$11, 5500*LookHere!B$11, C280), IF(H280&gt;M280,-(H280-M280),0)),0)</f>
        <v>5500</v>
      </c>
      <c r="K280" s="35">
        <f t="shared" si="103"/>
        <v>0</v>
      </c>
      <c r="L280" s="35">
        <f t="shared" si="104"/>
        <v>24133.809878286447</v>
      </c>
      <c r="M280" s="35">
        <f t="shared" si="105"/>
        <v>0</v>
      </c>
      <c r="N280" s="35">
        <f t="shared" si="106"/>
        <v>0</v>
      </c>
      <c r="O280" s="35">
        <f t="shared" si="107"/>
        <v>49118.532108765321</v>
      </c>
      <c r="P280" s="3">
        <f t="shared" si="108"/>
        <v>0</v>
      </c>
      <c r="Q280">
        <f t="shared" si="109"/>
        <v>0</v>
      </c>
      <c r="R280" s="3">
        <f>IF(B280&lt;2,K280*V$5+L280*0.4*V$6 - IF((C280-J280)&gt;0,IF((C280-J280)&gt;V$12,V$12,C280-J280)),P280+L280*($V$6)*0.4+K280*($V$5)+G280+F280+E280)/LookHere!B$11</f>
        <v>-1324.7142437468108</v>
      </c>
      <c r="S280" s="3">
        <f>(IF(G280&gt;0,IF(R280&gt;V$15,IF(0.15*(R280-V$15)&lt;G280,0.15*(R280-V$15),G280),0),0))*LookHere!B$11</f>
        <v>0</v>
      </c>
      <c r="T280" s="3">
        <f>(IF(R280&lt;V$16,W$16*R280,IF(R280&lt;V$17,Z$16+W$17*(R280-V$16),IF(R280&lt;V$18,W$18*(R280-V$18)+Z$17,(R280-V$18)*W$19+Z$18)))+S280 + IF(R280&lt;V$20,R280*W$20,IF(R280&lt;V$21,(R280-V$20)*W$21+Z$20,(R280-V$21)*W$22+Z$21)))*LookHere!B$11</f>
        <v>-264.94284874936216</v>
      </c>
      <c r="V280" s="40">
        <v>43953</v>
      </c>
      <c r="W280">
        <v>0.15</v>
      </c>
      <c r="X280" t="s">
        <v>64</v>
      </c>
      <c r="Z280" s="40">
        <f>V280*W280</f>
        <v>6592.95</v>
      </c>
      <c r="AG280">
        <f t="shared" si="110"/>
        <v>72</v>
      </c>
      <c r="AH280" s="37">
        <v>7.4999999999999997E-2</v>
      </c>
      <c r="AI280" s="3">
        <f t="shared" si="111"/>
        <v>0</v>
      </c>
    </row>
    <row r="281" spans="1:35" x14ac:dyDescent="0.2">
      <c r="A281">
        <f t="shared" si="100"/>
        <v>53</v>
      </c>
      <c r="B281">
        <f>IF(A281&lt;LookHere!$B$9,1,2)</f>
        <v>1</v>
      </c>
      <c r="C281">
        <f>IF(B281&lt;2,LookHere!F$10 - T280,0)</f>
        <v>7264.9428487493624</v>
      </c>
      <c r="D281" s="3">
        <f>IF(B281=2,LookHere!$B$12,0)</f>
        <v>0</v>
      </c>
      <c r="E281" s="3">
        <f>IF(A281&lt;LookHere!B$13,0,IF(A281&lt;LookHere!B$14,LookHere!C$13,LookHere!C$14))</f>
        <v>0</v>
      </c>
      <c r="F281" s="3">
        <f>IF('SC2'!A281&lt;LookHere!D$15,0,LookHere!B$15)</f>
        <v>0</v>
      </c>
      <c r="G281" s="3">
        <f>IF('SC2'!A281&lt;LookHere!D$16,0,LookHere!B$16)</f>
        <v>0</v>
      </c>
      <c r="H281" s="3">
        <f t="shared" si="101"/>
        <v>0</v>
      </c>
      <c r="I281" s="35">
        <f t="shared" si="102"/>
        <v>158962.66125678783</v>
      </c>
      <c r="J281" s="3">
        <f>IF(I280&gt;0,IF(B281&lt;2,IF(C281&gt;5500*LookHere!B$11, 5500*LookHere!B$11, C281), IF(H281&gt;M281,-(H281-M281),0)),0)</f>
        <v>5500</v>
      </c>
      <c r="K281" s="35">
        <f t="shared" si="103"/>
        <v>0</v>
      </c>
      <c r="L281" s="35">
        <f t="shared" si="104"/>
        <v>24514.641398165804</v>
      </c>
      <c r="M281" s="35">
        <f t="shared" si="105"/>
        <v>0</v>
      </c>
      <c r="N281" s="35">
        <f t="shared" si="106"/>
        <v>0</v>
      </c>
      <c r="O281" s="35">
        <f t="shared" si="107"/>
        <v>51658.565394190999</v>
      </c>
      <c r="P281" s="3">
        <f t="shared" si="108"/>
        <v>0</v>
      </c>
      <c r="Q281">
        <f t="shared" si="109"/>
        <v>0</v>
      </c>
      <c r="R281" s="3">
        <f>IF(B281&lt;2,K281*V$5+L281*0.4*V$6 - IF((C281-J281)&gt;0,IF((C281-J281)&gt;V$12,V$12,C281-J281)),P281+L281*($V$6)*0.4+K281*($V$5)+G281+F281+E281)/LookHere!B$11</f>
        <v>-1316.0307354661502</v>
      </c>
      <c r="S281" s="3">
        <f>(IF(G281&gt;0,IF(R281&gt;V$15,IF(0.15*(R281-V$15)&lt;G281,0.15*(R281-V$15),G281),0),0))*LookHere!B$11</f>
        <v>0</v>
      </c>
      <c r="T281" s="3">
        <f>(IF(R281&lt;V$16,W$16*R281,IF(R281&lt;V$17,Z$16+W$17*(R281-V$16),IF(R281&lt;V$18,W$18*(R281-V$18)+Z$17,(R281-V$18)*W$19+Z$18)))+S281 + IF(R281&lt;V$20,R281*W$20,IF(R281&lt;V$21,(R281-V$20)*W$21+Z$20,(R281-V$21)*W$22+Z$21)))*LookHere!B$11</f>
        <v>-263.20614709323002</v>
      </c>
      <c r="V281" s="40">
        <v>87907</v>
      </c>
      <c r="W281">
        <v>0.22</v>
      </c>
      <c r="X281" t="s">
        <v>65</v>
      </c>
      <c r="Z281" s="40">
        <f>(V281-V280)*W281+Z280</f>
        <v>16262.829999999998</v>
      </c>
      <c r="AG281">
        <f t="shared" si="110"/>
        <v>73</v>
      </c>
      <c r="AH281" s="37">
        <v>7.5999999999999998E-2</v>
      </c>
      <c r="AI281" s="3">
        <f t="shared" si="111"/>
        <v>0</v>
      </c>
    </row>
    <row r="282" spans="1:35" x14ac:dyDescent="0.2">
      <c r="A282">
        <f t="shared" si="100"/>
        <v>54</v>
      </c>
      <c r="B282">
        <f>IF(A282&lt;LookHere!$B$9,1,2)</f>
        <v>1</v>
      </c>
      <c r="C282">
        <f>IF(B282&lt;2,LookHere!F$10 - T281,0)</f>
        <v>7263.2061470932304</v>
      </c>
      <c r="D282" s="3">
        <f>IF(B282=2,LookHere!$B$12,0)</f>
        <v>0</v>
      </c>
      <c r="E282" s="3">
        <f>IF(A282&lt;LookHere!B$13,0,IF(A282&lt;LookHere!B$14,LookHere!C$13,LookHere!C$14))</f>
        <v>0</v>
      </c>
      <c r="F282" s="3">
        <f>IF('SC2'!A282&lt;LookHere!D$15,0,LookHere!B$15)</f>
        <v>0</v>
      </c>
      <c r="G282" s="3">
        <f>IF('SC2'!A282&lt;LookHere!D$16,0,LookHere!B$16)</f>
        <v>0</v>
      </c>
      <c r="H282" s="3">
        <f t="shared" si="101"/>
        <v>0</v>
      </c>
      <c r="I282" s="35">
        <f t="shared" si="102"/>
        <v>166971.09205141992</v>
      </c>
      <c r="J282" s="3">
        <f>IF(I281&gt;0,IF(B282&lt;2,IF(C282&gt;5500*LookHere!B$11, 5500*LookHere!B$11, C282), IF(H282&gt;M282,-(H282-M282),0)),0)</f>
        <v>5500</v>
      </c>
      <c r="K282" s="35">
        <f t="shared" si="103"/>
        <v>0</v>
      </c>
      <c r="L282" s="35">
        <f t="shared" si="104"/>
        <v>24901.482439428859</v>
      </c>
      <c r="M282" s="35">
        <f t="shared" si="105"/>
        <v>0</v>
      </c>
      <c r="N282" s="35">
        <f t="shared" si="106"/>
        <v>0</v>
      </c>
      <c r="O282" s="35">
        <f t="shared" si="107"/>
        <v>54236.943703204561</v>
      </c>
      <c r="P282" s="3">
        <f t="shared" si="108"/>
        <v>0</v>
      </c>
      <c r="Q282">
        <f t="shared" si="109"/>
        <v>0</v>
      </c>
      <c r="R282" s="3">
        <f>IF(B282&lt;2,K282*V$5+L282*0.4*V$6 - IF((C282-J282)&gt;0,IF((C282-J282)&gt;V$12,V$12,C282-J282)),P282+L282*($V$6)*0.4+K282*($V$5)+G282+F282+E282)/LookHere!B$11</f>
        <v>-1307.2102006624091</v>
      </c>
      <c r="S282" s="3">
        <f>(IF(G282&gt;0,IF(R282&gt;V$15,IF(0.15*(R282-V$15)&lt;G282,0.15*(R282-V$15),G282),0),0))*LookHere!B$11</f>
        <v>0</v>
      </c>
      <c r="T282" s="3">
        <f>(IF(R282&lt;V$16,W$16*R282,IF(R282&lt;V$17,Z$16+W$17*(R282-V$16),IF(R282&lt;V$18,W$18*(R282-V$18)+Z$17,(R282-V$18)*W$19+Z$18)))+S282 + IF(R282&lt;V$20,R282*W$20,IF(R282&lt;V$21,(R282-V$20)*W$21+Z$20,(R282-V$21)*W$22+Z$21)))*LookHere!B$11</f>
        <v>-261.44204013248179</v>
      </c>
      <c r="V282" s="40">
        <v>136270</v>
      </c>
      <c r="W282">
        <v>0.26</v>
      </c>
      <c r="X282" t="s">
        <v>66</v>
      </c>
      <c r="Z282" s="40">
        <f>(V282-V281)*W282+Z281</f>
        <v>28837.21</v>
      </c>
      <c r="AG282">
        <f t="shared" si="110"/>
        <v>74</v>
      </c>
      <c r="AH282" s="37">
        <v>7.6999999999999999E-2</v>
      </c>
      <c r="AI282" s="3">
        <f t="shared" si="111"/>
        <v>0</v>
      </c>
    </row>
    <row r="283" spans="1:35" x14ac:dyDescent="0.2">
      <c r="A283">
        <f t="shared" si="100"/>
        <v>55</v>
      </c>
      <c r="B283">
        <f>IF(A283&lt;LookHere!$B$9,1,2)</f>
        <v>1</v>
      </c>
      <c r="C283">
        <f>IF(B283&lt;2,LookHere!F$10 - T282,0)</f>
        <v>7261.4420401324815</v>
      </c>
      <c r="D283" s="3">
        <f>IF(B283=2,LookHere!$B$12,0)</f>
        <v>0</v>
      </c>
      <c r="E283" s="3">
        <f>IF(A283&lt;LookHere!B$13,0,IF(A283&lt;LookHere!B$14,LookHere!C$13,LookHere!C$14))</f>
        <v>0</v>
      </c>
      <c r="F283" s="3">
        <f>IF('SC2'!A283&lt;LookHere!D$15,0,LookHere!B$15)</f>
        <v>0</v>
      </c>
      <c r="G283" s="3">
        <f>IF('SC2'!A283&lt;LookHere!D$16,0,LookHere!B$16)</f>
        <v>0</v>
      </c>
      <c r="H283" s="3">
        <f t="shared" si="101"/>
        <v>0</v>
      </c>
      <c r="I283" s="35">
        <f t="shared" si="102"/>
        <v>175105.89588399132</v>
      </c>
      <c r="J283" s="3">
        <f>IF(I282&gt;0,IF(B283&lt;2,IF(C283&gt;5500*LookHere!B$11, 5500*LookHere!B$11, C283), IF(H283&gt;M283,-(H283-M283),0)),0)</f>
        <v>5500</v>
      </c>
      <c r="K283" s="35">
        <f t="shared" si="103"/>
        <v>0</v>
      </c>
      <c r="L283" s="35">
        <f t="shared" si="104"/>
        <v>25294.427832323043</v>
      </c>
      <c r="M283" s="35">
        <f t="shared" si="105"/>
        <v>0</v>
      </c>
      <c r="N283" s="35">
        <f t="shared" si="106"/>
        <v>0</v>
      </c>
      <c r="O283" s="35">
        <f t="shared" si="107"/>
        <v>56854.244714973604</v>
      </c>
      <c r="P283" s="3">
        <f t="shared" si="108"/>
        <v>0</v>
      </c>
      <c r="Q283">
        <f t="shared" si="109"/>
        <v>0</v>
      </c>
      <c r="R283" s="3">
        <f>IF(B283&lt;2,K283*V$5+L283*0.4*V$6 - IF((C283-J283)&gt;0,IF((C283-J283)&gt;V$12,V$12,C283-J283)),P283+L283*($V$6)*0.4+K283*($V$5)+G283+F283+E283)/LookHere!B$11</f>
        <v>-1298.2504776669819</v>
      </c>
      <c r="S283" s="3">
        <f>(IF(G283&gt;0,IF(R283&gt;V$15,IF(0.15*(R283-V$15)&lt;G283,0.15*(R283-V$15),G283),0),0))*LookHere!B$11</f>
        <v>0</v>
      </c>
      <c r="T283" s="3">
        <f>(IF(R283&lt;V$16,W$16*R283,IF(R283&lt;V$17,Z$16+W$17*(R283-V$16),IF(R283&lt;V$18,W$18*(R283-V$18)+Z$17,(R283-V$18)*W$19+Z$18)))+S283 + IF(R283&lt;V$20,R283*W$20,IF(R283&lt;V$21,(R283-V$20)*W$21+Z$20,(R283-V$21)*W$22+Z$21)))*LookHere!B$11</f>
        <v>-259.65009553339638</v>
      </c>
      <c r="V283" s="40"/>
      <c r="W283">
        <v>0.28999999999999998</v>
      </c>
      <c r="X283" t="s">
        <v>67</v>
      </c>
      <c r="Z283" s="40"/>
      <c r="AG283">
        <f t="shared" si="110"/>
        <v>75</v>
      </c>
      <c r="AH283" s="37">
        <v>7.9000000000000001E-2</v>
      </c>
      <c r="AI283" s="3">
        <f t="shared" si="111"/>
        <v>0</v>
      </c>
    </row>
    <row r="284" spans="1:35" x14ac:dyDescent="0.2">
      <c r="A284">
        <f t="shared" si="100"/>
        <v>56</v>
      </c>
      <c r="B284">
        <f>IF(A284&lt;LookHere!$B$9,1,2)</f>
        <v>1</v>
      </c>
      <c r="C284">
        <f>IF(B284&lt;2,LookHere!F$10 - T283,0)</f>
        <v>7259.6500955333968</v>
      </c>
      <c r="D284" s="3">
        <f>IF(B284=2,LookHere!$B$12,0)</f>
        <v>0</v>
      </c>
      <c r="E284" s="3">
        <f>IF(A284&lt;LookHere!B$13,0,IF(A284&lt;LookHere!B$14,LookHere!C$13,LookHere!C$14))</f>
        <v>0</v>
      </c>
      <c r="F284" s="3">
        <f>IF('SC2'!A284&lt;LookHere!D$15,0,LookHere!B$15)</f>
        <v>0</v>
      </c>
      <c r="G284" s="3">
        <f>IF('SC2'!A284&lt;LookHere!D$16,0,LookHere!B$16)</f>
        <v>0</v>
      </c>
      <c r="H284" s="3">
        <f t="shared" si="101"/>
        <v>0</v>
      </c>
      <c r="I284" s="35">
        <f t="shared" si="102"/>
        <v>183369.06692104068</v>
      </c>
      <c r="J284" s="3">
        <f>IF(I283&gt;0,IF(B284&lt;2,IF(C284&gt;5500*LookHere!B$11, 5500*LookHere!B$11, C284), IF(H284&gt;M284,-(H284-M284),0)),0)</f>
        <v>5500</v>
      </c>
      <c r="K284" s="35">
        <f t="shared" si="103"/>
        <v>0</v>
      </c>
      <c r="L284" s="35">
        <f t="shared" si="104"/>
        <v>25693.573903517099</v>
      </c>
      <c r="M284" s="35">
        <f t="shared" si="105"/>
        <v>0</v>
      </c>
      <c r="N284" s="35">
        <f t="shared" si="106"/>
        <v>0</v>
      </c>
      <c r="O284" s="35">
        <f t="shared" si="107"/>
        <v>59511.05479210928</v>
      </c>
      <c r="P284" s="3">
        <f t="shared" si="108"/>
        <v>0</v>
      </c>
      <c r="Q284">
        <f t="shared" si="109"/>
        <v>0</v>
      </c>
      <c r="R284" s="3">
        <f>IF(B284&lt;2,K284*V$5+L284*0.4*V$6 - IF((C284-J284)&gt;0,IF((C284-J284)&gt;V$12,V$12,C284-J284)),P284+L284*($V$6)*0.4+K284*($V$5)+G284+F284+E284)/LookHere!B$11</f>
        <v>-1289.1493702121916</v>
      </c>
      <c r="S284" s="3">
        <f>(IF(G284&gt;0,IF(R284&gt;V$15,IF(0.15*(R284-V$15)&lt;G284,0.15*(R284-V$15),G284),0),0))*LookHere!B$11</f>
        <v>0</v>
      </c>
      <c r="T284" s="3">
        <f>(IF(R284&lt;V$16,W$16*R284,IF(R284&lt;V$17,Z$16+W$17*(R284-V$16),IF(R284&lt;V$18,W$18*(R284-V$18)+Z$17,(R284-V$18)*W$19+Z$18)))+S284 + IF(R284&lt;V$20,R284*W$20,IF(R284&lt;V$21,(R284-V$20)*W$21+Z$20,(R284-V$21)*W$22+Z$21)))*LookHere!B$11</f>
        <v>-257.82987404243829</v>
      </c>
      <c r="V284" s="40">
        <v>40120</v>
      </c>
      <c r="W284">
        <v>0.05</v>
      </c>
      <c r="X284" t="s">
        <v>68</v>
      </c>
      <c r="Z284" s="40">
        <f>V284*W284</f>
        <v>2006</v>
      </c>
      <c r="AG284">
        <f t="shared" si="110"/>
        <v>76</v>
      </c>
      <c r="AH284" s="37">
        <v>0.08</v>
      </c>
      <c r="AI284" s="3">
        <f t="shared" si="111"/>
        <v>0</v>
      </c>
    </row>
    <row r="285" spans="1:35" x14ac:dyDescent="0.2">
      <c r="A285">
        <f t="shared" si="100"/>
        <v>57</v>
      </c>
      <c r="B285">
        <f>IF(A285&lt;LookHere!$B$9,1,2)</f>
        <v>1</v>
      </c>
      <c r="C285">
        <f>IF(B285&lt;2,LookHere!F$10 - T284,0)</f>
        <v>7257.829874042438</v>
      </c>
      <c r="D285" s="3">
        <f>IF(B285=2,LookHere!$B$12,0)</f>
        <v>0</v>
      </c>
      <c r="E285" s="3">
        <f>IF(A285&lt;LookHere!B$13,0,IF(A285&lt;LookHere!B$14,LookHere!C$13,LookHere!C$14))</f>
        <v>0</v>
      </c>
      <c r="F285" s="3">
        <f>IF('SC2'!A285&lt;LookHere!D$15,0,LookHere!B$15)</f>
        <v>0</v>
      </c>
      <c r="G285" s="3">
        <f>IF('SC2'!A285&lt;LookHere!D$16,0,LookHere!B$16)</f>
        <v>0</v>
      </c>
      <c r="H285" s="3">
        <f t="shared" si="101"/>
        <v>0</v>
      </c>
      <c r="I285" s="35">
        <f t="shared" si="102"/>
        <v>191762.63079705468</v>
      </c>
      <c r="J285" s="3">
        <f>IF(I284&gt;0,IF(B285&lt;2,IF(C285&gt;5500*LookHere!B$11, 5500*LookHere!B$11, C285), IF(H285&gt;M285,-(H285-M285),0)),0)</f>
        <v>5500</v>
      </c>
      <c r="K285" s="35">
        <f t="shared" si="103"/>
        <v>0</v>
      </c>
      <c r="L285" s="35">
        <f t="shared" si="104"/>
        <v>26099.018499714595</v>
      </c>
      <c r="M285" s="35">
        <f t="shared" si="105"/>
        <v>0</v>
      </c>
      <c r="N285" s="35">
        <f t="shared" si="106"/>
        <v>0</v>
      </c>
      <c r="O285" s="35">
        <f t="shared" si="107"/>
        <v>62207.969110771199</v>
      </c>
      <c r="P285" s="3">
        <f t="shared" si="108"/>
        <v>0</v>
      </c>
      <c r="Q285">
        <f t="shared" si="109"/>
        <v>0</v>
      </c>
      <c r="R285" s="3">
        <f>IF(B285&lt;2,K285*V$5+L285*0.4*V$6 - IF((C285-J285)&gt;0,IF((C285-J285)&gt;V$12,V$12,C285-J285)),P285+L285*($V$6)*0.4+K285*($V$5)+G285+F285+E285)/LookHere!B$11</f>
        <v>-1279.9046472756643</v>
      </c>
      <c r="S285" s="3">
        <f>(IF(G285&gt;0,IF(R285&gt;V$15,IF(0.15*(R285-V$15)&lt;G285,0.15*(R285-V$15),G285),0),0))*LookHere!B$11</f>
        <v>0</v>
      </c>
      <c r="T285" s="3">
        <f>(IF(R285&lt;V$16,W$16*R285,IF(R285&lt;V$17,Z$16+W$17*(R285-V$16),IF(R285&lt;V$18,W$18*(R285-V$18)+Z$17,(R285-V$18)*W$19+Z$18)))+S285 + IF(R285&lt;V$20,R285*W$20,IF(R285&lt;V$21,(R285-V$20)*W$21+Z$20,(R285-V$21)*W$22+Z$21)))*LookHere!B$11</f>
        <v>-255.98092945513287</v>
      </c>
      <c r="V285" s="40">
        <v>80242</v>
      </c>
      <c r="W285">
        <v>9.1499999999999998E-2</v>
      </c>
      <c r="X285" t="s">
        <v>69</v>
      </c>
      <c r="Z285" s="40">
        <f>(V285-V284)*W285+Z284</f>
        <v>5677.1630000000005</v>
      </c>
      <c r="AG285">
        <f t="shared" si="110"/>
        <v>77</v>
      </c>
      <c r="AH285" s="37">
        <v>8.2000000000000003E-2</v>
      </c>
      <c r="AI285" s="3">
        <f t="shared" si="111"/>
        <v>0</v>
      </c>
    </row>
    <row r="286" spans="1:35" x14ac:dyDescent="0.2">
      <c r="A286">
        <f t="shared" si="100"/>
        <v>58</v>
      </c>
      <c r="B286">
        <f>IF(A286&lt;LookHere!$B$9,1,2)</f>
        <v>1</v>
      </c>
      <c r="C286">
        <f>IF(B286&lt;2,LookHere!F$10 - T285,0)</f>
        <v>7255.9809294551333</v>
      </c>
      <c r="D286" s="3">
        <f>IF(B286=2,LookHere!$B$12,0)</f>
        <v>0</v>
      </c>
      <c r="E286" s="3">
        <f>IF(A286&lt;LookHere!B$13,0,IF(A286&lt;LookHere!B$14,LookHere!C$13,LookHere!C$14))</f>
        <v>0</v>
      </c>
      <c r="F286" s="3">
        <f>IF('SC2'!A286&lt;LookHere!D$15,0,LookHere!B$15)</f>
        <v>0</v>
      </c>
      <c r="G286" s="3">
        <f>IF('SC2'!A286&lt;LookHere!D$16,0,LookHere!B$16)</f>
        <v>0</v>
      </c>
      <c r="H286" s="3">
        <f t="shared" si="101"/>
        <v>0</v>
      </c>
      <c r="I286" s="35">
        <f t="shared" si="102"/>
        <v>200288.64511103218</v>
      </c>
      <c r="J286" s="3">
        <f>IF(I285&gt;0,IF(B286&lt;2,IF(C286&gt;5500*LookHere!B$11, 5500*LookHere!B$11, C286), IF(H286&gt;M286,-(H286-M286),0)),0)</f>
        <v>5500</v>
      </c>
      <c r="K286" s="35">
        <f t="shared" si="103"/>
        <v>0</v>
      </c>
      <c r="L286" s="35">
        <f t="shared" si="104"/>
        <v>26510.861011640089</v>
      </c>
      <c r="M286" s="35">
        <f t="shared" si="105"/>
        <v>0</v>
      </c>
      <c r="N286" s="35">
        <f t="shared" si="106"/>
        <v>0</v>
      </c>
      <c r="O286" s="35">
        <f t="shared" si="107"/>
        <v>64945.591792794294</v>
      </c>
      <c r="P286" s="3">
        <f t="shared" si="108"/>
        <v>0</v>
      </c>
      <c r="Q286">
        <f t="shared" si="109"/>
        <v>0</v>
      </c>
      <c r="R286" s="3">
        <f>IF(B286&lt;2,K286*V$5+L286*0.4*V$6 - IF((C286-J286)&gt;0,IF((C286-J286)&gt;V$12,V$12,C286-J286)),P286+L286*($V$6)*0.4+K286*($V$5)+G286+F286+E286)/LookHere!B$11</f>
        <v>-1270.5140426099799</v>
      </c>
      <c r="S286" s="3">
        <f>(IF(G286&gt;0,IF(R286&gt;V$15,IF(0.15*(R286-V$15)&lt;G286,0.15*(R286-V$15),G286),0),0))*LookHere!B$11</f>
        <v>0</v>
      </c>
      <c r="T286" s="3">
        <f>(IF(R286&lt;V$16,W$16*R286,IF(R286&lt;V$17,Z$16+W$17*(R286-V$16),IF(R286&lt;V$18,W$18*(R286-V$18)+Z$17,(R286-V$18)*W$19+Z$18)))+S286 + IF(R286&lt;V$20,R286*W$20,IF(R286&lt;V$21,(R286-V$20)*W$21+Z$20,(R286-V$21)*W$22+Z$21)))*LookHere!B$11</f>
        <v>-254.102808521996</v>
      </c>
      <c r="V286" s="40"/>
      <c r="W286">
        <v>0.1116</v>
      </c>
      <c r="X286" t="s">
        <v>70</v>
      </c>
      <c r="Z286" s="40"/>
      <c r="AG286">
        <f t="shared" si="110"/>
        <v>78</v>
      </c>
      <c r="AH286" s="37">
        <v>8.3000000000000004E-2</v>
      </c>
      <c r="AI286" s="3">
        <f t="shared" si="111"/>
        <v>0</v>
      </c>
    </row>
    <row r="287" spans="1:35" x14ac:dyDescent="0.2">
      <c r="A287">
        <f t="shared" si="100"/>
        <v>59</v>
      </c>
      <c r="B287">
        <f>IF(A287&lt;LookHere!$B$9,1,2)</f>
        <v>1</v>
      </c>
      <c r="C287">
        <f>IF(B287&lt;2,LookHere!F$10 - T286,0)</f>
        <v>7254.1028085219959</v>
      </c>
      <c r="D287" s="3">
        <f>IF(B287=2,LookHere!$B$12,0)</f>
        <v>0</v>
      </c>
      <c r="E287" s="3">
        <f>IF(A287&lt;LookHere!B$13,0,IF(A287&lt;LookHere!B$14,LookHere!C$13,LookHere!C$14))</f>
        <v>0</v>
      </c>
      <c r="F287" s="3">
        <f>IF('SC2'!A287&lt;LookHere!D$15,0,LookHere!B$15)</f>
        <v>0</v>
      </c>
      <c r="G287" s="3">
        <f>IF('SC2'!A287&lt;LookHere!D$16,0,LookHere!B$16)</f>
        <v>0</v>
      </c>
      <c r="H287" s="3">
        <f t="shared" si="101"/>
        <v>0</v>
      </c>
      <c r="I287" s="35">
        <f t="shared" si="102"/>
        <v>208949.19993088424</v>
      </c>
      <c r="J287" s="3">
        <f>IF(I286&gt;0,IF(B287&lt;2,IF(C287&gt;5500*LookHere!B$11, 5500*LookHere!B$11, C287), IF(H287&gt;M287,-(H287-M287),0)),0)</f>
        <v>5500</v>
      </c>
      <c r="K287" s="35">
        <f t="shared" si="103"/>
        <v>0</v>
      </c>
      <c r="L287" s="35">
        <f t="shared" si="104"/>
        <v>26929.202398403766</v>
      </c>
      <c r="M287" s="35">
        <f t="shared" si="105"/>
        <v>0</v>
      </c>
      <c r="N287" s="35">
        <f t="shared" si="106"/>
        <v>0</v>
      </c>
      <c r="O287" s="35">
        <f t="shared" si="107"/>
        <v>67724.536039806582</v>
      </c>
      <c r="P287" s="3">
        <f t="shared" si="108"/>
        <v>0</v>
      </c>
      <c r="Q287">
        <f t="shared" si="109"/>
        <v>0</v>
      </c>
      <c r="R287" s="3">
        <f>IF(B287&lt;2,K287*V$5+L287*0.4*V$6 - IF((C287-J287)&gt;0,IF((C287-J287)&gt;V$12,V$12,C287-J287)),P287+L287*($V$6)*0.4+K287*($V$5)+G287+F287+E287)/LookHere!B$11</f>
        <v>-1260.9752542024262</v>
      </c>
      <c r="S287" s="3">
        <f>(IF(G287&gt;0,IF(R287&gt;V$15,IF(0.15*(R287-V$15)&lt;G287,0.15*(R287-V$15),G287),0),0))*LookHere!B$11</f>
        <v>0</v>
      </c>
      <c r="T287" s="3">
        <f>(IF(R287&lt;V$16,W$16*R287,IF(R287&lt;V$17,Z$16+W$17*(R287-V$16),IF(R287&lt;V$18,W$18*(R287-V$18)+Z$17,(R287-V$18)*W$19+Z$18)))+S287 + IF(R287&lt;V$20,R287*W$20,IF(R287&lt;V$21,(R287-V$20)*W$21+Z$20,(R287-V$21)*W$22+Z$21)))*LookHere!B$11</f>
        <v>-252.19505084048524</v>
      </c>
      <c r="V287" s="40"/>
      <c r="AG287">
        <f t="shared" si="110"/>
        <v>79</v>
      </c>
      <c r="AH287" s="37">
        <v>8.5000000000000006E-2</v>
      </c>
      <c r="AI287" s="3">
        <f t="shared" si="111"/>
        <v>0</v>
      </c>
    </row>
    <row r="288" spans="1:35" x14ac:dyDescent="0.2">
      <c r="A288">
        <f t="shared" si="100"/>
        <v>60</v>
      </c>
      <c r="B288">
        <f>IF(A288&lt;LookHere!$B$9,1,2)</f>
        <v>1</v>
      </c>
      <c r="C288">
        <f>IF(B288&lt;2,LookHere!F$10 - T287,0)</f>
        <v>7252.1950508404852</v>
      </c>
      <c r="D288" s="3">
        <f>IF(B288=2,LookHere!$B$12,0)</f>
        <v>0</v>
      </c>
      <c r="E288" s="3">
        <f>IF(A288&lt;LookHere!B$13,0,IF(A288&lt;LookHere!B$14,LookHere!C$13,LookHere!C$14))</f>
        <v>0</v>
      </c>
      <c r="F288" s="3">
        <f>IF('SC2'!A288&lt;LookHere!D$15,0,LookHere!B$15)</f>
        <v>0</v>
      </c>
      <c r="G288" s="3">
        <f>IF('SC2'!A288&lt;LookHere!D$16,0,LookHere!B$16)</f>
        <v>0</v>
      </c>
      <c r="H288" s="3">
        <f t="shared" si="101"/>
        <v>0</v>
      </c>
      <c r="I288" s="35">
        <f t="shared" si="102"/>
        <v>217746.41830579357</v>
      </c>
      <c r="J288" s="3">
        <f>IF(I287&gt;0,IF(B288&lt;2,IF(C288&gt;5500*LookHere!B$11, 5500*LookHere!B$11, C288), IF(H288&gt;M288,-(H288-M288),0)),0)</f>
        <v>5500</v>
      </c>
      <c r="K288" s="35">
        <f t="shared" si="103"/>
        <v>0</v>
      </c>
      <c r="L288" s="35">
        <f t="shared" si="104"/>
        <v>27354.145212250576</v>
      </c>
      <c r="M288" s="35">
        <f t="shared" si="105"/>
        <v>0</v>
      </c>
      <c r="N288" s="35">
        <f t="shared" si="106"/>
        <v>0</v>
      </c>
      <c r="O288" s="35">
        <f t="shared" si="107"/>
        <v>70545.424269355208</v>
      </c>
      <c r="P288" s="3">
        <f t="shared" si="108"/>
        <v>0</v>
      </c>
      <c r="Q288">
        <f t="shared" si="109"/>
        <v>0</v>
      </c>
      <c r="R288" s="3">
        <f>IF(B288&lt;2,K288*V$5+L288*0.4*V$6 - IF((C288-J288)&gt;0,IF((C288-J288)&gt;V$12,V$12,C288-J288)),P288+L288*($V$6)*0.4+K288*($V$5)+G288+F288+E288)/LookHere!B$11</f>
        <v>-1251.2859437137527</v>
      </c>
      <c r="S288" s="3">
        <f>(IF(G288&gt;0,IF(R288&gt;V$15,IF(0.15*(R288-V$15)&lt;G288,0.15*(R288-V$15),G288),0),0))*LookHere!B$11</f>
        <v>0</v>
      </c>
      <c r="T288" s="3">
        <f>(IF(R288&lt;V$16,W$16*R288,IF(R288&lt;V$17,Z$16+W$17*(R288-V$16),IF(R288&lt;V$18,W$18*(R288-V$18)+Z$17,(R288-V$18)*W$19+Z$18)))+S288 + IF(R288&lt;V$20,R288*W$20,IF(R288&lt;V$21,(R288-V$20)*W$21+Z$20,(R288-V$21)*W$22+Z$21)))*LookHere!B$11</f>
        <v>-250.25718874275054</v>
      </c>
      <c r="AG288">
        <f t="shared" si="110"/>
        <v>80</v>
      </c>
      <c r="AH288" s="36">
        <v>8.7999999999999995E-2</v>
      </c>
      <c r="AI288" s="3">
        <f t="shared" si="111"/>
        <v>0</v>
      </c>
    </row>
    <row r="289" spans="1:35" x14ac:dyDescent="0.2">
      <c r="A289">
        <f t="shared" si="100"/>
        <v>61</v>
      </c>
      <c r="B289">
        <f>IF(A289&lt;LookHere!$B$9,1,2)</f>
        <v>1</v>
      </c>
      <c r="C289">
        <f>IF(B289&lt;2,LookHere!F$10 - T288,0)</f>
        <v>7250.2571887427503</v>
      </c>
      <c r="D289" s="3">
        <f>IF(B289=2,LookHere!$B$12,0)</f>
        <v>0</v>
      </c>
      <c r="E289" s="3">
        <f>IF(A289&lt;LookHere!B$13,0,IF(A289&lt;LookHere!B$14,LookHere!C$13,LookHere!C$14))</f>
        <v>0</v>
      </c>
      <c r="F289" s="3">
        <f>IF('SC2'!A289&lt;LookHere!D$15,0,LookHere!B$15)</f>
        <v>0</v>
      </c>
      <c r="G289" s="3">
        <f>IF('SC2'!A289&lt;LookHere!D$16,0,LookHere!B$16)</f>
        <v>0</v>
      </c>
      <c r="H289" s="3">
        <f t="shared" si="101"/>
        <v>0</v>
      </c>
      <c r="I289" s="35">
        <f t="shared" si="102"/>
        <v>226682.45678665896</v>
      </c>
      <c r="J289" s="3">
        <f>IF(I288&gt;0,IF(B289&lt;2,IF(C289&gt;5500*LookHere!B$11, 5500*LookHere!B$11, C289), IF(H289&gt;M289,-(H289-M289),0)),0)</f>
        <v>5500</v>
      </c>
      <c r="K289" s="35">
        <f t="shared" si="103"/>
        <v>0</v>
      </c>
      <c r="L289" s="35">
        <f t="shared" si="104"/>
        <v>27785.793623699887</v>
      </c>
      <c r="M289" s="35">
        <f t="shared" si="105"/>
        <v>0</v>
      </c>
      <c r="N289" s="35">
        <f t="shared" si="106"/>
        <v>0</v>
      </c>
      <c r="O289" s="35">
        <f t="shared" si="107"/>
        <v>73408.888253068377</v>
      </c>
      <c r="P289" s="3">
        <f t="shared" si="108"/>
        <v>0</v>
      </c>
      <c r="Q289">
        <f t="shared" si="109"/>
        <v>0</v>
      </c>
      <c r="R289" s="3">
        <f>IF(B289&lt;2,K289*V$5+L289*0.4*V$6 - IF((C289-J289)&gt;0,IF((C289-J289)&gt;V$12,V$12,C289-J289)),P289+L289*($V$6)*0.4+K289*($V$5)+G289+F289+E289)/LookHere!B$11</f>
        <v>-1241.4437359055578</v>
      </c>
      <c r="S289" s="3">
        <f>(IF(G289&gt;0,IF(R289&gt;V$15,IF(0.15*(R289-V$15)&lt;G289,0.15*(R289-V$15),G289),0),0))*LookHere!B$11</f>
        <v>0</v>
      </c>
      <c r="T289" s="3">
        <f>(IF(R289&lt;V$16,W$16*R289,IF(R289&lt;V$17,Z$16+W$17*(R289-V$16),IF(R289&lt;V$18,W$18*(R289-V$18)+Z$17,(R289-V$18)*W$19+Z$18)))+S289 + IF(R289&lt;V$20,R289*W$20,IF(R289&lt;V$21,(R289-V$20)*W$21+Z$20,(R289-V$21)*W$22+Z$21)))*LookHere!B$11</f>
        <v>-248.28874718111157</v>
      </c>
      <c r="AG289">
        <f t="shared" si="110"/>
        <v>81</v>
      </c>
      <c r="AH289" s="36">
        <v>0.09</v>
      </c>
      <c r="AI289" s="3">
        <f t="shared" si="111"/>
        <v>0</v>
      </c>
    </row>
    <row r="290" spans="1:35" x14ac:dyDescent="0.2">
      <c r="A290">
        <f t="shared" si="100"/>
        <v>62</v>
      </c>
      <c r="B290">
        <f>IF(A290&lt;LookHere!$B$9,1,2)</f>
        <v>1</v>
      </c>
      <c r="C290">
        <f>IF(B290&lt;2,LookHere!F$10 - T289,0)</f>
        <v>7248.2887471811118</v>
      </c>
      <c r="D290" s="3">
        <f>IF(B290=2,LookHere!$B$12,0)</f>
        <v>0</v>
      </c>
      <c r="E290" s="3">
        <f>IF(A290&lt;LookHere!B$13,0,IF(A290&lt;LookHere!B$14,LookHere!C$13,LookHere!C$14))</f>
        <v>0</v>
      </c>
      <c r="F290" s="3">
        <f>IF('SC2'!A290&lt;LookHere!D$15,0,LookHere!B$15)</f>
        <v>0</v>
      </c>
      <c r="G290" s="3">
        <f>IF('SC2'!A290&lt;LookHere!D$16,0,LookHere!B$16)</f>
        <v>0</v>
      </c>
      <c r="H290" s="3">
        <f t="shared" si="101"/>
        <v>0</v>
      </c>
      <c r="I290" s="35">
        <f t="shared" si="102"/>
        <v>235759.50595475241</v>
      </c>
      <c r="J290" s="3">
        <f>IF(I289&gt;0,IF(B290&lt;2,IF(C290&gt;5500*LookHere!B$11, 5500*LookHere!B$11, C290), IF(H290&gt;M290,-(H290-M290),0)),0)</f>
        <v>5500</v>
      </c>
      <c r="K290" s="35">
        <f t="shared" si="103"/>
        <v>0</v>
      </c>
      <c r="L290" s="35">
        <f t="shared" si="104"/>
        <v>28224.253447081868</v>
      </c>
      <c r="M290" s="35">
        <f t="shared" si="105"/>
        <v>0</v>
      </c>
      <c r="N290" s="35">
        <f t="shared" si="106"/>
        <v>0</v>
      </c>
      <c r="O290" s="35">
        <f t="shared" si="107"/>
        <v>76315.569256882896</v>
      </c>
      <c r="P290" s="3">
        <f t="shared" si="108"/>
        <v>0</v>
      </c>
      <c r="Q290">
        <f t="shared" si="109"/>
        <v>0</v>
      </c>
      <c r="R290" s="3">
        <f>IF(B290&lt;2,K290*V$5+L290*0.4*V$6 - IF((C290-J290)&gt;0,IF((C290-J290)&gt;V$12,V$12,C290-J290)),P290+L290*($V$6)*0.4+K290*($V$5)+G290+F290+E290)/LookHere!B$11</f>
        <v>-1231.4462180581486</v>
      </c>
      <c r="S290" s="3">
        <f>(IF(G290&gt;0,IF(R290&gt;V$15,IF(0.15*(R290-V$15)&lt;G290,0.15*(R290-V$15),G290),0),0))*LookHere!B$11</f>
        <v>0</v>
      </c>
      <c r="T290" s="3">
        <f>(IF(R290&lt;V$16,W$16*R290,IF(R290&lt;V$17,Z$16+W$17*(R290-V$16),IF(R290&lt;V$18,W$18*(R290-V$18)+Z$17,(R290-V$18)*W$19+Z$18)))+S290 + IF(R290&lt;V$20,R290*W$20,IF(R290&lt;V$21,(R290-V$20)*W$21+Z$20,(R290-V$21)*W$22+Z$21)))*LookHere!B$11</f>
        <v>-246.28924361162973</v>
      </c>
      <c r="AG290">
        <f t="shared" si="110"/>
        <v>82</v>
      </c>
      <c r="AH290" s="36">
        <v>9.2999999999999999E-2</v>
      </c>
      <c r="AI290" s="3">
        <f t="shared" si="111"/>
        <v>0</v>
      </c>
    </row>
    <row r="291" spans="1:35" x14ac:dyDescent="0.2">
      <c r="A291">
        <f t="shared" si="100"/>
        <v>63</v>
      </c>
      <c r="B291">
        <f>IF(A291&lt;LookHere!$B$9,1,2)</f>
        <v>1</v>
      </c>
      <c r="C291">
        <f>IF(B291&lt;2,LookHere!F$10 - T290,0)</f>
        <v>7246.2892436116299</v>
      </c>
      <c r="D291" s="3">
        <f>IF(B291=2,LookHere!$B$12,0)</f>
        <v>0</v>
      </c>
      <c r="E291" s="3">
        <f>IF(A291&lt;LookHere!B$13,0,IF(A291&lt;LookHere!B$14,LookHere!C$13,LookHere!C$14))</f>
        <v>0</v>
      </c>
      <c r="F291" s="3">
        <f>IF('SC2'!A291&lt;LookHere!D$15,0,LookHere!B$15)</f>
        <v>0</v>
      </c>
      <c r="G291" s="3">
        <f>IF('SC2'!A291&lt;LookHere!D$16,0,LookHere!B$16)</f>
        <v>0</v>
      </c>
      <c r="H291" s="3">
        <f t="shared" si="101"/>
        <v>0</v>
      </c>
      <c r="I291" s="35">
        <f t="shared" si="102"/>
        <v>244979.7909587184</v>
      </c>
      <c r="J291" s="3">
        <f>IF(I290&gt;0,IF(B291&lt;2,IF(C291&gt;5500*LookHere!B$11, 5500*LookHere!B$11, C291), IF(H291&gt;M291,-(H291-M291),0)),0)</f>
        <v>5500</v>
      </c>
      <c r="K291" s="35">
        <f t="shared" si="103"/>
        <v>0</v>
      </c>
      <c r="L291" s="35">
        <f t="shared" si="104"/>
        <v>28669.632166476818</v>
      </c>
      <c r="M291" s="35">
        <f t="shared" si="105"/>
        <v>0</v>
      </c>
      <c r="N291" s="35">
        <f t="shared" si="106"/>
        <v>0</v>
      </c>
      <c r="O291" s="35">
        <f t="shared" si="107"/>
        <v>79266.118183368118</v>
      </c>
      <c r="P291" s="3">
        <f t="shared" si="108"/>
        <v>0</v>
      </c>
      <c r="Q291">
        <f t="shared" si="109"/>
        <v>0</v>
      </c>
      <c r="R291" s="3">
        <f>IF(B291&lt;2,K291*V$5+L291*0.4*V$6 - IF((C291-J291)&gt;0,IF((C291-J291)&gt;V$12,V$12,C291-J291)),P291+L291*($V$6)*0.4+K291*($V$5)+G291+F291+E291)/LookHere!B$11</f>
        <v>-1221.2909393791065</v>
      </c>
      <c r="S291" s="3">
        <f>(IF(G291&gt;0,IF(R291&gt;V$15,IF(0.15*(R291-V$15)&lt;G291,0.15*(R291-V$15),G291),0),0))*LookHere!B$11</f>
        <v>0</v>
      </c>
      <c r="T291" s="3">
        <f>(IF(R291&lt;V$16,W$16*R291,IF(R291&lt;V$17,Z$16+W$17*(R291-V$16),IF(R291&lt;V$18,W$18*(R291-V$18)+Z$17,(R291-V$18)*W$19+Z$18)))+S291 + IF(R291&lt;V$20,R291*W$20,IF(R291&lt;V$21,(R291-V$20)*W$21+Z$20,(R291-V$21)*W$22+Z$21)))*LookHere!B$11</f>
        <v>-244.25818787582131</v>
      </c>
      <c r="AG291">
        <f t="shared" si="110"/>
        <v>83</v>
      </c>
      <c r="AH291" s="36">
        <v>9.6000000000000002E-2</v>
      </c>
      <c r="AI291" s="3">
        <f t="shared" si="111"/>
        <v>0</v>
      </c>
    </row>
    <row r="292" spans="1:35" x14ac:dyDescent="0.2">
      <c r="A292">
        <f t="shared" si="100"/>
        <v>64</v>
      </c>
      <c r="B292">
        <f>IF(A292&lt;LookHere!$B$9,1,2)</f>
        <v>1</v>
      </c>
      <c r="C292">
        <f>IF(B292&lt;2,LookHere!F$10 - T291,0)</f>
        <v>7244.258187875821</v>
      </c>
      <c r="D292" s="3">
        <f>IF(B292=2,LookHere!$B$12,0)</f>
        <v>0</v>
      </c>
      <c r="E292" s="3">
        <f>IF(A292&lt;LookHere!B$13,0,IF(A292&lt;LookHere!B$14,LookHere!C$13,LookHere!C$14))</f>
        <v>0</v>
      </c>
      <c r="F292" s="3">
        <f>IF('SC2'!A292&lt;LookHere!D$15,0,LookHere!B$15)</f>
        <v>0</v>
      </c>
      <c r="G292" s="3">
        <f>IF('SC2'!A292&lt;LookHere!D$16,0,LookHere!B$16)</f>
        <v>0</v>
      </c>
      <c r="H292" s="3">
        <f t="shared" si="101"/>
        <v>0</v>
      </c>
      <c r="I292" s="35">
        <f t="shared" si="102"/>
        <v>254345.57206004695</v>
      </c>
      <c r="J292" s="3">
        <f>IF(I291&gt;0,IF(B292&lt;2,IF(C292&gt;5500*LookHere!B$11, 5500*LookHere!B$11, C292), IF(H292&gt;M292,-(H292-M292),0)),0)</f>
        <v>5500</v>
      </c>
      <c r="K292" s="35">
        <f t="shared" si="103"/>
        <v>0</v>
      </c>
      <c r="L292" s="35">
        <f t="shared" si="104"/>
        <v>29122.03896206382</v>
      </c>
      <c r="M292" s="35">
        <f t="shared" si="105"/>
        <v>0</v>
      </c>
      <c r="N292" s="35">
        <f t="shared" si="106"/>
        <v>0</v>
      </c>
      <c r="O292" s="35">
        <f t="shared" si="107"/>
        <v>82261.195716177477</v>
      </c>
      <c r="P292" s="3">
        <f t="shared" si="108"/>
        <v>0</v>
      </c>
      <c r="Q292">
        <f t="shared" si="109"/>
        <v>0</v>
      </c>
      <c r="R292" s="3">
        <f>IF(B292&lt;2,K292*V$5+L292*0.4*V$6 - IF((C292-J292)&gt;0,IF((C292-J292)&gt;V$12,V$12,C292-J292)),P292+L292*($V$6)*0.4+K292*($V$5)+G292+F292+E292)/LookHere!B$11</f>
        <v>-1210.9754104025083</v>
      </c>
      <c r="S292" s="3">
        <f>(IF(G292&gt;0,IF(R292&gt;V$15,IF(0.15*(R292-V$15)&lt;G292,0.15*(R292-V$15),G292),0),0))*LookHere!B$11</f>
        <v>0</v>
      </c>
      <c r="T292" s="3">
        <f>(IF(R292&lt;V$16,W$16*R292,IF(R292&lt;V$17,Z$16+W$17*(R292-V$16),IF(R292&lt;V$18,W$18*(R292-V$18)+Z$17,(R292-V$18)*W$19+Z$18)))+S292 + IF(R292&lt;V$20,R292*W$20,IF(R292&lt;V$21,(R292-V$20)*W$21+Z$20,(R292-V$21)*W$22+Z$21)))*LookHere!B$11</f>
        <v>-242.19508208050166</v>
      </c>
      <c r="AG292">
        <f t="shared" si="110"/>
        <v>84</v>
      </c>
      <c r="AH292" s="36">
        <v>9.9000000000000005E-2</v>
      </c>
      <c r="AI292" s="3">
        <f t="shared" si="111"/>
        <v>0</v>
      </c>
    </row>
    <row r="293" spans="1:35" x14ac:dyDescent="0.2">
      <c r="A293">
        <f t="shared" si="100"/>
        <v>65</v>
      </c>
      <c r="B293">
        <f>IF(A293&lt;LookHere!$B$9,1,2)</f>
        <v>2</v>
      </c>
      <c r="C293">
        <f>IF(B293&lt;2,LookHere!F$10 - T292,0)</f>
        <v>0</v>
      </c>
      <c r="D293" s="3">
        <f>IF(B293=2,LookHere!$B$12,0)</f>
        <v>45000</v>
      </c>
      <c r="E293" s="3">
        <f>IF(A293&lt;LookHere!B$13,0,IF(A293&lt;LookHere!B$14,LookHere!C$13,LookHere!C$14))</f>
        <v>15000</v>
      </c>
      <c r="F293" s="3">
        <f>IF('SC2'!A293&lt;LookHere!D$15,0,LookHere!B$15)</f>
        <v>8000</v>
      </c>
      <c r="G293" s="3">
        <f>IF('SC2'!A293&lt;LookHere!D$16,0,LookHere!B$16)</f>
        <v>0</v>
      </c>
      <c r="H293" s="3">
        <f t="shared" si="101"/>
        <v>21757.804917919497</v>
      </c>
      <c r="I293" s="35">
        <f t="shared" si="102"/>
        <v>257341.76289891428</v>
      </c>
      <c r="J293" s="3">
        <f>IF(I292&gt;0,IF(B293&lt;2,IF(C293&gt;5500*LookHere!B$11, 5500*LookHere!B$11, C293), IF(H293&gt;M293,-(H293-M293),0)),0)</f>
        <v>0</v>
      </c>
      <c r="K293" s="35">
        <f t="shared" si="103"/>
        <v>1472.8468088288646</v>
      </c>
      <c r="L293" s="35">
        <f t="shared" si="104"/>
        <v>6350.9330101368205</v>
      </c>
      <c r="M293" s="35">
        <f t="shared" si="105"/>
        <v>21757.804917919497</v>
      </c>
      <c r="N293" s="35">
        <f t="shared" si="106"/>
        <v>5824.4077924127641</v>
      </c>
      <c r="O293" s="35">
        <f t="shared" si="107"/>
        <v>83230.232601714044</v>
      </c>
      <c r="P293" s="3">
        <f t="shared" si="108"/>
        <v>3329.2093040685618</v>
      </c>
      <c r="Q293">
        <f t="shared" si="109"/>
        <v>0.04</v>
      </c>
      <c r="R293" s="3">
        <f>IF(B293&lt;2,K293*V$5+L293*0.4*V$6 - IF((C293-J293)&gt;0,IF((C293-J293)&gt;V$12,V$12,C293-J293)),P293+L293*($V$6)*0.4+K293*($V$5)+G293+F293+E293)/LookHere!B$11</f>
        <v>26483.477580081795</v>
      </c>
      <c r="S293" s="3">
        <f>(IF(G293&gt;0,IF(R293&gt;V$15,IF(0.15*(R293-V$15)&lt;G293,0.15*(R293-V$15),G293),0),0))*LookHere!B$11</f>
        <v>0</v>
      </c>
      <c r="T293" s="3">
        <f>(IF(R293&lt;V$16,W$16*R293,IF(R293&lt;V$17,Z$16+W$17*(R293-V$16),IF(R293&lt;V$18,W$18*(R293-V$18)+Z$17,(R293-V$18)*W$19+Z$18)))+S293 + IF(R293&lt;V$20,R293*W$20,IF(R293&lt;V$21,(R293-V$20)*W$21+Z$20,(R293-V$21)*W$22+Z$21)))*LookHere!B$11</f>
        <v>5296.6955160163589</v>
      </c>
      <c r="AG293">
        <f t="shared" si="110"/>
        <v>85</v>
      </c>
      <c r="AH293" s="37">
        <v>0.10299999999999999</v>
      </c>
      <c r="AI293" s="3">
        <f t="shared" si="111"/>
        <v>0</v>
      </c>
    </row>
    <row r="294" spans="1:35" x14ac:dyDescent="0.2">
      <c r="A294">
        <f t="shared" si="100"/>
        <v>66</v>
      </c>
      <c r="B294">
        <f>IF(A294&lt;LookHere!$B$9,1,2)</f>
        <v>2</v>
      </c>
      <c r="C294">
        <f>IF(B294&lt;2,LookHere!F$10 - T293,0)</f>
        <v>0</v>
      </c>
      <c r="D294" s="3">
        <f>IF(B294=2,LookHere!$B$12,0)</f>
        <v>45000</v>
      </c>
      <c r="E294" s="3">
        <f>IF(A294&lt;LookHere!B$13,0,IF(A294&lt;LookHere!B$14,LookHere!C$13,LookHere!C$14))</f>
        <v>15000</v>
      </c>
      <c r="F294" s="3">
        <f>IF('SC2'!A294&lt;LookHere!D$15,0,LookHere!B$15)</f>
        <v>8000</v>
      </c>
      <c r="G294" s="3">
        <f>IF('SC2'!A294&lt;LookHere!D$16,0,LookHere!B$16)</f>
        <v>0</v>
      </c>
      <c r="H294" s="3">
        <f t="shared" si="101"/>
        <v>27296.69551601636</v>
      </c>
      <c r="I294" s="35">
        <f t="shared" si="102"/>
        <v>240900.33316881279</v>
      </c>
      <c r="J294" s="3">
        <f>IF(I293&gt;0,IF(B294&lt;2,IF(C294&gt;5500*LookHere!B$11, 5500*LookHere!B$11, C294), IF(H294&gt;M294,-(H294-M294),0)),0)</f>
        <v>-19472.915697050674</v>
      </c>
      <c r="K294" s="35">
        <f t="shared" si="103"/>
        <v>-6.2154135332581006</v>
      </c>
      <c r="L294" s="35">
        <f t="shared" si="104"/>
        <v>100.21772289995724</v>
      </c>
      <c r="M294" s="35">
        <f t="shared" si="105"/>
        <v>7823.7798189656851</v>
      </c>
      <c r="N294" s="35">
        <f t="shared" si="106"/>
        <v>91.909154964272517</v>
      </c>
      <c r="O294" s="35">
        <f t="shared" si="107"/>
        <v>80881.475437693676</v>
      </c>
      <c r="P294" s="3">
        <f t="shared" si="108"/>
        <v>3397.0219683831347</v>
      </c>
      <c r="Q294">
        <f t="shared" si="109"/>
        <v>4.2000000000000003E-2</v>
      </c>
      <c r="R294" s="3">
        <f>IF(B294&lt;2,K294*V$5+L294*0.4*V$6 - IF((C294-J294)&gt;0,IF((C294-J294)&gt;V$12,V$12,C294-J294)),P294+L294*($V$6)*0.4+K294*($V$5)+G294+F294+E294)/LookHere!B$11</f>
        <v>26398.69692196399</v>
      </c>
      <c r="S294" s="3">
        <f>(IF(G294&gt;0,IF(R294&gt;V$15,IF(0.15*(R294-V$15)&lt;G294,0.15*(R294-V$15),G294),0),0))*LookHere!B$11</f>
        <v>0</v>
      </c>
      <c r="T294" s="3">
        <f>(IF(R294&lt;V$16,W$16*R294,IF(R294&lt;V$17,Z$16+W$17*(R294-V$16),IF(R294&lt;V$18,W$18*(R294-V$18)+Z$17,(R294-V$18)*W$19+Z$18)))+S294 + IF(R294&lt;V$20,R294*W$20,IF(R294&lt;V$21,(R294-V$20)*W$21+Z$20,(R294-V$21)*W$22+Z$21)))*LookHere!B$11</f>
        <v>5279.7393843927985</v>
      </c>
      <c r="AG294">
        <f t="shared" si="110"/>
        <v>86</v>
      </c>
      <c r="AH294" s="37">
        <v>0.108</v>
      </c>
      <c r="AI294" s="3">
        <f t="shared" si="111"/>
        <v>0</v>
      </c>
    </row>
    <row r="295" spans="1:35" x14ac:dyDescent="0.2">
      <c r="A295">
        <f t="shared" si="100"/>
        <v>67</v>
      </c>
      <c r="B295">
        <f>IF(A295&lt;LookHere!$B$9,1,2)</f>
        <v>2</v>
      </c>
      <c r="C295">
        <f>IF(B295&lt;2,LookHere!F$10 - T294,0)</f>
        <v>0</v>
      </c>
      <c r="D295" s="3">
        <f>IF(B295=2,LookHere!$B$12,0)</f>
        <v>45000</v>
      </c>
      <c r="E295" s="3">
        <f>IF(A295&lt;LookHere!B$13,0,IF(A295&lt;LookHere!B$14,LookHere!C$13,LookHere!C$14))</f>
        <v>15000</v>
      </c>
      <c r="F295" s="3">
        <f>IF('SC2'!A295&lt;LookHere!D$15,0,LookHere!B$15)</f>
        <v>8000</v>
      </c>
      <c r="G295" s="3">
        <f>IF('SC2'!A295&lt;LookHere!D$16,0,LookHere!B$16)</f>
        <v>7004.88</v>
      </c>
      <c r="H295" s="3">
        <f t="shared" si="101"/>
        <v>20274.859384392796</v>
      </c>
      <c r="I295" s="35">
        <f t="shared" si="102"/>
        <v>223557.28201851531</v>
      </c>
      <c r="J295" s="3">
        <f>IF(I294&gt;0,IF(B295&lt;2,IF(C295&gt;5500*LookHere!B$11, 5500*LookHere!B$11, C295), IF(H295&gt;M295,-(H295-M295),0)),0)</f>
        <v>-20180.857075026095</v>
      </c>
      <c r="K295" s="35">
        <f t="shared" si="103"/>
        <v>2.6229045110348181E-2</v>
      </c>
      <c r="L295" s="35">
        <f t="shared" si="104"/>
        <v>1.581435667361319</v>
      </c>
      <c r="M295" s="35">
        <f t="shared" si="105"/>
        <v>94.002309366699137</v>
      </c>
      <c r="N295" s="35">
        <f t="shared" si="106"/>
        <v>25.015875406597928</v>
      </c>
      <c r="O295" s="35">
        <f t="shared" si="107"/>
        <v>78437.237249966565</v>
      </c>
      <c r="P295" s="3">
        <f t="shared" si="108"/>
        <v>3451.2384389985286</v>
      </c>
      <c r="Q295">
        <f t="shared" si="109"/>
        <v>4.3999999999999997E-2</v>
      </c>
      <c r="R295" s="3">
        <f>IF(B295&lt;2,K295*V$5+L295*0.4*V$6 - IF((C295-J295)&gt;0,IF((C295-J295)&gt;V$12,V$12,C295-J295)),P295+L295*($V$6)*0.4+K295*($V$5)+G295+F295+E295)/LookHere!B$11</f>
        <v>33456.148074433251</v>
      </c>
      <c r="S295" s="3">
        <f>(IF(G295&gt;0,IF(R295&gt;V$15,IF(0.15*(R295-V$15)&lt;G295,0.15*(R295-V$15),G295),0),0))*LookHere!B$11</f>
        <v>0</v>
      </c>
      <c r="T295" s="3">
        <f>(IF(R295&lt;V$16,W$16*R295,IF(R295&lt;V$17,Z$16+W$17*(R295-V$16),IF(R295&lt;V$18,W$18*(R295-V$18)+Z$17,(R295-V$18)*W$19+Z$18)))+S295 + IF(R295&lt;V$20,R295*W$20,IF(R295&lt;V$21,(R295-V$20)*W$21+Z$20,(R295-V$21)*W$22+Z$21)))*LookHere!B$11</f>
        <v>6691.2296148866508</v>
      </c>
      <c r="W295" s="3"/>
      <c r="X295" s="3"/>
      <c r="Y295" s="3"/>
      <c r="AG295">
        <f t="shared" si="110"/>
        <v>87</v>
      </c>
      <c r="AH295" s="37">
        <v>0.113</v>
      </c>
      <c r="AI295" s="3">
        <f t="shared" si="111"/>
        <v>0</v>
      </c>
    </row>
    <row r="296" spans="1:35" x14ac:dyDescent="0.2">
      <c r="A296">
        <f t="shared" si="100"/>
        <v>68</v>
      </c>
      <c r="B296">
        <f>IF(A296&lt;LookHere!$B$9,1,2)</f>
        <v>2</v>
      </c>
      <c r="C296">
        <f>IF(B296&lt;2,LookHere!F$10 - T295,0)</f>
        <v>0</v>
      </c>
      <c r="D296" s="3">
        <f>IF(B296=2,LookHere!$B$12,0)</f>
        <v>45000</v>
      </c>
      <c r="E296" s="3">
        <f>IF(A296&lt;LookHere!B$13,0,IF(A296&lt;LookHere!B$14,LookHere!C$13,LookHere!C$14))</f>
        <v>15000</v>
      </c>
      <c r="F296" s="3">
        <f>IF('SC2'!A296&lt;LookHere!D$15,0,LookHere!B$15)</f>
        <v>8000</v>
      </c>
      <c r="G296" s="3">
        <f>IF('SC2'!A296&lt;LookHere!D$16,0,LookHere!B$16)</f>
        <v>7004.88</v>
      </c>
      <c r="H296" s="3">
        <f t="shared" si="101"/>
        <v>21686.349614886651</v>
      </c>
      <c r="I296" s="35">
        <f t="shared" si="102"/>
        <v>204506.04485051922</v>
      </c>
      <c r="J296" s="3">
        <f>IF(I295&gt;0,IF(B296&lt;2,IF(C296&gt;5500*LookHere!B$11, 5500*LookHere!B$11, C296), IF(H296&gt;M296,-(H296-M296),0)),0)</f>
        <v>-21684.741950174179</v>
      </c>
      <c r="K296" s="35">
        <f t="shared" si="103"/>
        <v>-1.1068657036567009E-4</v>
      </c>
      <c r="L296" s="35">
        <f t="shared" si="104"/>
        <v>2.4955054830961332E-2</v>
      </c>
      <c r="M296" s="35">
        <f t="shared" si="105"/>
        <v>1.6076647124716672</v>
      </c>
      <c r="N296" s="35">
        <f t="shared" si="106"/>
        <v>0.29530389738398527</v>
      </c>
      <c r="O296" s="35">
        <f t="shared" si="107"/>
        <v>75909.98946577264</v>
      </c>
      <c r="P296" s="3">
        <f t="shared" si="108"/>
        <v>3491.8595154255413</v>
      </c>
      <c r="Q296">
        <f t="shared" si="109"/>
        <v>4.5999999999999999E-2</v>
      </c>
      <c r="R296" s="3">
        <f>IF(B296&lt;2,K296*V$5+L296*0.4*V$6 - IF((C296-J296)&gt;0,IF((C296-J296)&gt;V$12,V$12,C296-J296)),P296+L296*($V$6)*0.4+K296*($V$5)+G296+F296+E296)/LookHere!B$11</f>
        <v>33496.739969549002</v>
      </c>
      <c r="S296" s="3">
        <f>(IF(G296&gt;0,IF(R296&gt;V$15,IF(0.15*(R296-V$15)&lt;G296,0.15*(R296-V$15),G296),0),0))*LookHere!B$11</f>
        <v>0</v>
      </c>
      <c r="T296" s="3">
        <f>(IF(R296&lt;V$16,W$16*R296,IF(R296&lt;V$17,Z$16+W$17*(R296-V$16),IF(R296&lt;V$18,W$18*(R296-V$18)+Z$17,(R296-V$18)*W$19+Z$18)))+S296 + IF(R296&lt;V$20,R296*W$20,IF(R296&lt;V$21,(R296-V$20)*W$21+Z$20,(R296-V$21)*W$22+Z$21)))*LookHere!B$11</f>
        <v>6699.3479939097997</v>
      </c>
      <c r="W296" s="3"/>
      <c r="X296" s="3"/>
      <c r="Y296" s="3"/>
      <c r="AG296">
        <f t="shared" si="110"/>
        <v>88</v>
      </c>
      <c r="AH296" s="37">
        <v>0.11899999999999999</v>
      </c>
      <c r="AI296" s="3">
        <f t="shared" si="111"/>
        <v>0</v>
      </c>
    </row>
    <row r="297" spans="1:35" x14ac:dyDescent="0.2">
      <c r="A297">
        <f t="shared" si="100"/>
        <v>69</v>
      </c>
      <c r="B297">
        <f>IF(A297&lt;LookHere!$B$9,1,2)</f>
        <v>2</v>
      </c>
      <c r="C297">
        <f>IF(B297&lt;2,LookHere!F$10 - T296,0)</f>
        <v>0</v>
      </c>
      <c r="D297" s="3">
        <f>IF(B297=2,LookHere!$B$12,0)</f>
        <v>45000</v>
      </c>
      <c r="E297" s="3">
        <f>IF(A297&lt;LookHere!B$13,0,IF(A297&lt;LookHere!B$14,LookHere!C$13,LookHere!C$14))</f>
        <v>15000</v>
      </c>
      <c r="F297" s="3">
        <f>IF('SC2'!A297&lt;LookHere!D$15,0,LookHere!B$15)</f>
        <v>8000</v>
      </c>
      <c r="G297" s="3">
        <f>IF('SC2'!A297&lt;LookHere!D$16,0,LookHere!B$16)</f>
        <v>7004.88</v>
      </c>
      <c r="H297" s="3">
        <f t="shared" si="101"/>
        <v>21694.467993909799</v>
      </c>
      <c r="I297" s="35">
        <f t="shared" si="102"/>
        <v>185220.68290931679</v>
      </c>
      <c r="J297" s="3">
        <f>IF(I296&gt;0,IF(B297&lt;2,IF(C297&gt;5500*LookHere!B$11, 5500*LookHere!B$11, C297), IF(H297&gt;M297,-(H297-M297),0)),0)</f>
        <v>-21694.443149541537</v>
      </c>
      <c r="K297" s="35">
        <f t="shared" si="103"/>
        <v>4.670973269430348E-7</v>
      </c>
      <c r="L297" s="35">
        <f t="shared" si="104"/>
        <v>3.9379076523256545E-4</v>
      </c>
      <c r="M297" s="35">
        <f t="shared" si="105"/>
        <v>2.4844368260595662E-2</v>
      </c>
      <c r="N297" s="35">
        <f t="shared" si="106"/>
        <v>5.0795602224848026E-3</v>
      </c>
      <c r="O297" s="35">
        <f t="shared" si="107"/>
        <v>73312.349626253883</v>
      </c>
      <c r="P297" s="3">
        <f t="shared" si="108"/>
        <v>3518.9927820601865</v>
      </c>
      <c r="Q297">
        <f t="shared" si="109"/>
        <v>4.8000000000000001E-2</v>
      </c>
      <c r="R297" s="3">
        <f>IF(B297&lt;2,K297*V$5+L297*0.4*V$6 - IF((C297-J297)&gt;0,IF((C297-J297)&gt;V$12,V$12,C297-J297)),P297+L297*($V$6)*0.4+K297*($V$5)+G297+F297+E297)/LookHere!B$11</f>
        <v>33523.872789283327</v>
      </c>
      <c r="S297" s="3">
        <f>(IF(G297&gt;0,IF(R297&gt;V$15,IF(0.15*(R297-V$15)&lt;G297,0.15*(R297-V$15),G297),0),0))*LookHere!B$11</f>
        <v>0</v>
      </c>
      <c r="T297" s="3">
        <f>(IF(R297&lt;V$16,W$16*R297,IF(R297&lt;V$17,Z$16+W$17*(R297-V$16),IF(R297&lt;V$18,W$18*(R297-V$18)+Z$17,(R297-V$18)*W$19+Z$18)))+S297 + IF(R297&lt;V$20,R297*W$20,IF(R297&lt;V$21,(R297-V$20)*W$21+Z$20,(R297-V$21)*W$22+Z$21)))*LookHere!B$11</f>
        <v>6704.7745578566646</v>
      </c>
      <c r="W297" s="3"/>
      <c r="X297" s="3"/>
      <c r="Y297" s="3"/>
      <c r="AG297">
        <f t="shared" si="110"/>
        <v>89</v>
      </c>
      <c r="AH297" s="37">
        <v>0.127</v>
      </c>
      <c r="AI297" s="3">
        <f t="shared" si="111"/>
        <v>0</v>
      </c>
    </row>
    <row r="298" spans="1:35" x14ac:dyDescent="0.2">
      <c r="A298">
        <f t="shared" si="100"/>
        <v>70</v>
      </c>
      <c r="B298">
        <f>IF(A298&lt;LookHere!$B$9,1,2)</f>
        <v>2</v>
      </c>
      <c r="C298">
        <f>IF(B298&lt;2,LookHere!F$10 - T297,0)</f>
        <v>0</v>
      </c>
      <c r="D298" s="3">
        <f>IF(B298=2,LookHere!$B$12,0)</f>
        <v>45000</v>
      </c>
      <c r="E298" s="3">
        <f>IF(A298&lt;LookHere!B$13,0,IF(A298&lt;LookHere!B$14,LookHere!C$13,LookHere!C$14))</f>
        <v>15000</v>
      </c>
      <c r="F298" s="3">
        <f>IF('SC2'!A298&lt;LookHere!D$15,0,LookHere!B$15)</f>
        <v>8000</v>
      </c>
      <c r="G298" s="3">
        <f>IF('SC2'!A298&lt;LookHere!D$16,0,LookHere!B$16)</f>
        <v>7004.88</v>
      </c>
      <c r="H298" s="3">
        <f t="shared" si="101"/>
        <v>21699.894557856664</v>
      </c>
      <c r="I298" s="35">
        <f t="shared" si="102"/>
        <v>165702.68839038973</v>
      </c>
      <c r="J298" s="3">
        <f>IF(I297&gt;0,IF(B298&lt;2,IF(C298&gt;5500*LookHere!B$11, 5500*LookHere!B$11, C298), IF(H298&gt;M298,-(H298-M298),0)),0)</f>
        <v>-21699.894163598801</v>
      </c>
      <c r="K298" s="35">
        <f t="shared" si="103"/>
        <v>-1.9711507196992252E-9</v>
      </c>
      <c r="L298" s="35">
        <f t="shared" si="104"/>
        <v>6.2140182753698295E-6</v>
      </c>
      <c r="M298" s="35">
        <f t="shared" si="105"/>
        <v>3.9425786255950848E-4</v>
      </c>
      <c r="N298" s="35">
        <f t="shared" si="106"/>
        <v>7.838447518495867E-5</v>
      </c>
      <c r="O298" s="35">
        <f t="shared" si="107"/>
        <v>70656.976322790957</v>
      </c>
      <c r="P298" s="3">
        <f t="shared" si="108"/>
        <v>3532.848816139548</v>
      </c>
      <c r="Q298">
        <f t="shared" si="109"/>
        <v>0.05</v>
      </c>
      <c r="R298" s="3">
        <f>IF(B298&lt;2,K298*V$5+L298*0.4*V$6 - IF((C298-J298)&gt;0,IF((C298-J298)&gt;V$12,V$12,C298-J298)),P298+L298*($V$6)*0.4+K298*($V$5)+G298+F298+E298)/LookHere!B$11</f>
        <v>33537.728816253286</v>
      </c>
      <c r="S298" s="3">
        <f>(IF(G298&gt;0,IF(R298&gt;V$15,IF(0.15*(R298-V$15)&lt;G298,0.15*(R298-V$15),G298),0),0))*LookHere!B$11</f>
        <v>0</v>
      </c>
      <c r="T298" s="3">
        <f>(IF(R298&lt;V$16,W$16*R298,IF(R298&lt;V$17,Z$16+W$17*(R298-V$16),IF(R298&lt;V$18,W$18*(R298-V$18)+Z$17,(R298-V$18)*W$19+Z$18)))+S298 + IF(R298&lt;V$20,R298*W$20,IF(R298&lt;V$21,(R298-V$20)*W$21+Z$20,(R298-V$21)*W$22+Z$21)))*LookHere!B$11</f>
        <v>6707.5457632506577</v>
      </c>
      <c r="W298" s="3"/>
      <c r="X298" s="3"/>
      <c r="Y298" s="3"/>
      <c r="AG298">
        <f t="shared" si="110"/>
        <v>90</v>
      </c>
      <c r="AH298" s="37">
        <v>0.13600000000000001</v>
      </c>
      <c r="AI298" s="3">
        <f t="shared" si="111"/>
        <v>0</v>
      </c>
    </row>
    <row r="299" spans="1:35" x14ac:dyDescent="0.2">
      <c r="A299">
        <f t="shared" si="100"/>
        <v>71</v>
      </c>
      <c r="B299">
        <f>IF(A299&lt;LookHere!$B$9,1,2)</f>
        <v>2</v>
      </c>
      <c r="C299">
        <f>IF(B299&lt;2,LookHere!F$10 - T298,0)</f>
        <v>0</v>
      </c>
      <c r="D299" s="3">
        <f>IF(B299=2,LookHere!$B$12,0)</f>
        <v>45000</v>
      </c>
      <c r="E299" s="3">
        <f>IF(A299&lt;LookHere!B$13,0,IF(A299&lt;LookHere!B$14,LookHere!C$13,LookHere!C$14))</f>
        <v>15000</v>
      </c>
      <c r="F299" s="3">
        <f>IF('SC2'!A299&lt;LookHere!D$15,0,LookHere!B$15)</f>
        <v>8000</v>
      </c>
      <c r="G299" s="3">
        <f>IF('SC2'!A299&lt;LookHere!D$16,0,LookHere!B$16)</f>
        <v>7004.88</v>
      </c>
      <c r="H299" s="3">
        <f t="shared" si="101"/>
        <v>21702.665763250658</v>
      </c>
      <c r="I299" s="35">
        <f t="shared" si="102"/>
        <v>145952.00030258991</v>
      </c>
      <c r="J299" s="3">
        <f>IF(I298&gt;0,IF(B299&lt;2,IF(C299&gt;5500*LookHere!B$11, 5500*LookHere!B$11, C299), IF(H299&gt;M299,-(H299-M299),0)),0)</f>
        <v>-21702.665757038609</v>
      </c>
      <c r="K299" s="35">
        <f t="shared" si="103"/>
        <v>8.3182560371997127E-12</v>
      </c>
      <c r="L299" s="35">
        <f t="shared" si="104"/>
        <v>9.8057208385334931E-8</v>
      </c>
      <c r="M299" s="35">
        <f t="shared" si="105"/>
        <v>6.2120471246501302E-6</v>
      </c>
      <c r="N299" s="35">
        <f t="shared" si="106"/>
        <v>1.2443805756497254E-6</v>
      </c>
      <c r="O299" s="35">
        <f t="shared" si="107"/>
        <v>67956.466687733875</v>
      </c>
      <c r="P299" s="3">
        <f t="shared" si="108"/>
        <v>5028.7785348923062</v>
      </c>
      <c r="Q299">
        <f t="shared" si="109"/>
        <v>7.3999999999999996E-2</v>
      </c>
      <c r="R299" s="3">
        <f>IF(B299&lt;2,K299*V$5+L299*0.4*V$6 - IF((C299-J299)&gt;0,IF((C299-J299)&gt;V$12,V$12,C299-J299)),P299+L299*($V$6)*0.4+K299*($V$5)+G299+F299+E299)/LookHere!B$11</f>
        <v>35033.658534894101</v>
      </c>
      <c r="S299" s="3">
        <f>(IF(G299&gt;0,IF(R299&gt;V$15,IF(0.15*(R299-V$15)&lt;G299,0.15*(R299-V$15),G299),0),0))*LookHere!B$11</f>
        <v>0</v>
      </c>
      <c r="T299" s="3">
        <f>(IF(R299&lt;V$16,W$16*R299,IF(R299&lt;V$17,Z$16+W$17*(R299-V$16),IF(R299&lt;V$18,W$18*(R299-V$18)+Z$17,(R299-V$18)*W$19+Z$18)))+S299 + IF(R299&lt;V$20,R299*W$20,IF(R299&lt;V$21,(R299-V$20)*W$21+Z$20,(R299-V$21)*W$22+Z$21)))*LookHere!B$11</f>
        <v>7006.7317069788205</v>
      </c>
      <c r="AG299">
        <f t="shared" si="110"/>
        <v>91</v>
      </c>
      <c r="AH299" s="37">
        <v>0.14699999999999999</v>
      </c>
      <c r="AI299" s="3">
        <f t="shared" si="111"/>
        <v>0</v>
      </c>
    </row>
    <row r="300" spans="1:35" x14ac:dyDescent="0.2">
      <c r="A300">
        <f t="shared" si="100"/>
        <v>72</v>
      </c>
      <c r="B300">
        <f>IF(A300&lt;LookHere!$B$9,1,2)</f>
        <v>2</v>
      </c>
      <c r="C300">
        <f>IF(B300&lt;2,LookHere!F$10 - T299,0)</f>
        <v>0</v>
      </c>
      <c r="D300" s="3">
        <f>IF(B300=2,LookHere!$B$12,0)</f>
        <v>45000</v>
      </c>
      <c r="E300" s="3">
        <f>IF(A300&lt;LookHere!B$13,0,IF(A300&lt;LookHere!B$14,LookHere!C$13,LookHere!C$14))</f>
        <v>15000</v>
      </c>
      <c r="F300" s="3">
        <f>IF('SC2'!A300&lt;LookHere!D$15,0,LookHere!B$15)</f>
        <v>8000</v>
      </c>
      <c r="G300" s="3">
        <f>IF('SC2'!A300&lt;LookHere!D$16,0,LookHere!B$16)</f>
        <v>7004.88</v>
      </c>
      <c r="H300" s="3">
        <f t="shared" si="101"/>
        <v>22001.851706978821</v>
      </c>
      <c r="I300" s="35">
        <f t="shared" si="102"/>
        <v>125669.46315927364</v>
      </c>
      <c r="J300" s="3">
        <f>IF(I299&gt;0,IF(B300&lt;2,IF(C300&gt;5500*LookHere!B$11, 5500*LookHere!B$11, C300), IF(H300&gt;M300,-(H300-M300),0)),0)</f>
        <v>-22001.851706880756</v>
      </c>
      <c r="K300" s="35">
        <f t="shared" si="103"/>
        <v>-3.5103040477312072E-14</v>
      </c>
      <c r="L300" s="35">
        <f t="shared" si="104"/>
        <v>1.547342748320575E-9</v>
      </c>
      <c r="M300" s="35">
        <f t="shared" si="105"/>
        <v>9.8065526641372131E-8</v>
      </c>
      <c r="N300" s="35">
        <f t="shared" si="106"/>
        <v>1.9604787072237227E-8</v>
      </c>
      <c r="O300" s="35">
        <f t="shared" si="107"/>
        <v>63728.215330423074</v>
      </c>
      <c r="P300" s="3">
        <f t="shared" si="108"/>
        <v>4779.6161497817302</v>
      </c>
      <c r="Q300">
        <f t="shared" si="109"/>
        <v>7.4999999999999997E-2</v>
      </c>
      <c r="R300" s="3">
        <f>IF(B300&lt;2,K300*V$5+L300*0.4*V$6 - IF((C300-J300)&gt;0,IF((C300-J300)&gt;V$12,V$12,C300-J300)),P300+L300*($V$6)*0.4+K300*($V$5)+G300+F300+E300)/LookHere!B$11</f>
        <v>34784.496149781757</v>
      </c>
      <c r="S300" s="3">
        <f>(IF(G300&gt;0,IF(R300&gt;V$15,IF(0.15*(R300-V$15)&lt;G300,0.15*(R300-V$15),G300),0),0))*LookHere!B$11</f>
        <v>0</v>
      </c>
      <c r="T300" s="3">
        <f>(IF(R300&lt;V$16,W$16*R300,IF(R300&lt;V$17,Z$16+W$17*(R300-V$16),IF(R300&lt;V$18,W$18*(R300-V$18)+Z$17,(R300-V$18)*W$19+Z$18)))+S300 + IF(R300&lt;V$20,R300*W$20,IF(R300&lt;V$21,(R300-V$20)*W$21+Z$20,(R300-V$21)*W$22+Z$21)))*LookHere!B$11</f>
        <v>6956.8992299563506</v>
      </c>
      <c r="AG300">
        <f t="shared" si="110"/>
        <v>92</v>
      </c>
      <c r="AH300" s="37">
        <v>0.161</v>
      </c>
      <c r="AI300" s="3">
        <f t="shared" si="111"/>
        <v>0</v>
      </c>
    </row>
    <row r="301" spans="1:35" x14ac:dyDescent="0.2">
      <c r="A301">
        <f t="shared" ref="A301:A332" si="112">A300+1</f>
        <v>73</v>
      </c>
      <c r="B301">
        <f>IF(A301&lt;LookHere!$B$9,1,2)</f>
        <v>2</v>
      </c>
      <c r="C301">
        <f>IF(B301&lt;2,LookHere!F$10 - T300,0)</f>
        <v>0</v>
      </c>
      <c r="D301" s="3">
        <f>IF(B301=2,LookHere!$B$12,0)</f>
        <v>45000</v>
      </c>
      <c r="E301" s="3">
        <f>IF(A301&lt;LookHere!B$13,0,IF(A301&lt;LookHere!B$14,LookHere!C$13,LookHere!C$14))</f>
        <v>15000</v>
      </c>
      <c r="F301" s="3">
        <f>IF('SC2'!A301&lt;LookHere!D$15,0,LookHere!B$15)</f>
        <v>8000</v>
      </c>
      <c r="G301" s="3">
        <f>IF('SC2'!A301&lt;LookHere!D$16,0,LookHere!B$16)</f>
        <v>7004.88</v>
      </c>
      <c r="H301" s="3">
        <f t="shared" ref="H301:H332" si="113">IF(B301&lt;2,0,D301-E301-F301-G301+T300)</f>
        <v>21952.01922995635</v>
      </c>
      <c r="I301" s="35">
        <f t="shared" ref="I301:I332" si="114">IF(I300&gt;0,IF(B301&lt;2,I300*(1+V$274),I300*(1+V$275)) + J301,0)</f>
        <v>105197.83020533506</v>
      </c>
      <c r="J301" s="3">
        <f>IF(I300&gt;0,IF(B301&lt;2,IF(C301&gt;5500*LookHere!B$11, 5500*LookHere!B$11, C301), IF(H301&gt;M301,-(H301-M301),0)),0)</f>
        <v>-21952.019229954803</v>
      </c>
      <c r="K301" s="35">
        <f t="shared" ref="K301:K332" si="115">IF(B301&lt;2,K300*(1+$V$5-$V$4)+IF(C301&gt;($J301+$V$12),$V$271*($C301-$J301-$V$12),0), K300*(1+$V$5-$V$4)-$M301*$V$272)+N301</f>
        <v>1.4813483080962473E-16</v>
      </c>
      <c r="L301" s="35">
        <f t="shared" ref="L301:L332" si="116">IF(B301&lt;2,L300*(1+$V$6-$V$4)+IF(C301&gt;($J301+$V$12),(1-$V$271)*($C300-$J301-$V$12),0), L300*(1+$V$6-$V$4)-$M301*(1-$V$272))-N301</f>
        <v>2.4417068568498532E-11</v>
      </c>
      <c r="M301" s="35">
        <f t="shared" ref="M301:M332" si="117">MIN(H301-P300,(K300+L300))</f>
        <v>1.5473076452800977E-9</v>
      </c>
      <c r="N301" s="35">
        <f t="shared" ref="N301:N332" si="118">IF(B301&lt;2, IF(K300/(K300+L300)&lt;V$271, (V$271 - K300/(K300+L300))*(K300+L300),0),  IF(K300/(K300+L300)&lt;V$272, (V$272 - K300/(K300+L300))*(K300+L300),0))</f>
        <v>3.0949663209649686E-10</v>
      </c>
      <c r="O301" s="35">
        <f t="shared" ref="O301:O332" si="119">IF(B301&lt;2,O300*(1+V$274) + IF((C301-J301)&gt;0,IF((C301-J301)&gt;V$12,V$12,C301-J301),0), O300*(1+V$275)-P300 )</f>
        <v>59699.31755723372</v>
      </c>
      <c r="P301" s="3">
        <f t="shared" ref="P301:P332" si="120">IF(B301&lt;2, 0, IF(H301&gt;(I301+K301+L301),H301-I301-K301-L301,  O301*Q301))</f>
        <v>4537.1481343497626</v>
      </c>
      <c r="Q301">
        <f t="shared" si="109"/>
        <v>7.5999999999999998E-2</v>
      </c>
      <c r="R301" s="3">
        <f>IF(B301&lt;2,K301*V$5+L301*0.4*V$6 - IF((C301-J301)&gt;0,IF((C301-J301)&gt;V$12,V$12,C301-J301)),P301+L301*($V$6)*0.4+K301*($V$5)+G301+F301+E301)/LookHere!B$11</f>
        <v>34542.028134349763</v>
      </c>
      <c r="S301" s="3">
        <f>(IF(G301&gt;0,IF(R301&gt;V$15,IF(0.15*(R301-V$15)&lt;G301,0.15*(R301-V$15),G301),0),0))*LookHere!B$11</f>
        <v>0</v>
      </c>
      <c r="T301" s="3">
        <f>(IF(R301&lt;V$16,W$16*R301,IF(R301&lt;V$17,Z$16+W$17*(R301-V$16),IF(R301&lt;V$18,W$18*(R301-V$18)+Z$17,(R301-V$18)*W$19+Z$18)))+S301 + IF(R301&lt;V$20,R301*W$20,IF(R301&lt;V$21,(R301-V$20)*W$21+Z$20,(R301-V$21)*W$22+Z$21)))*LookHere!B$11</f>
        <v>6908.4056268699524</v>
      </c>
      <c r="AG301">
        <f t="shared" si="110"/>
        <v>93</v>
      </c>
      <c r="AH301" s="37">
        <v>0.18</v>
      </c>
      <c r="AI301" s="3">
        <f t="shared" si="111"/>
        <v>0</v>
      </c>
    </row>
    <row r="302" spans="1:35" x14ac:dyDescent="0.2">
      <c r="A302">
        <f t="shared" si="112"/>
        <v>74</v>
      </c>
      <c r="B302">
        <f>IF(A302&lt;LookHere!$B$9,1,2)</f>
        <v>2</v>
      </c>
      <c r="C302">
        <f>IF(B302&lt;2,LookHere!F$10 - T301,0)</f>
        <v>0</v>
      </c>
      <c r="D302" s="3">
        <f>IF(B302=2,LookHere!$B$12,0)</f>
        <v>45000</v>
      </c>
      <c r="E302" s="3">
        <f>IF(A302&lt;LookHere!B$13,0,IF(A302&lt;LookHere!B$14,LookHere!C$13,LookHere!C$14))</f>
        <v>15000</v>
      </c>
      <c r="F302" s="3">
        <f>IF('SC2'!A302&lt;LookHere!D$15,0,LookHere!B$15)</f>
        <v>8000</v>
      </c>
      <c r="G302" s="3">
        <f>IF('SC2'!A302&lt;LookHere!D$16,0,LookHere!B$16)</f>
        <v>7004.88</v>
      </c>
      <c r="H302" s="3">
        <f t="shared" si="113"/>
        <v>21903.525626869952</v>
      </c>
      <c r="I302" s="35">
        <f t="shared" si="114"/>
        <v>84533.535018283976</v>
      </c>
      <c r="J302" s="3">
        <f>IF(I301&gt;0,IF(B302&lt;2,IF(C302&gt;5500*LookHere!B$11, 5500*LookHere!B$11, C302), IF(H302&gt;M302,-(H302-M302),0)),0)</f>
        <v>-21903.525626869927</v>
      </c>
      <c r="K302" s="35">
        <f t="shared" si="115"/>
        <v>-6.2512898641418005E-19</v>
      </c>
      <c r="L302" s="35">
        <f t="shared" si="116"/>
        <v>3.8530134201090219E-13</v>
      </c>
      <c r="M302" s="35">
        <f t="shared" si="117"/>
        <v>2.4417216703329341E-11</v>
      </c>
      <c r="N302" s="35">
        <f t="shared" si="118"/>
        <v>4.8832952058350589E-12</v>
      </c>
      <c r="O302" s="35">
        <f t="shared" si="119"/>
        <v>55865.427383708164</v>
      </c>
      <c r="P302" s="3">
        <f t="shared" si="120"/>
        <v>4301.6379085455283</v>
      </c>
      <c r="Q302">
        <f t="shared" si="109"/>
        <v>7.6999999999999999E-2</v>
      </c>
      <c r="R302" s="3">
        <f>IF(B302&lt;2,K302*V$5+L302*0.4*V$6 - IF((C302-J302)&gt;0,IF((C302-J302)&gt;V$12,V$12,C302-J302)),P302+L302*($V$6)*0.4+K302*($V$5)+G302+F302+E302)/LookHere!B$11</f>
        <v>34306.517908545531</v>
      </c>
      <c r="S302" s="3">
        <f>(IF(G302&gt;0,IF(R302&gt;V$15,IF(0.15*(R302-V$15)&lt;G302,0.15*(R302-V$15),G302),0),0))*LookHere!B$11</f>
        <v>0</v>
      </c>
      <c r="T302" s="3">
        <f>(IF(R302&lt;V$16,W$16*R302,IF(R302&lt;V$17,Z$16+W$17*(R302-V$16),IF(R302&lt;V$18,W$18*(R302-V$18)+Z$17,(R302-V$18)*W$19+Z$18)))+S302 + IF(R302&lt;V$20,R302*W$20,IF(R302&lt;V$21,(R302-V$20)*W$21+Z$20,(R302-V$21)*W$22+Z$21)))*LookHere!B$11</f>
        <v>6861.3035817091068</v>
      </c>
      <c r="AG302">
        <f t="shared" si="110"/>
        <v>94</v>
      </c>
      <c r="AH302" s="37">
        <v>0.2</v>
      </c>
      <c r="AI302" s="3">
        <f t="shared" si="111"/>
        <v>0</v>
      </c>
    </row>
    <row r="303" spans="1:35" x14ac:dyDescent="0.2">
      <c r="A303">
        <f t="shared" si="112"/>
        <v>75</v>
      </c>
      <c r="B303">
        <f>IF(A303&lt;LookHere!$B$9,1,2)</f>
        <v>2</v>
      </c>
      <c r="C303">
        <f>IF(B303&lt;2,LookHere!F$10 - T302,0)</f>
        <v>0</v>
      </c>
      <c r="D303" s="3">
        <f>IF(B303=2,LookHere!$B$12,0)</f>
        <v>45000</v>
      </c>
      <c r="E303" s="3">
        <f>IF(A303&lt;LookHere!B$13,0,IF(A303&lt;LookHere!B$14,LookHere!C$13,LookHere!C$14))</f>
        <v>15000</v>
      </c>
      <c r="F303" s="3">
        <f>IF('SC2'!A303&lt;LookHere!D$15,0,LookHere!B$15)</f>
        <v>8000</v>
      </c>
      <c r="G303" s="3">
        <f>IF('SC2'!A303&lt;LookHere!D$16,0,LookHere!B$16)</f>
        <v>7004.88</v>
      </c>
      <c r="H303" s="3">
        <f t="shared" si="113"/>
        <v>21856.423581709107</v>
      </c>
      <c r="I303" s="35">
        <f t="shared" si="114"/>
        <v>63672.916479090243</v>
      </c>
      <c r="J303" s="3">
        <f>IF(I302&gt;0,IF(B303&lt;2,IF(C303&gt;5500*LookHere!B$11, 5500*LookHere!B$11, C303), IF(H303&gt;M303,-(H303-M303),0)),0)</f>
        <v>-21856.423581709107</v>
      </c>
      <c r="K303" s="35">
        <f t="shared" si="115"/>
        <v>2.6380443060555651E-21</v>
      </c>
      <c r="L303" s="35">
        <f t="shared" si="116"/>
        <v>6.0800551769319785E-15</v>
      </c>
      <c r="M303" s="35">
        <f t="shared" si="117"/>
        <v>3.8530071688191578E-13</v>
      </c>
      <c r="N303" s="35">
        <f t="shared" si="118"/>
        <v>7.7060768505369567E-14</v>
      </c>
      <c r="O303" s="35">
        <f t="shared" si="119"/>
        <v>52221.884209742711</v>
      </c>
      <c r="P303" s="3">
        <f t="shared" si="120"/>
        <v>4125.5288525696742</v>
      </c>
      <c r="Q303">
        <f t="shared" si="109"/>
        <v>7.9000000000000001E-2</v>
      </c>
      <c r="R303" s="3">
        <f>IF(B303&lt;2,K303*V$5+L303*0.4*V$6 - IF((C303-J303)&gt;0,IF((C303-J303)&gt;V$12,V$12,C303-J303)),P303+L303*($V$6)*0.4+K303*($V$5)+G303+F303+E303)/LookHere!B$11</f>
        <v>34130.408852569672</v>
      </c>
      <c r="S303" s="3">
        <f>(IF(G303&gt;0,IF(R303&gt;V$15,IF(0.15*(R303-V$15)&lt;G303,0.15*(R303-V$15),G303),0),0))*LookHere!B$11</f>
        <v>0</v>
      </c>
      <c r="T303" s="3">
        <f>(IF(R303&lt;V$16,W$16*R303,IF(R303&lt;V$17,Z$16+W$17*(R303-V$16),IF(R303&lt;V$18,W$18*(R303-V$18)+Z$17,(R303-V$18)*W$19+Z$18)))+S303 + IF(R303&lt;V$20,R303*W$20,IF(R303&lt;V$21,(R303-V$20)*W$21+Z$20,(R303-V$21)*W$22+Z$21)))*LookHere!B$11</f>
        <v>6826.0817705139343</v>
      </c>
      <c r="AG303">
        <f t="shared" si="110"/>
        <v>95</v>
      </c>
      <c r="AH303" s="37">
        <v>0.2</v>
      </c>
      <c r="AI303" s="3">
        <f t="shared" si="111"/>
        <v>0</v>
      </c>
    </row>
    <row r="304" spans="1:35" x14ac:dyDescent="0.2">
      <c r="A304">
        <f t="shared" si="112"/>
        <v>76</v>
      </c>
      <c r="B304">
        <f>IF(A304&lt;LookHere!$B$9,1,2)</f>
        <v>2</v>
      </c>
      <c r="C304">
        <f>IF(B304&lt;2,LookHere!F$10 - T303,0)</f>
        <v>0</v>
      </c>
      <c r="D304" s="3">
        <f>IF(B304=2,LookHere!$B$12,0)</f>
        <v>45000</v>
      </c>
      <c r="E304" s="3">
        <f>IF(A304&lt;LookHere!B$13,0,IF(A304&lt;LookHere!B$14,LookHere!C$13,LookHere!C$14))</f>
        <v>15000</v>
      </c>
      <c r="F304" s="3">
        <f>IF('SC2'!A304&lt;LookHere!D$15,0,LookHere!B$15)</f>
        <v>8000</v>
      </c>
      <c r="G304" s="3">
        <f>IF('SC2'!A304&lt;LookHere!D$16,0,LookHere!B$16)</f>
        <v>7004.88</v>
      </c>
      <c r="H304" s="3">
        <f t="shared" si="113"/>
        <v>21821.201770513933</v>
      </c>
      <c r="I304" s="35">
        <f t="shared" si="114"/>
        <v>42601.781664699985</v>
      </c>
      <c r="J304" s="3">
        <f>IF(I303&gt;0,IF(B304&lt;2,IF(C304&gt;5500*LookHere!B$11, 5500*LookHere!B$11, C304), IF(H304&gt;M304,-(H304-M304),0)),0)</f>
        <v>-21821.201770513933</v>
      </c>
      <c r="K304" s="35">
        <f t="shared" si="115"/>
        <v>-1.1132547089441858E-23</v>
      </c>
      <c r="L304" s="35">
        <f t="shared" si="116"/>
        <v>9.5943270691985769E-17</v>
      </c>
      <c r="M304" s="35">
        <f t="shared" si="117"/>
        <v>6.0800578149762845E-15</v>
      </c>
      <c r="N304" s="35">
        <f t="shared" si="118"/>
        <v>1.2160089249509508E-15</v>
      </c>
      <c r="O304" s="35">
        <f t="shared" si="119"/>
        <v>48711.529153163799</v>
      </c>
      <c r="P304" s="3">
        <f t="shared" si="120"/>
        <v>3896.9223322531038</v>
      </c>
      <c r="Q304">
        <f t="shared" si="109"/>
        <v>0.08</v>
      </c>
      <c r="R304" s="3">
        <f>IF(B304&lt;2,K304*V$5+L304*0.4*V$6 - IF((C304-J304)&gt;0,IF((C304-J304)&gt;V$12,V$12,C304-J304)),P304+L304*($V$6)*0.4+K304*($V$5)+G304+F304+E304)/LookHere!B$11</f>
        <v>33901.802332253108</v>
      </c>
      <c r="S304" s="3">
        <f>(IF(G304&gt;0,IF(R304&gt;V$15,IF(0.15*(R304-V$15)&lt;G304,0.15*(R304-V$15),G304),0),0))*LookHere!B$11</f>
        <v>0</v>
      </c>
      <c r="T304" s="3">
        <f>(IF(R304&lt;V$16,W$16*R304,IF(R304&lt;V$17,Z$16+W$17*(R304-V$16),IF(R304&lt;V$18,W$18*(R304-V$18)+Z$17,(R304-V$18)*W$19+Z$18)))+S304 + IF(R304&lt;V$20,R304*W$20,IF(R304&lt;V$21,(R304-V$20)*W$21+Z$20,(R304-V$21)*W$22+Z$21)))*LookHere!B$11</f>
        <v>6780.360466450622</v>
      </c>
      <c r="AG304">
        <f t="shared" si="110"/>
        <v>96</v>
      </c>
      <c r="AH304" s="37">
        <v>0.2</v>
      </c>
      <c r="AI304" s="3">
        <f t="shared" si="111"/>
        <v>0</v>
      </c>
    </row>
    <row r="305" spans="1:35" x14ac:dyDescent="0.2">
      <c r="A305">
        <f t="shared" si="112"/>
        <v>77</v>
      </c>
      <c r="B305">
        <f>IF(A305&lt;LookHere!$B$9,1,2)</f>
        <v>2</v>
      </c>
      <c r="C305">
        <f>IF(B305&lt;2,LookHere!F$10 - T304,0)</f>
        <v>0</v>
      </c>
      <c r="D305" s="3">
        <f>IF(B305=2,LookHere!$B$12,0)</f>
        <v>45000</v>
      </c>
      <c r="E305" s="3">
        <f>IF(A305&lt;LookHere!B$13,0,IF(A305&lt;LookHere!B$14,LookHere!C$13,LookHere!C$14))</f>
        <v>15000</v>
      </c>
      <c r="F305" s="3">
        <f>IF('SC2'!A305&lt;LookHere!D$15,0,LookHere!B$15)</f>
        <v>8000</v>
      </c>
      <c r="G305" s="3">
        <f>IF('SC2'!A305&lt;LookHere!D$16,0,LookHere!B$16)</f>
        <v>7004.88</v>
      </c>
      <c r="H305" s="3">
        <f t="shared" si="113"/>
        <v>21775.480466450623</v>
      </c>
      <c r="I305" s="35">
        <f t="shared" si="114"/>
        <v>21328.150186259525</v>
      </c>
      <c r="J305" s="3">
        <f>IF(I304&gt;0,IF(B305&lt;2,IF(C305&gt;5500*LookHere!B$11, 5500*LookHere!B$11, C305), IF(H305&gt;M305,-(H305-M305),0)),0)</f>
        <v>-21775.480466450623</v>
      </c>
      <c r="K305" s="35">
        <f t="shared" si="115"/>
        <v>4.697934780039384E-26</v>
      </c>
      <c r="L305" s="35">
        <f t="shared" si="116"/>
        <v>1.5139848115195279E-18</v>
      </c>
      <c r="M305" s="35">
        <f t="shared" si="117"/>
        <v>9.5943259559438679E-17</v>
      </c>
      <c r="N305" s="35">
        <f t="shared" si="118"/>
        <v>1.9188663044434826E-17</v>
      </c>
      <c r="O305" s="35">
        <f t="shared" si="119"/>
        <v>45388.428634334959</v>
      </c>
      <c r="P305" s="3">
        <f t="shared" si="120"/>
        <v>447.3302801910977</v>
      </c>
      <c r="Q305">
        <f t="shared" si="109"/>
        <v>8.2000000000000003E-2</v>
      </c>
      <c r="R305" s="3">
        <f>IF(B305&lt;2,K305*V$5+L305*0.4*V$6 - IF((C305-J305)&gt;0,IF((C305-J305)&gt;V$12,V$12,C305-J305)),P305+L305*($V$6)*0.4+K305*($V$5)+G305+F305+E305)/LookHere!B$11</f>
        <v>30452.210280191099</v>
      </c>
      <c r="S305" s="3">
        <f>(IF(G305&gt;0,IF(R305&gt;V$15,IF(0.15*(R305-V$15)&lt;G305,0.15*(R305-V$15),G305),0),0))*LookHere!B$11</f>
        <v>0</v>
      </c>
      <c r="T305" s="3">
        <f>(IF(R305&lt;V$16,W$16*R305,IF(R305&lt;V$17,Z$16+W$17*(R305-V$16),IF(R305&lt;V$18,W$18*(R305-V$18)+Z$17,(R305-V$18)*W$19+Z$18)))+S305 + IF(R305&lt;V$20,R305*W$20,IF(R305&lt;V$21,(R305-V$20)*W$21+Z$20,(R305-V$21)*W$22+Z$21)))*LookHere!B$11</f>
        <v>6090.4420560382196</v>
      </c>
      <c r="AG305">
        <f t="shared" si="110"/>
        <v>97</v>
      </c>
      <c r="AH305" s="37">
        <v>0.2</v>
      </c>
      <c r="AI305" s="3">
        <f t="shared" si="111"/>
        <v>0</v>
      </c>
    </row>
    <row r="306" spans="1:35" x14ac:dyDescent="0.2">
      <c r="A306">
        <f t="shared" si="112"/>
        <v>78</v>
      </c>
      <c r="B306">
        <f>IF(A306&lt;LookHere!$B$9,1,2)</f>
        <v>2</v>
      </c>
      <c r="C306">
        <f>IF(B306&lt;2,LookHere!F$10 - T305,0)</f>
        <v>0</v>
      </c>
      <c r="D306" s="3">
        <f>IF(B306=2,LookHere!$B$12,0)</f>
        <v>45000</v>
      </c>
      <c r="E306" s="3">
        <f>IF(A306&lt;LookHere!B$13,0,IF(A306&lt;LookHere!B$14,LookHere!C$13,LookHere!C$14))</f>
        <v>15000</v>
      </c>
      <c r="F306" s="3">
        <f>IF('SC2'!A306&lt;LookHere!D$15,0,LookHere!B$15)</f>
        <v>8000</v>
      </c>
      <c r="G306" s="3">
        <f>IF('SC2'!A306&lt;LookHere!D$16,0,LookHere!B$16)</f>
        <v>7004.88</v>
      </c>
      <c r="H306" s="3">
        <f t="shared" si="113"/>
        <v>21085.562056038219</v>
      </c>
      <c r="I306" s="35">
        <f t="shared" si="114"/>
        <v>493.8337394154405</v>
      </c>
      <c r="J306" s="3">
        <f>IF(I305&gt;0,IF(B306&lt;2,IF(C306&gt;5500*LookHere!B$11, 5500*LookHere!B$11, C306), IF(H306&gt;M306,-(H306-M306),0)),0)</f>
        <v>-21085.562056038219</v>
      </c>
      <c r="K306" s="35">
        <f t="shared" si="115"/>
        <v>-1.9825286921104018E-28</v>
      </c>
      <c r="L306" s="35">
        <f t="shared" si="116"/>
        <v>2.3890680325777871E-20</v>
      </c>
      <c r="M306" s="35">
        <f t="shared" si="117"/>
        <v>1.5139848584988757E-18</v>
      </c>
      <c r="N306" s="35">
        <f t="shared" si="118"/>
        <v>3.0279692472042738E-19</v>
      </c>
      <c r="O306" s="35">
        <f t="shared" si="119"/>
        <v>45475.774043456324</v>
      </c>
      <c r="P306" s="3">
        <f t="shared" si="120"/>
        <v>20591.728316622779</v>
      </c>
      <c r="Q306">
        <f t="shared" si="109"/>
        <v>8.3000000000000004E-2</v>
      </c>
      <c r="R306" s="3">
        <f>IF(B306&lt;2,K306*V$5+L306*0.4*V$6 - IF((C306-J306)&gt;0,IF((C306-J306)&gt;V$12,V$12,C306-J306)),P306+L306*($V$6)*0.4+K306*($V$5)+G306+F306+E306)/LookHere!B$11</f>
        <v>50596.608316622776</v>
      </c>
      <c r="S306" s="3">
        <f>(IF(G306&gt;0,IF(R306&gt;V$15,IF(0.15*(R306-V$15)&lt;G306,0.15*(R306-V$15),G306),0),0))*LookHere!B$11</f>
        <v>0</v>
      </c>
      <c r="T306" s="3">
        <f>(IF(R306&lt;V$16,W$16*R306,IF(R306&lt;V$17,Z$16+W$17*(R306-V$16),IF(R306&lt;V$18,W$18*(R306-V$18)+Z$17,(R306-V$18)*W$19+Z$18)))+S306 + IF(R306&lt;V$20,R306*W$20,IF(R306&lt;V$21,(R306-V$20)*W$21+Z$20,(R306-V$21)*W$22+Z$21)))*LookHere!B$11</f>
        <v>11019.153490627994</v>
      </c>
      <c r="AG306">
        <f t="shared" si="110"/>
        <v>98</v>
      </c>
      <c r="AH306" s="37">
        <v>0.2</v>
      </c>
      <c r="AI306" s="3">
        <f t="shared" si="111"/>
        <v>0</v>
      </c>
    </row>
    <row r="307" spans="1:35" x14ac:dyDescent="0.2">
      <c r="A307">
        <f t="shared" si="112"/>
        <v>79</v>
      </c>
      <c r="B307">
        <f>IF(A307&lt;LookHere!$B$9,1,2)</f>
        <v>2</v>
      </c>
      <c r="C307">
        <f>IF(B307&lt;2,LookHere!F$10 - T306,0)</f>
        <v>0</v>
      </c>
      <c r="D307" s="3">
        <f>IF(B307=2,LookHere!$B$12,0)</f>
        <v>45000</v>
      </c>
      <c r="E307" s="3">
        <f>IF(A307&lt;LookHere!B$13,0,IF(A307&lt;LookHere!B$14,LookHere!C$13,LookHere!C$14))</f>
        <v>15000</v>
      </c>
      <c r="F307" s="3">
        <f>IF('SC2'!A307&lt;LookHere!D$15,0,LookHere!B$15)</f>
        <v>8000</v>
      </c>
      <c r="G307" s="3">
        <f>IF('SC2'!A307&lt;LookHere!D$16,0,LookHere!B$16)</f>
        <v>7004.88</v>
      </c>
      <c r="H307" s="3">
        <f t="shared" si="113"/>
        <v>26014.273490627995</v>
      </c>
      <c r="I307" s="35">
        <f t="shared" si="114"/>
        <v>-25514.62238976224</v>
      </c>
      <c r="J307" s="3">
        <f>IF(I306&gt;0,IF(B307&lt;2,IF(C307&gt;5500*LookHere!B$11, 5500*LookHere!B$11, C307), IF(H307&gt;M307,-(H307-M307),0)),0)</f>
        <v>-26014.273490627995</v>
      </c>
      <c r="K307" s="35">
        <f t="shared" si="115"/>
        <v>8.3662697710735336E-31</v>
      </c>
      <c r="L307" s="35">
        <f t="shared" si="116"/>
        <v>3.7699493554076905E-22</v>
      </c>
      <c r="M307" s="35">
        <f t="shared" si="117"/>
        <v>2.3890680127525001E-20</v>
      </c>
      <c r="N307" s="35">
        <f t="shared" si="118"/>
        <v>4.7781362237578701E-21</v>
      </c>
      <c r="O307" s="35">
        <f t="shared" si="119"/>
        <v>25419.750345065455</v>
      </c>
      <c r="P307" s="3">
        <f t="shared" si="120"/>
        <v>51528.895880390235</v>
      </c>
      <c r="Q307">
        <f t="shared" si="109"/>
        <v>8.5000000000000006E-2</v>
      </c>
      <c r="R307" s="3">
        <f>IF(B307&lt;2,K307*V$5+L307*0.4*V$6 - IF((C307-J307)&gt;0,IF((C307-J307)&gt;V$12,V$12,C307-J307)),P307+L307*($V$6)*0.4+K307*($V$5)+G307+F307+E307)/LookHere!B$11</f>
        <v>81533.775880390225</v>
      </c>
      <c r="S307" s="3">
        <f>(IF(G307&gt;0,IF(R307&gt;V$15,IF(0.15*(R307-V$15)&lt;G307,0.15*(R307-V$15),G307),0),0))*LookHere!B$11</f>
        <v>1491.2663820585337</v>
      </c>
      <c r="T307" s="3">
        <f>(IF(R307&lt;V$16,W$16*R307,IF(R307&lt;V$17,Z$16+W$17*(R307-V$16),IF(R307&lt;V$18,W$18*(R307-V$18)+Z$17,(R307-V$18)*W$19+Z$18)))+S307 + IF(R307&lt;V$20,R307*W$20,IF(R307&lt;V$21,(R307-V$20)*W$21+Z$20,(R307-V$21)*W$22+Z$21)))*LookHere!B$11</f>
        <v>22173.312263995933</v>
      </c>
      <c r="AG307">
        <f t="shared" si="110"/>
        <v>99</v>
      </c>
      <c r="AH307" s="37">
        <v>0.2</v>
      </c>
      <c r="AI307" s="3">
        <f t="shared" si="111"/>
        <v>1</v>
      </c>
    </row>
    <row r="308" spans="1:35" x14ac:dyDescent="0.2">
      <c r="A308">
        <f t="shared" si="112"/>
        <v>80</v>
      </c>
      <c r="B308">
        <f>IF(A308&lt;LookHere!$B$9,1,2)</f>
        <v>2</v>
      </c>
      <c r="C308">
        <f>IF(B308&lt;2,LookHere!F$10 - T307,0)</f>
        <v>0</v>
      </c>
      <c r="D308" s="3">
        <f>IF(B308=2,LookHere!$B$12,0)</f>
        <v>45000</v>
      </c>
      <c r="E308" s="3">
        <f>IF(A308&lt;LookHere!B$13,0,IF(A308&lt;LookHere!B$14,LookHere!C$13,LookHere!C$14))</f>
        <v>15000</v>
      </c>
      <c r="F308" s="3">
        <f>IF('SC2'!A308&lt;LookHere!D$15,0,LookHere!B$15)</f>
        <v>8000</v>
      </c>
      <c r="G308" s="3">
        <f>IF('SC2'!A308&lt;LookHere!D$16,0,LookHere!B$16)</f>
        <v>7004.88</v>
      </c>
      <c r="H308" s="3">
        <f t="shared" si="113"/>
        <v>37168.432263995928</v>
      </c>
      <c r="I308" s="35">
        <f t="shared" si="114"/>
        <v>0</v>
      </c>
      <c r="J308" s="3">
        <f>IF(I307&gt;0,IF(B308&lt;2,IF(C308&gt;5500*LookHere!B$11, 5500*LookHere!B$11, C308), IF(H308&gt;M308,-(H308-M308),0)),0)</f>
        <v>0</v>
      </c>
      <c r="K308" s="35">
        <f t="shared" si="115"/>
        <v>2872.0927232788617</v>
      </c>
      <c r="L308" s="35">
        <f t="shared" si="116"/>
        <v>11488.370893115447</v>
      </c>
      <c r="M308" s="35">
        <f t="shared" si="117"/>
        <v>-14360.463616394307</v>
      </c>
      <c r="N308" s="35">
        <f t="shared" si="118"/>
        <v>7.5398986438852225E-23</v>
      </c>
      <c r="O308" s="35">
        <f t="shared" si="119"/>
        <v>-25809.700876259911</v>
      </c>
      <c r="P308" s="3">
        <f t="shared" si="120"/>
        <v>22807.968647601621</v>
      </c>
      <c r="Q308">
        <f t="shared" si="109"/>
        <v>8.7999999999999995E-2</v>
      </c>
      <c r="R308" s="3">
        <f>IF(B308&lt;2,K308*V$5+L308*0.4*V$6 - IF((C308-J308)&gt;0,IF((C308-J308)&gt;V$12,V$12,C308-J308)),P308+L308*($V$6)*0.4+K308*($V$5)+G308+F308+E308)/LookHere!B$11</f>
        <v>53097.266245802479</v>
      </c>
      <c r="S308" s="3">
        <f>(IF(G308&gt;0,IF(R308&gt;V$15,IF(0.15*(R308-V$15)&lt;G308,0.15*(R308-V$15),G308),0),0))*LookHere!B$11</f>
        <v>0</v>
      </c>
      <c r="T308" s="3">
        <f>(IF(R308&lt;V$16,W$16*R308,IF(R308&lt;V$17,Z$16+W$17*(R308-V$16),IF(R308&lt;V$18,W$18*(R308-V$18)+Z$17,(R308-V$18)*W$19+Z$18)))+S308 + IF(R308&lt;V$20,R308*W$20,IF(R308&lt;V$21,(R308-V$20)*W$21+Z$20,(R308-V$21)*W$22+Z$21)))*LookHere!B$11</f>
        <v>11798.108435567472</v>
      </c>
      <c r="AG308">
        <f t="shared" si="110"/>
        <v>100</v>
      </c>
      <c r="AH308" s="37">
        <v>0.2</v>
      </c>
      <c r="AI308" s="3">
        <f t="shared" ref="AI308:AI339" si="121">IF(((K308+L308+O308+I308)-H308)&lt;H308,1,0)</f>
        <v>1</v>
      </c>
    </row>
    <row r="309" spans="1:35" x14ac:dyDescent="0.2">
      <c r="A309">
        <f t="shared" si="112"/>
        <v>81</v>
      </c>
      <c r="B309">
        <f>IF(A309&lt;LookHere!$B$9,1,2)</f>
        <v>2</v>
      </c>
      <c r="C309">
        <f>IF(B309&lt;2,LookHere!F$10 - T308,0)</f>
        <v>0</v>
      </c>
      <c r="D309" s="3">
        <f>IF(B309=2,LookHere!$B$12,0)</f>
        <v>45000</v>
      </c>
      <c r="E309" s="3">
        <f>IF(A309&lt;LookHere!B$13,0,IF(A309&lt;LookHere!B$14,LookHere!C$13,LookHere!C$14))</f>
        <v>15000</v>
      </c>
      <c r="F309" s="3">
        <f>IF('SC2'!A309&lt;LookHere!D$15,0,LookHere!B$15)</f>
        <v>8000</v>
      </c>
      <c r="G309" s="3">
        <f>IF('SC2'!A309&lt;LookHere!D$16,0,LookHere!B$16)</f>
        <v>7004.88</v>
      </c>
      <c r="H309" s="3">
        <f t="shared" si="113"/>
        <v>26793.228435567471</v>
      </c>
      <c r="I309" s="35">
        <f t="shared" si="114"/>
        <v>0</v>
      </c>
      <c r="J309" s="3">
        <f>IF(I308&gt;0,IF(B309&lt;2,IF(C309&gt;5500*LookHere!B$11, 5500*LookHere!B$11, C309), IF(H309&gt;M309,-(H309-M309),0)),0)</f>
        <v>0</v>
      </c>
      <c r="K309" s="35">
        <f t="shared" si="115"/>
        <v>2062.920534393455</v>
      </c>
      <c r="L309" s="35">
        <f t="shared" si="116"/>
        <v>8481.4495554361274</v>
      </c>
      <c r="M309" s="35">
        <f t="shared" si="117"/>
        <v>3985.2597879658497</v>
      </c>
      <c r="N309" s="35">
        <f t="shared" si="118"/>
        <v>0</v>
      </c>
      <c r="O309" s="35">
        <f t="shared" si="119"/>
        <v>-48921.707800183867</v>
      </c>
      <c r="P309" s="3">
        <f t="shared" si="120"/>
        <v>16248.858345737888</v>
      </c>
      <c r="Q309">
        <f t="shared" si="109"/>
        <v>0.09</v>
      </c>
      <c r="R309" s="3">
        <f>IF(B309&lt;2,K309*V$5+L309*0.4*V$6 - IF((C309-J309)&gt;0,IF((C309-J309)&gt;V$12,V$12,C309-J309)),P309+L309*($V$6)*0.4+K309*($V$5)+G309+F309+E309)/LookHere!B$11</f>
        <v>46462.2327413737</v>
      </c>
      <c r="S309" s="3">
        <f>(IF(G309&gt;0,IF(R309&gt;V$15,IF(0.15*(R309-V$15)&lt;G309,0.15*(R309-V$15),G309),0),0))*LookHere!B$11</f>
        <v>0</v>
      </c>
      <c r="T309" s="3">
        <f>(IF(R309&lt;V$16,W$16*R309,IF(R309&lt;V$17,Z$16+W$17*(R309-V$16),IF(R309&lt;V$18,W$18*(R309-V$18)+Z$17,(R309-V$18)*W$19+Z$18)))+S309 + IF(R309&lt;V$20,R309*W$20,IF(R309&lt;V$21,(R309-V$20)*W$21+Z$20,(R309-V$21)*W$22+Z$21)))*LookHere!B$11</f>
        <v>9731.2954989379068</v>
      </c>
      <c r="AI309" s="3">
        <f t="shared" si="121"/>
        <v>1</v>
      </c>
    </row>
    <row r="310" spans="1:35" x14ac:dyDescent="0.2">
      <c r="A310">
        <f t="shared" si="112"/>
        <v>82</v>
      </c>
      <c r="B310">
        <f>IF(A310&lt;LookHere!$B$9,1,2)</f>
        <v>2</v>
      </c>
      <c r="C310">
        <f>IF(B310&lt;2,LookHere!F$10 - T309,0)</f>
        <v>0</v>
      </c>
      <c r="D310" s="3">
        <f>IF(B310=2,LookHere!$B$12,0)</f>
        <v>45000</v>
      </c>
      <c r="E310" s="3">
        <f>IF(A310&lt;LookHere!B$13,0,IF(A310&lt;LookHere!B$14,LookHere!C$13,LookHere!C$14))</f>
        <v>15000</v>
      </c>
      <c r="F310" s="3">
        <f>IF('SC2'!A310&lt;LookHere!D$15,0,LookHere!B$15)</f>
        <v>8000</v>
      </c>
      <c r="G310" s="3">
        <f>IF('SC2'!A310&lt;LookHere!D$16,0,LookHere!B$16)</f>
        <v>7004.88</v>
      </c>
      <c r="H310" s="3">
        <f t="shared" si="113"/>
        <v>24726.415498937906</v>
      </c>
      <c r="I310" s="35">
        <f t="shared" si="114"/>
        <v>0</v>
      </c>
      <c r="J310" s="3">
        <f>IF(I309&gt;0,IF(B310&lt;2,IF(C310&gt;5500*LookHere!B$11, 5500*LookHere!B$11, C310), IF(H310&gt;M310,-(H310-M310),0)),0)</f>
        <v>0</v>
      </c>
      <c r="K310" s="35">
        <f t="shared" si="115"/>
        <v>404.65706267077206</v>
      </c>
      <c r="L310" s="35">
        <f t="shared" si="116"/>
        <v>1787.2876232884328</v>
      </c>
      <c r="M310" s="35">
        <f t="shared" si="117"/>
        <v>8477.5571532000176</v>
      </c>
      <c r="N310" s="35">
        <f t="shared" si="118"/>
        <v>45.9534835724616</v>
      </c>
      <c r="O310" s="35">
        <f t="shared" si="119"/>
        <v>-65746.863863807914</v>
      </c>
      <c r="P310" s="3">
        <f t="shared" si="120"/>
        <v>22534.4708129787</v>
      </c>
      <c r="Q310">
        <f t="shared" si="109"/>
        <v>9.2999999999999999E-2</v>
      </c>
      <c r="R310" s="3">
        <f>IF(B310&lt;2,K310*V$5+L310*0.4*V$6 - IF((C310-J310)&gt;0,IF((C310-J310)&gt;V$12,V$12,C310-J310)),P310+L310*($V$6)*0.4+K310*($V$5)+G310+F310+E310)/LookHere!B$11</f>
        <v>52582.51168301201</v>
      </c>
      <c r="S310" s="3">
        <f>(IF(G310&gt;0,IF(R310&gt;V$15,IF(0.15*(R310-V$15)&lt;G310,0.15*(R310-V$15),G310),0),0))*LookHere!B$11</f>
        <v>0</v>
      </c>
      <c r="T310" s="3">
        <f>(IF(R310&lt;V$16,W$16*R310,IF(R310&lt;V$17,Z$16+W$17*(R310-V$16),IF(R310&lt;V$18,W$18*(R310-V$18)+Z$17,(R310-V$18)*W$19+Z$18)))+S310 + IF(R310&lt;V$20,R310*W$20,IF(R310&lt;V$21,(R310-V$20)*W$21+Z$20,(R310-V$21)*W$22+Z$21)))*LookHere!B$11</f>
        <v>11637.76238925824</v>
      </c>
      <c r="AI310" s="3">
        <f t="shared" si="121"/>
        <v>1</v>
      </c>
    </row>
    <row r="311" spans="1:35" x14ac:dyDescent="0.2">
      <c r="A311">
        <f t="shared" si="112"/>
        <v>83</v>
      </c>
      <c r="B311">
        <f>IF(A311&lt;LookHere!$B$9,1,2)</f>
        <v>2</v>
      </c>
      <c r="C311">
        <f>IF(B311&lt;2,LookHere!F$10 - T310,0)</f>
        <v>0</v>
      </c>
      <c r="D311" s="3">
        <f>IF(B311=2,LookHere!$B$12,0)</f>
        <v>45000</v>
      </c>
      <c r="E311" s="3">
        <f>IF(A311&lt;LookHere!B$13,0,IF(A311&lt;LookHere!B$14,LookHere!C$13,LookHere!C$14))</f>
        <v>15000</v>
      </c>
      <c r="F311" s="3">
        <f>IF('SC2'!A311&lt;LookHere!D$15,0,LookHere!B$15)</f>
        <v>8000</v>
      </c>
      <c r="G311" s="3">
        <f>IF('SC2'!A311&lt;LookHere!D$16,0,LookHere!B$16)</f>
        <v>7004.88</v>
      </c>
      <c r="H311" s="3">
        <f t="shared" si="113"/>
        <v>26632.882389258237</v>
      </c>
      <c r="I311" s="35">
        <f t="shared" si="114"/>
        <v>0</v>
      </c>
      <c r="J311" s="3">
        <f>IF(I310&gt;0,IF(B311&lt;2,IF(C311&gt;5500*LookHere!B$11, 5500*LookHere!B$11, C311), IF(H311&gt;M311,-(H311-M311),0)),0)</f>
        <v>0</v>
      </c>
      <c r="K311" s="35">
        <f t="shared" si="115"/>
        <v>-1.707652804470726</v>
      </c>
      <c r="L311" s="35">
        <f t="shared" si="116"/>
        <v>28.203398695491146</v>
      </c>
      <c r="M311" s="35">
        <f t="shared" si="117"/>
        <v>2191.9446859592049</v>
      </c>
      <c r="N311" s="35">
        <f t="shared" si="118"/>
        <v>33.731874521068917</v>
      </c>
      <c r="O311" s="35">
        <f t="shared" si="119"/>
        <v>-89055.832733102274</v>
      </c>
      <c r="P311" s="3">
        <f t="shared" si="120"/>
        <v>26606.386643367216</v>
      </c>
      <c r="Q311">
        <f t="shared" si="109"/>
        <v>9.6000000000000002E-2</v>
      </c>
      <c r="R311" s="3">
        <f>IF(B311&lt;2,K311*V$5+L311*0.4*V$6 - IF((C311-J311)&gt;0,IF((C311-J311)&gt;V$12,V$12,C311-J311)),P311+L311*($V$6)*0.4+K311*($V$5)+G311+F311+E311)/LookHere!B$11</f>
        <v>56611.739080714826</v>
      </c>
      <c r="S311" s="3">
        <f>(IF(G311&gt;0,IF(R311&gt;V$15,IF(0.15*(R311-V$15)&lt;G311,0.15*(R311-V$15),G311),0),0))*LookHere!B$11</f>
        <v>0</v>
      </c>
      <c r="T311" s="3">
        <f>(IF(R311&lt;V$16,W$16*R311,IF(R311&lt;V$17,Z$16+W$17*(R311-V$16),IF(R311&lt;V$18,W$18*(R311-V$18)+Z$17,(R311-V$18)*W$19+Z$18)))+S311 + IF(R311&lt;V$20,R311*W$20,IF(R311&lt;V$21,(R311-V$20)*W$21+Z$20,(R311-V$21)*W$22+Z$21)))*LookHere!B$11</f>
        <v>12892.866723642668</v>
      </c>
      <c r="AI311" s="3">
        <f t="shared" si="121"/>
        <v>1</v>
      </c>
    </row>
    <row r="312" spans="1:35" x14ac:dyDescent="0.2">
      <c r="A312">
        <f t="shared" si="112"/>
        <v>84</v>
      </c>
      <c r="B312">
        <f>IF(A312&lt;LookHere!$B$9,1,2)</f>
        <v>2</v>
      </c>
      <c r="C312">
        <f>IF(B312&lt;2,LookHere!F$10 - T311,0)</f>
        <v>0</v>
      </c>
      <c r="D312" s="3">
        <f>IF(B312=2,LookHere!$B$12,0)</f>
        <v>45000</v>
      </c>
      <c r="E312" s="3">
        <f>IF(A312&lt;LookHere!B$13,0,IF(A312&lt;LookHere!B$14,LookHere!C$13,LookHere!C$14))</f>
        <v>15000</v>
      </c>
      <c r="F312" s="3">
        <f>IF('SC2'!A312&lt;LookHere!D$15,0,LookHere!B$15)</f>
        <v>8000</v>
      </c>
      <c r="G312" s="3">
        <f>IF('SC2'!A312&lt;LookHere!D$16,0,LookHere!B$16)</f>
        <v>7004.88</v>
      </c>
      <c r="H312" s="3">
        <f t="shared" si="113"/>
        <v>27887.986723642665</v>
      </c>
      <c r="I312" s="35">
        <f t="shared" si="114"/>
        <v>0</v>
      </c>
      <c r="J312" s="3">
        <f>IF(I311&gt;0,IF(B312&lt;2,IF(C312&gt;5500*LookHere!B$11, 5500*LookHere!B$11, C312), IF(H312&gt;M312,-(H312-M312),0)),0)</f>
        <v>0</v>
      </c>
      <c r="K312" s="35">
        <f t="shared" si="115"/>
        <v>7.2062948348667888E-3</v>
      </c>
      <c r="L312" s="35">
        <f t="shared" si="116"/>
        <v>0.44504963141484488</v>
      </c>
      <c r="M312" s="35">
        <f t="shared" si="117"/>
        <v>26.49574589102042</v>
      </c>
      <c r="N312" s="35">
        <f t="shared" si="118"/>
        <v>7.0068019826748102</v>
      </c>
      <c r="O312" s="35">
        <f t="shared" si="119"/>
        <v>-116711.29708606543</v>
      </c>
      <c r="P312" s="3">
        <f t="shared" si="120"/>
        <v>27887.534467716414</v>
      </c>
      <c r="Q312">
        <f t="shared" si="109"/>
        <v>9.9000000000000005E-2</v>
      </c>
      <c r="R312" s="3">
        <f>IF(B312&lt;2,K312*V$5+L312*0.4*V$6 - IF((C312-J312)&gt;0,IF((C312-J312)&gt;V$12,V$12,C312-J312)),P312+L312*($V$6)*0.4+K312*($V$5)+G312+F312+E312)/LookHere!B$11</f>
        <v>57892.422803243542</v>
      </c>
      <c r="S312" s="3">
        <f>(IF(G312&gt;0,IF(R312&gt;V$15,IF(0.15*(R312-V$15)&lt;G312,0.15*(R312-V$15),G312),0),0))*LookHere!B$11</f>
        <v>0</v>
      </c>
      <c r="T312" s="3">
        <f>(IF(R312&lt;V$16,W$16*R312,IF(R312&lt;V$17,Z$16+W$17*(R312-V$16),IF(R312&lt;V$18,W$18*(R312-V$18)+Z$17,(R312-V$18)*W$19+Z$18)))+S312 + IF(R312&lt;V$20,R312*W$20,IF(R312&lt;V$21,(R312-V$20)*W$21+Z$20,(R312-V$21)*W$22+Z$21)))*LookHere!B$11</f>
        <v>13291.799703210363</v>
      </c>
      <c r="AI312" s="3">
        <f t="shared" si="121"/>
        <v>1</v>
      </c>
    </row>
    <row r="313" spans="1:35" x14ac:dyDescent="0.2">
      <c r="A313">
        <f t="shared" si="112"/>
        <v>85</v>
      </c>
      <c r="B313">
        <f>IF(A313&lt;LookHere!$B$9,1,2)</f>
        <v>2</v>
      </c>
      <c r="C313">
        <f>IF(B313&lt;2,LookHere!F$10 - T312,0)</f>
        <v>0</v>
      </c>
      <c r="D313" s="3">
        <f>IF(B313=2,LookHere!$B$12,0)</f>
        <v>45000</v>
      </c>
      <c r="E313" s="3">
        <f>IF(A313&lt;LookHere!B$13,0,IF(A313&lt;LookHere!B$14,LookHere!C$13,LookHere!C$14))</f>
        <v>15000</v>
      </c>
      <c r="F313" s="3">
        <f>IF('SC2'!A313&lt;LookHere!D$15,0,LookHere!B$15)</f>
        <v>8000</v>
      </c>
      <c r="G313" s="3">
        <f>IF('SC2'!A313&lt;LookHere!D$16,0,LookHere!B$16)</f>
        <v>7004.88</v>
      </c>
      <c r="H313" s="3">
        <f t="shared" si="113"/>
        <v>28286.919703210362</v>
      </c>
      <c r="I313" s="35">
        <f t="shared" si="114"/>
        <v>0</v>
      </c>
      <c r="J313" s="3">
        <f>IF(I312&gt;0,IF(B313&lt;2,IF(C313&gt;5500*LookHere!B$11, 5500*LookHere!B$11, C313), IF(H313&gt;M313,-(H313-M313),0)),0)</f>
        <v>0</v>
      </c>
      <c r="K313" s="35">
        <f t="shared" si="115"/>
        <v>-3.0410564203123269E-5</v>
      </c>
      <c r="L313" s="35">
        <f t="shared" si="116"/>
        <v>7.0228831837262223E-3</v>
      </c>
      <c r="M313" s="35">
        <f t="shared" si="117"/>
        <v>0.45225592624971167</v>
      </c>
      <c r="N313" s="35">
        <f t="shared" si="118"/>
        <v>8.3244890415075559E-2</v>
      </c>
      <c r="O313" s="35">
        <f t="shared" si="119"/>
        <v>-145973.6906334557</v>
      </c>
      <c r="P313" s="3">
        <f t="shared" si="120"/>
        <v>28286.912710737743</v>
      </c>
      <c r="Q313">
        <f t="shared" si="109"/>
        <v>0.10299999999999999</v>
      </c>
      <c r="R313" s="3">
        <f>IF(B313&lt;2,K313*V$5+L313*0.4*V$6 - IF((C313-J313)&gt;0,IF((C313-J313)&gt;V$12,V$12,C313-J313)),P313+L313*($V$6)*0.4+K313*($V$5)+G313+F313+E313)/LookHere!B$11</f>
        <v>58291.792838556794</v>
      </c>
      <c r="S313" s="3">
        <f>(IF(G313&gt;0,IF(R313&gt;V$15,IF(0.15*(R313-V$15)&lt;G313,0.15*(R313-V$15),G313),0),0))*LookHere!B$11</f>
        <v>0</v>
      </c>
      <c r="T313" s="3">
        <f>(IF(R313&lt;V$16,W$16*R313,IF(R313&lt;V$17,Z$16+W$17*(R313-V$16),IF(R313&lt;V$18,W$18*(R313-V$18)+Z$17,(R313-V$18)*W$19+Z$18)))+S313 + IF(R313&lt;V$20,R313*W$20,IF(R313&lt;V$21,(R313-V$20)*W$21+Z$20,(R313-V$21)*W$22+Z$21)))*LookHere!B$11</f>
        <v>13416.203469210441</v>
      </c>
      <c r="AI313" s="3">
        <f t="shared" si="121"/>
        <v>1</v>
      </c>
    </row>
    <row r="314" spans="1:35" x14ac:dyDescent="0.2">
      <c r="A314">
        <f t="shared" si="112"/>
        <v>86</v>
      </c>
      <c r="B314">
        <f>IF(A314&lt;LookHere!$B$9,1,2)</f>
        <v>2</v>
      </c>
      <c r="C314">
        <f>IF(B314&lt;2,LookHere!F$10 - T313,0)</f>
        <v>0</v>
      </c>
      <c r="D314" s="3">
        <f>IF(B314=2,LookHere!$B$12,0)</f>
        <v>45000</v>
      </c>
      <c r="E314" s="3">
        <f>IF(A314&lt;LookHere!B$13,0,IF(A314&lt;LookHere!B$14,LookHere!C$13,LookHere!C$14))</f>
        <v>15000</v>
      </c>
      <c r="F314" s="3">
        <f>IF('SC2'!A314&lt;LookHere!D$15,0,LookHere!B$15)</f>
        <v>8000</v>
      </c>
      <c r="G314" s="3">
        <f>IF('SC2'!A314&lt;LookHere!D$16,0,LookHere!B$16)</f>
        <v>7004.88</v>
      </c>
      <c r="H314" s="3">
        <f t="shared" si="113"/>
        <v>28411.323469210438</v>
      </c>
      <c r="I314" s="35">
        <f t="shared" si="114"/>
        <v>0</v>
      </c>
      <c r="J314" s="3">
        <f>IF(I313&gt;0,IF(B314&lt;2,IF(C314&gt;5500*LookHere!B$11, 5500*LookHere!B$11, C314), IF(H314&gt;M314,-(H314-M314),0)),0)</f>
        <v>0</v>
      </c>
      <c r="K314" s="35">
        <f t="shared" si="115"/>
        <v>1.2833258093724632E-7</v>
      </c>
      <c r="L314" s="35">
        <f t="shared" si="116"/>
        <v>1.1082109663919848E-4</v>
      </c>
      <c r="M314" s="35">
        <f t="shared" si="117"/>
        <v>6.9924726195230991E-3</v>
      </c>
      <c r="N314" s="35">
        <f t="shared" si="118"/>
        <v>1.4289050881077432E-3</v>
      </c>
      <c r="O314" s="35">
        <f t="shared" si="119"/>
        <v>-175980.17341985554</v>
      </c>
      <c r="P314" s="3">
        <f t="shared" si="120"/>
        <v>28411.323358261008</v>
      </c>
      <c r="Q314">
        <f t="shared" si="109"/>
        <v>0.108</v>
      </c>
      <c r="R314" s="3">
        <f>IF(B314&lt;2,K314*V$5+L314*0.4*V$6 - IF((C314-J314)&gt;0,IF((C314-J314)&gt;V$12,V$12,C314-J314)),P314+L314*($V$6)*0.4+K314*($V$5)+G314+F314+E314)/LookHere!B$11</f>
        <v>58416.203360293672</v>
      </c>
      <c r="S314" s="3">
        <f>(IF(G314&gt;0,IF(R314&gt;V$15,IF(0.15*(R314-V$15)&lt;G314,0.15*(R314-V$15),G314),0),0))*LookHere!B$11</f>
        <v>0</v>
      </c>
      <c r="T314" s="3">
        <f>(IF(R314&lt;V$16,W$16*R314,IF(R314&lt;V$17,Z$16+W$17*(R314-V$16),IF(R314&lt;V$18,W$18*(R314-V$18)+Z$17,(R314-V$18)*W$19+Z$18)))+S314 + IF(R314&lt;V$20,R314*W$20,IF(R314&lt;V$21,(R314-V$20)*W$21+Z$20,(R314-V$21)*W$22+Z$21)))*LookHere!B$11</f>
        <v>13454.957346731477</v>
      </c>
      <c r="AI314" s="3">
        <f t="shared" si="121"/>
        <v>1</v>
      </c>
    </row>
    <row r="315" spans="1:35" x14ac:dyDescent="0.2">
      <c r="A315">
        <f t="shared" si="112"/>
        <v>87</v>
      </c>
      <c r="B315">
        <f>IF(A315&lt;LookHere!$B$9,1,2)</f>
        <v>2</v>
      </c>
      <c r="C315">
        <f>IF(B315&lt;2,LookHere!F$10 - T314,0)</f>
        <v>0</v>
      </c>
      <c r="D315" s="3">
        <f>IF(B315=2,LookHere!$B$12,0)</f>
        <v>45000</v>
      </c>
      <c r="E315" s="3">
        <f>IF(A315&lt;LookHere!B$13,0,IF(A315&lt;LookHere!B$14,LookHere!C$13,LookHere!C$14))</f>
        <v>15000</v>
      </c>
      <c r="F315" s="3">
        <f>IF('SC2'!A315&lt;LookHere!D$15,0,LookHere!B$15)</f>
        <v>8000</v>
      </c>
      <c r="G315" s="3">
        <f>IF('SC2'!A315&lt;LookHere!D$16,0,LookHere!B$16)</f>
        <v>7004.88</v>
      </c>
      <c r="H315" s="3">
        <f t="shared" si="113"/>
        <v>28450.077346731476</v>
      </c>
      <c r="I315" s="35">
        <f t="shared" si="114"/>
        <v>0</v>
      </c>
      <c r="J315" s="3">
        <f>IF(I314&gt;0,IF(B315&lt;2,IF(C315&gt;5500*LookHere!B$11, 5500*LookHere!B$11, C315), IF(H315&gt;M315,-(H315-M315),0)),0)</f>
        <v>0</v>
      </c>
      <c r="K315" s="35">
        <f t="shared" si="115"/>
        <v>-5.4156349155813611E-10</v>
      </c>
      <c r="L315" s="35">
        <f t="shared" si="116"/>
        <v>1.7487569049665337E-6</v>
      </c>
      <c r="M315" s="35">
        <f t="shared" si="117"/>
        <v>1.1094942922013572E-4</v>
      </c>
      <c r="N315" s="35">
        <f t="shared" si="118"/>
        <v>2.2061553263089898E-5</v>
      </c>
      <c r="O315" s="35">
        <f t="shared" si="119"/>
        <v>-206464.54322100242</v>
      </c>
      <c r="P315" s="3">
        <f t="shared" si="120"/>
        <v>28450.07734498326</v>
      </c>
      <c r="Q315">
        <f t="shared" si="109"/>
        <v>0.113</v>
      </c>
      <c r="R315" s="3">
        <f>IF(B315&lt;2,K315*V$5+L315*0.4*V$6 - IF((C315-J315)&gt;0,IF((C315-J315)&gt;V$12,V$12,C315-J315)),P315+L315*($V$6)*0.4+K315*($V$5)+G315+F315+E315)/LookHere!B$11</f>
        <v>58454.957345015267</v>
      </c>
      <c r="S315" s="3">
        <f>(IF(G315&gt;0,IF(R315&gt;V$15,IF(0.15*(R315-V$15)&lt;G315,0.15*(R315-V$15),G315),0),0))*LookHere!B$11</f>
        <v>0</v>
      </c>
      <c r="T315" s="3">
        <f>(IF(R315&lt;V$16,W$16*R315,IF(R315&lt;V$17,Z$16+W$17*(R315-V$16),IF(R315&lt;V$18,W$18*(R315-V$18)+Z$17,(R315-V$18)*W$19+Z$18)))+S315 + IF(R315&lt;V$20,R315*W$20,IF(R315&lt;V$21,(R315-V$20)*W$21+Z$20,(R315-V$21)*W$22+Z$21)))*LookHere!B$11</f>
        <v>13467.029212972257</v>
      </c>
      <c r="AI315" s="3">
        <f t="shared" si="121"/>
        <v>1</v>
      </c>
    </row>
    <row r="316" spans="1:35" x14ac:dyDescent="0.2">
      <c r="A316">
        <f t="shared" si="112"/>
        <v>88</v>
      </c>
      <c r="B316">
        <f>IF(A316&lt;LookHere!$B$9,1,2)</f>
        <v>2</v>
      </c>
      <c r="C316">
        <f>IF(B316&lt;2,LookHere!F$10 - T315,0)</f>
        <v>0</v>
      </c>
      <c r="D316" s="3">
        <f>IF(B316=2,LookHere!$B$12,0)</f>
        <v>45000</v>
      </c>
      <c r="E316" s="3">
        <f>IF(A316&lt;LookHere!B$13,0,IF(A316&lt;LookHere!B$14,LookHere!C$13,LookHere!C$14))</f>
        <v>15000</v>
      </c>
      <c r="F316" s="3">
        <f>IF('SC2'!A316&lt;LookHere!D$15,0,LookHere!B$15)</f>
        <v>8000</v>
      </c>
      <c r="G316" s="3">
        <f>IF('SC2'!A316&lt;LookHere!D$16,0,LookHere!B$16)</f>
        <v>7004.88</v>
      </c>
      <c r="H316" s="3">
        <f t="shared" si="113"/>
        <v>28462.149212972254</v>
      </c>
      <c r="I316" s="35">
        <f t="shared" si="114"/>
        <v>0</v>
      </c>
      <c r="J316" s="3">
        <f>IF(I315&gt;0,IF(B316&lt;2,IF(C316&gt;5500*LookHere!B$11, 5500*LookHere!B$11, C316), IF(H316&gt;M316,-(H316-M316),0)),0)</f>
        <v>0</v>
      </c>
      <c r="K316" s="35">
        <f t="shared" si="115"/>
        <v>2.2853979343618665E-12</v>
      </c>
      <c r="L316" s="35">
        <f t="shared" si="116"/>
        <v>2.7595383960371663E-8</v>
      </c>
      <c r="M316" s="35">
        <f t="shared" si="117"/>
        <v>1.7482153414749755E-6</v>
      </c>
      <c r="N316" s="35">
        <f t="shared" si="118"/>
        <v>3.5018463178655325E-7</v>
      </c>
      <c r="O316" s="35">
        <f t="shared" si="119"/>
        <v>-237346.77288512906</v>
      </c>
      <c r="P316" s="3">
        <f t="shared" si="120"/>
        <v>28462.149212944656</v>
      </c>
      <c r="Q316">
        <f t="shared" si="109"/>
        <v>0.11899999999999999</v>
      </c>
      <c r="R316" s="3">
        <f>IF(B316&lt;2,K316*V$5+L316*0.4*V$6 - IF((C316-J316)&gt;0,IF((C316-J316)&gt;V$12,V$12,C316-J316)),P316+L316*($V$6)*0.4+K316*($V$5)+G316+F316+E316)/LookHere!B$11</f>
        <v>58467.029212945163</v>
      </c>
      <c r="S316" s="3">
        <f>(IF(G316&gt;0,IF(R316&gt;V$15,IF(0.15*(R316-V$15)&lt;G316,0.15*(R316-V$15),G316),0),0))*LookHere!B$11</f>
        <v>0</v>
      </c>
      <c r="T316" s="3">
        <f>(IF(R316&lt;V$16,W$16*R316,IF(R316&lt;V$17,Z$16+W$17*(R316-V$16),IF(R316&lt;V$18,W$18*(R316-V$18)+Z$17,(R316-V$18)*W$19+Z$18)))+S316 + IF(R316&lt;V$20,R316*W$20,IF(R316&lt;V$21,(R316-V$20)*W$21+Z$20,(R316-V$21)*W$22+Z$21)))*LookHere!B$11</f>
        <v>13470.789599832417</v>
      </c>
      <c r="AI316" s="3">
        <f t="shared" si="121"/>
        <v>1</v>
      </c>
    </row>
    <row r="317" spans="1:35" x14ac:dyDescent="0.2">
      <c r="A317">
        <f t="shared" si="112"/>
        <v>89</v>
      </c>
      <c r="B317">
        <f>IF(A317&lt;LookHere!$B$9,1,2)</f>
        <v>2</v>
      </c>
      <c r="C317">
        <f>IF(B317&lt;2,LookHere!F$10 - T316,0)</f>
        <v>0</v>
      </c>
      <c r="D317" s="3">
        <f>IF(B317=2,LookHere!$B$12,0)</f>
        <v>45000</v>
      </c>
      <c r="E317" s="3">
        <f>IF(A317&lt;LookHere!B$13,0,IF(A317&lt;LookHere!B$14,LookHere!C$13,LookHere!C$14))</f>
        <v>15000</v>
      </c>
      <c r="F317" s="3">
        <f>IF('SC2'!A317&lt;LookHere!D$15,0,LookHere!B$15)</f>
        <v>8000</v>
      </c>
      <c r="G317" s="3">
        <f>IF('SC2'!A317&lt;LookHere!D$16,0,LookHere!B$16)</f>
        <v>7004.88</v>
      </c>
      <c r="H317" s="3">
        <f t="shared" si="113"/>
        <v>28465.909599832416</v>
      </c>
      <c r="I317" s="35">
        <f t="shared" si="114"/>
        <v>0</v>
      </c>
      <c r="J317" s="3">
        <f>IF(I316&gt;0,IF(B317&lt;2,IF(C317&gt;5500*LookHere!B$11, 5500*LookHere!B$11, C317), IF(H317&gt;M317,-(H317-M317),0)),0)</f>
        <v>0</v>
      </c>
      <c r="K317" s="35">
        <f t="shared" si="115"/>
        <v>-9.6443792826897042E-15</v>
      </c>
      <c r="L317" s="35">
        <f t="shared" si="116"/>
        <v>4.3545515889466048E-10</v>
      </c>
      <c r="M317" s="35">
        <f t="shared" si="117"/>
        <v>2.7597669358306025E-8</v>
      </c>
      <c r="N317" s="35">
        <f t="shared" si="118"/>
        <v>5.5172484737268434E-9</v>
      </c>
      <c r="O317" s="35">
        <f t="shared" si="119"/>
        <v>-268604.86708266049</v>
      </c>
      <c r="P317" s="3">
        <f t="shared" si="120"/>
        <v>28465.909599831979</v>
      </c>
      <c r="Q317">
        <f t="shared" si="109"/>
        <v>0.127</v>
      </c>
      <c r="R317" s="3">
        <f>IF(B317&lt;2,K317*V$5+L317*0.4*V$6 - IF((C317-J317)&gt;0,IF((C317-J317)&gt;V$12,V$12,C317-J317)),P317+L317*($V$6)*0.4+K317*($V$5)+G317+F317+E317)/LookHere!B$11</f>
        <v>58470.789599831987</v>
      </c>
      <c r="S317" s="3">
        <f>(IF(G317&gt;0,IF(R317&gt;V$15,IF(0.15*(R317-V$15)&lt;G317,0.15*(R317-V$15),G317),0),0))*LookHere!B$11</f>
        <v>0</v>
      </c>
      <c r="T317" s="3">
        <f>(IF(R317&lt;V$16,W$16*R317,IF(R317&lt;V$17,Z$16+W$17*(R317-V$16),IF(R317&lt;V$18,W$18*(R317-V$18)+Z$17,(R317-V$18)*W$19+Z$18)))+S317 + IF(R317&lt;V$20,R317*W$20,IF(R317&lt;V$21,(R317-V$20)*W$21+Z$20,(R317-V$21)*W$22+Z$21)))*LookHere!B$11</f>
        <v>13471.960960347664</v>
      </c>
      <c r="AI317" s="3">
        <f t="shared" si="121"/>
        <v>1</v>
      </c>
    </row>
    <row r="318" spans="1:35" x14ac:dyDescent="0.2">
      <c r="A318">
        <f t="shared" si="112"/>
        <v>90</v>
      </c>
      <c r="B318">
        <f>IF(A318&lt;LookHere!$B$9,1,2)</f>
        <v>2</v>
      </c>
      <c r="C318">
        <f>IF(B318&lt;2,LookHere!F$10 - T317,0)</f>
        <v>0</v>
      </c>
      <c r="D318" s="3">
        <f>IF(B318=2,LookHere!$B$12,0)</f>
        <v>45000</v>
      </c>
      <c r="E318" s="3">
        <f>IF(A318&lt;LookHere!B$13,0,IF(A318&lt;LookHere!B$14,LookHere!C$13,LookHere!C$14))</f>
        <v>15000</v>
      </c>
      <c r="F318" s="3">
        <f>IF('SC2'!A318&lt;LookHere!D$15,0,LookHere!B$15)</f>
        <v>8000</v>
      </c>
      <c r="G318" s="3">
        <f>IF('SC2'!A318&lt;LookHere!D$16,0,LookHere!B$16)</f>
        <v>7004.88</v>
      </c>
      <c r="H318" s="3">
        <f t="shared" si="113"/>
        <v>28467.080960347663</v>
      </c>
      <c r="I318" s="35">
        <f t="shared" si="114"/>
        <v>0</v>
      </c>
      <c r="J318" s="3">
        <f>IF(I317&gt;0,IF(B318&lt;2,IF(C318&gt;5500*LookHere!B$11, 5500*LookHere!B$11, C318), IF(H318&gt;M318,-(H318-M318),0)),0)</f>
        <v>0</v>
      </c>
      <c r="K318" s="35">
        <f t="shared" si="115"/>
        <v>4.0699280573463404E-17</v>
      </c>
      <c r="L318" s="35">
        <f t="shared" si="116"/>
        <v>6.8714824073576947E-12</v>
      </c>
      <c r="M318" s="35">
        <f t="shared" si="117"/>
        <v>4.3544551451537779E-10</v>
      </c>
      <c r="N318" s="35">
        <f t="shared" si="118"/>
        <v>8.7098747282358253E-11</v>
      </c>
      <c r="O318" s="35">
        <f t="shared" si="119"/>
        <v>-300234.94201672619</v>
      </c>
      <c r="P318" s="3">
        <f t="shared" si="120"/>
        <v>28467.080960347655</v>
      </c>
      <c r="Q318">
        <f t="shared" si="109"/>
        <v>0.13600000000000001</v>
      </c>
      <c r="R318" s="3">
        <f>IF(B318&lt;2,K318*V$5+L318*0.4*V$6 - IF((C318-J318)&gt;0,IF((C318-J318)&gt;V$12,V$12,C318-J318)),P318+L318*($V$6)*0.4+K318*($V$5)+G318+F318+E318)/LookHere!B$11</f>
        <v>58471.960960347657</v>
      </c>
      <c r="S318" s="3">
        <f>(IF(G318&gt;0,IF(R318&gt;V$15,IF(0.15*(R318-V$15)&lt;G318,0.15*(R318-V$15),G318),0),0))*LookHere!B$11</f>
        <v>0</v>
      </c>
      <c r="T318" s="3">
        <f>(IF(R318&lt;V$16,W$16*R318,IF(R318&lt;V$17,Z$16+W$17*(R318-V$16),IF(R318&lt;V$18,W$18*(R318-V$18)+Z$17,(R318-V$18)*W$19+Z$18)))+S318 + IF(R318&lt;V$20,R318*W$20,IF(R318&lt;V$21,(R318-V$20)*W$21+Z$20,(R318-V$21)*W$22+Z$21)))*LookHere!B$11</f>
        <v>13472.325839148296</v>
      </c>
      <c r="AI318" s="3">
        <f t="shared" si="121"/>
        <v>1</v>
      </c>
    </row>
    <row r="319" spans="1:35" x14ac:dyDescent="0.2">
      <c r="A319">
        <f t="shared" si="112"/>
        <v>91</v>
      </c>
      <c r="B319">
        <f>IF(A319&lt;LookHere!$B$9,1,2)</f>
        <v>2</v>
      </c>
      <c r="C319">
        <f>IF(B319&lt;2,LookHere!F$10 - T318,0)</f>
        <v>0</v>
      </c>
      <c r="D319" s="3">
        <f>IF(B319=2,LookHere!$B$12,0)</f>
        <v>45000</v>
      </c>
      <c r="E319" s="3">
        <f>IF(A319&lt;LookHere!B$13,0,IF(A319&lt;LookHere!B$14,LookHere!C$13,LookHere!C$14))</f>
        <v>15000</v>
      </c>
      <c r="F319" s="3">
        <f>IF('SC2'!A319&lt;LookHere!D$15,0,LookHere!B$15)</f>
        <v>8000</v>
      </c>
      <c r="G319" s="3">
        <f>IF('SC2'!A319&lt;LookHere!D$16,0,LookHere!B$16)</f>
        <v>7004.88</v>
      </c>
      <c r="H319" s="3">
        <f t="shared" si="113"/>
        <v>28467.445839148295</v>
      </c>
      <c r="I319" s="35">
        <f t="shared" si="114"/>
        <v>0</v>
      </c>
      <c r="J319" s="3">
        <f>IF(I318&gt;0,IF(B319&lt;2,IF(C319&gt;5500*LookHere!B$11, 5500*LookHere!B$11, C319), IF(H319&gt;M319,-(H319-M319),0)),0)</f>
        <v>0</v>
      </c>
      <c r="K319" s="35">
        <f t="shared" si="115"/>
        <v>-1.7175096410383222E-19</v>
      </c>
      <c r="L319" s="35">
        <f t="shared" si="116"/>
        <v>1.0843199238810338E-13</v>
      </c>
      <c r="M319" s="35">
        <f t="shared" si="117"/>
        <v>6.8715231066382682E-12</v>
      </c>
      <c r="N319" s="35">
        <f t="shared" si="118"/>
        <v>1.3742639220470802E-12</v>
      </c>
      <c r="O319" s="35">
        <f t="shared" si="119"/>
        <v>-332238.79059403087</v>
      </c>
      <c r="P319" s="3">
        <f t="shared" si="120"/>
        <v>28467.445839148295</v>
      </c>
      <c r="Q319">
        <f t="shared" si="109"/>
        <v>0.14699999999999999</v>
      </c>
      <c r="R319" s="3">
        <f>IF(B319&lt;2,K319*V$5+L319*0.4*V$6 - IF((C319-J319)&gt;0,IF((C319-J319)&gt;V$12,V$12,C319-J319)),P319+L319*($V$6)*0.4+K319*($V$5)+G319+F319+E319)/LookHere!B$11</f>
        <v>58472.325839148296</v>
      </c>
      <c r="S319" s="3">
        <f>(IF(G319&gt;0,IF(R319&gt;V$15,IF(0.15*(R319-V$15)&lt;G319,0.15*(R319-V$15),G319),0),0))*LookHere!B$11</f>
        <v>0</v>
      </c>
      <c r="T319" s="3">
        <f>(IF(R319&lt;V$16,W$16*R319,IF(R319&lt;V$17,Z$16+W$17*(R319-V$16),IF(R319&lt;V$18,W$18*(R319-V$18)+Z$17,(R319-V$18)*W$19+Z$18)))+S319 + IF(R319&lt;V$20,R319*W$20,IF(R319&lt;V$21,(R319-V$20)*W$21+Z$20,(R319-V$21)*W$22+Z$21)))*LookHere!B$11</f>
        <v>13472.439498894693</v>
      </c>
      <c r="AI319" s="3">
        <f t="shared" si="121"/>
        <v>1</v>
      </c>
    </row>
    <row r="320" spans="1:35" x14ac:dyDescent="0.2">
      <c r="A320">
        <f t="shared" si="112"/>
        <v>92</v>
      </c>
      <c r="B320">
        <f>IF(A320&lt;LookHere!$B$9,1,2)</f>
        <v>2</v>
      </c>
      <c r="C320">
        <f>IF(B320&lt;2,LookHere!F$10 - T319,0)</f>
        <v>0</v>
      </c>
      <c r="D320" s="3">
        <f>IF(B320=2,LookHere!$B$12,0)</f>
        <v>45000</v>
      </c>
      <c r="E320" s="3">
        <f>IF(A320&lt;LookHere!B$13,0,IF(A320&lt;LookHere!B$14,LookHere!C$13,LookHere!C$14))</f>
        <v>15000</v>
      </c>
      <c r="F320" s="3">
        <f>IF('SC2'!A320&lt;LookHere!D$15,0,LookHere!B$15)</f>
        <v>8000</v>
      </c>
      <c r="G320" s="3">
        <f>IF('SC2'!A320&lt;LookHere!D$16,0,LookHere!B$16)</f>
        <v>7004.88</v>
      </c>
      <c r="H320" s="3">
        <f t="shared" si="113"/>
        <v>28467.55949889469</v>
      </c>
      <c r="I320" s="35">
        <f t="shared" si="114"/>
        <v>0</v>
      </c>
      <c r="J320" s="3">
        <f>IF(I319&gt;0,IF(B320&lt;2,IF(C320&gt;5500*LookHere!B$11, 5500*LookHere!B$11, C320), IF(H320&gt;M320,-(H320-M320),0)),0)</f>
        <v>0</v>
      </c>
      <c r="K320" s="35">
        <f t="shared" si="115"/>
        <v>7.2478906714088395E-22</v>
      </c>
      <c r="L320" s="35">
        <f t="shared" si="116"/>
        <v>1.7110568398842572E-15</v>
      </c>
      <c r="M320" s="35">
        <f t="shared" si="117"/>
        <v>1.0843182063713927E-13</v>
      </c>
      <c r="N320" s="35">
        <f t="shared" si="118"/>
        <v>2.168653587839196E-14</v>
      </c>
      <c r="O320" s="35">
        <f t="shared" si="119"/>
        <v>-364620.00938637683</v>
      </c>
      <c r="P320" s="3">
        <f t="shared" si="120"/>
        <v>28467.55949889469</v>
      </c>
      <c r="Q320">
        <f t="shared" si="109"/>
        <v>0.161</v>
      </c>
      <c r="R320" s="3">
        <f>IF(B320&lt;2,K320*V$5+L320*0.4*V$6 - IF((C320-J320)&gt;0,IF((C320-J320)&gt;V$12,V$12,C320-J320)),P320+L320*($V$6)*0.4+K320*($V$5)+G320+F320+E320)/LookHere!B$11</f>
        <v>58472.439498894688</v>
      </c>
      <c r="S320" s="3">
        <f>(IF(G320&gt;0,IF(R320&gt;V$15,IF(0.15*(R320-V$15)&lt;G320,0.15*(R320-V$15),G320),0),0))*LookHere!B$11</f>
        <v>0</v>
      </c>
      <c r="T320" s="3">
        <f>(IF(R320&lt;V$16,W$16*R320,IF(R320&lt;V$17,Z$16+W$17*(R320-V$16),IF(R320&lt;V$18,W$18*(R320-V$18)+Z$17,(R320-V$18)*W$19+Z$18)))+S320 + IF(R320&lt;V$20,R320*W$20,IF(R320&lt;V$21,(R320-V$20)*W$21+Z$20,(R320-V$21)*W$22+Z$21)))*LookHere!B$11</f>
        <v>13472.474903905695</v>
      </c>
      <c r="AI320" s="3">
        <f t="shared" si="121"/>
        <v>1</v>
      </c>
    </row>
    <row r="321" spans="1:35" x14ac:dyDescent="0.2">
      <c r="A321">
        <f t="shared" si="112"/>
        <v>93</v>
      </c>
      <c r="B321">
        <f>IF(A321&lt;LookHere!$B$9,1,2)</f>
        <v>2</v>
      </c>
      <c r="C321">
        <f>IF(B321&lt;2,LookHere!F$10 - T320,0)</f>
        <v>0</v>
      </c>
      <c r="D321" s="3">
        <f>IF(B321=2,LookHere!$B$12,0)</f>
        <v>45000</v>
      </c>
      <c r="E321" s="3">
        <f>IF(A321&lt;LookHere!B$13,0,IF(A321&lt;LookHere!B$14,LookHere!C$13,LookHere!C$14))</f>
        <v>15000</v>
      </c>
      <c r="F321" s="3">
        <f>IF('SC2'!A321&lt;LookHere!D$15,0,LookHere!B$15)</f>
        <v>8000</v>
      </c>
      <c r="G321" s="3">
        <f>IF('SC2'!A321&lt;LookHere!D$16,0,LookHere!B$16)</f>
        <v>7004.88</v>
      </c>
      <c r="H321" s="3">
        <f t="shared" si="113"/>
        <v>28467.594903905694</v>
      </c>
      <c r="I321" s="35">
        <f t="shared" si="114"/>
        <v>0</v>
      </c>
      <c r="J321" s="3">
        <f>IF(I320&gt;0,IF(B321&lt;2,IF(C321&gt;5500*LookHere!B$11, 5500*LookHere!B$11, C321), IF(H321&gt;M321,-(H321-M321),0)),0)</f>
        <v>0</v>
      </c>
      <c r="K321" s="35">
        <f t="shared" si="115"/>
        <v>-3.0586098600844233E-24</v>
      </c>
      <c r="L321" s="35">
        <f t="shared" si="116"/>
        <v>2.700047693337325E-17</v>
      </c>
      <c r="M321" s="35">
        <f t="shared" si="117"/>
        <v>1.7110575646733243E-15</v>
      </c>
      <c r="N321" s="35">
        <f t="shared" si="118"/>
        <v>3.4221078814559775E-16</v>
      </c>
      <c r="O321" s="35">
        <f t="shared" si="119"/>
        <v>-397382.79259584297</v>
      </c>
      <c r="P321" s="3">
        <f t="shared" si="120"/>
        <v>28467.594903905694</v>
      </c>
      <c r="Q321">
        <f t="shared" si="109"/>
        <v>0.18</v>
      </c>
      <c r="R321" s="3">
        <f>IF(B321&lt;2,K321*V$5+L321*0.4*V$6 - IF((C321-J321)&gt;0,IF((C321-J321)&gt;V$12,V$12,C321-J321)),P321+L321*($V$6)*0.4+K321*($V$5)+G321+F321+E321)/LookHere!B$11</f>
        <v>58472.474903905691</v>
      </c>
      <c r="S321" s="3">
        <f>(IF(G321&gt;0,IF(R321&gt;V$15,IF(0.15*(R321-V$15)&lt;G321,0.15*(R321-V$15),G321),0),0))*LookHere!B$11</f>
        <v>0</v>
      </c>
      <c r="T321" s="3">
        <f>(IF(R321&lt;V$16,W$16*R321,IF(R321&lt;V$17,Z$16+W$17*(R321-V$16),IF(R321&lt;V$18,W$18*(R321-V$18)+Z$17,(R321-V$18)*W$19+Z$18)))+S321 + IF(R321&lt;V$20,R321*W$20,IF(R321&lt;V$21,(R321-V$20)*W$21+Z$20,(R321-V$21)*W$22+Z$21)))*LookHere!B$11</f>
        <v>13472.485932566624</v>
      </c>
      <c r="AI321" s="3">
        <f t="shared" si="121"/>
        <v>1</v>
      </c>
    </row>
    <row r="322" spans="1:35" x14ac:dyDescent="0.2">
      <c r="A322">
        <f t="shared" si="112"/>
        <v>94</v>
      </c>
      <c r="B322">
        <f>IF(A322&lt;LookHere!$B$9,1,2)</f>
        <v>2</v>
      </c>
      <c r="C322">
        <f>IF(B322&lt;2,LookHere!F$10 - T321,0)</f>
        <v>0</v>
      </c>
      <c r="D322" s="3">
        <f>IF(B322=2,LookHere!$B$12,0)</f>
        <v>45000</v>
      </c>
      <c r="E322" s="3">
        <f>IF(A322&lt;LookHere!B$13,0,IF(A322&lt;LookHere!B$14,LookHere!C$13,LookHere!C$14))</f>
        <v>15000</v>
      </c>
      <c r="F322" s="3">
        <f>IF('SC2'!A322&lt;LookHere!D$15,0,LookHere!B$15)</f>
        <v>8000</v>
      </c>
      <c r="G322" s="3">
        <f>IF('SC2'!A322&lt;LookHere!D$16,0,LookHere!B$16)</f>
        <v>7004.88</v>
      </c>
      <c r="H322" s="3">
        <f t="shared" si="113"/>
        <v>28467.605932566621</v>
      </c>
      <c r="I322" s="35">
        <f t="shared" si="114"/>
        <v>0</v>
      </c>
      <c r="J322" s="3">
        <f>IF(I321&gt;0,IF(B322&lt;2,IF(C322&gt;5500*LookHere!B$11, 5500*LookHere!B$11, C322), IF(H322&gt;M322,-(H322-M322),0)),0)</f>
        <v>0</v>
      </c>
      <c r="K322" s="35">
        <f t="shared" si="115"/>
        <v>1.290733365713444E-26</v>
      </c>
      <c r="L322" s="35">
        <f t="shared" si="116"/>
        <v>4.2606752600862624E-19</v>
      </c>
      <c r="M322" s="35">
        <f t="shared" si="117"/>
        <v>2.7000473874763389E-17</v>
      </c>
      <c r="N322" s="35">
        <f t="shared" si="118"/>
        <v>5.4000978335625383E-18</v>
      </c>
      <c r="O322" s="35">
        <f t="shared" si="119"/>
        <v>-430531.55679652764</v>
      </c>
      <c r="P322" s="3">
        <f t="shared" si="120"/>
        <v>28467.605932566621</v>
      </c>
      <c r="Q322">
        <f t="shared" si="109"/>
        <v>0.2</v>
      </c>
      <c r="R322" s="3">
        <f>IF(B322&lt;2,K322*V$5+L322*0.4*V$6 - IF((C322-J322)&gt;0,IF((C322-J322)&gt;V$12,V$12,C322-J322)),P322+L322*($V$6)*0.4+K322*($V$5)+G322+F322+E322)/LookHere!B$11</f>
        <v>58472.485932566618</v>
      </c>
      <c r="S322" s="3">
        <f>(IF(G322&gt;0,IF(R322&gt;V$15,IF(0.15*(R322-V$15)&lt;G322,0.15*(R322-V$15),G322),0),0))*LookHere!B$11</f>
        <v>0</v>
      </c>
      <c r="T322" s="3">
        <f>(IF(R322&lt;V$16,W$16*R322,IF(R322&lt;V$17,Z$16+W$17*(R322-V$16),IF(R322&lt;V$18,W$18*(R322-V$18)+Z$17,(R322-V$18)*W$19+Z$18)))+S322 + IF(R322&lt;V$20,R322*W$20,IF(R322&lt;V$21,(R322-V$20)*W$21+Z$20,(R322-V$21)*W$22+Z$21)))*LookHere!B$11</f>
        <v>13472.489367994502</v>
      </c>
      <c r="AI322" s="3">
        <f t="shared" si="121"/>
        <v>1</v>
      </c>
    </row>
    <row r="323" spans="1:35" x14ac:dyDescent="0.2">
      <c r="A323">
        <f t="shared" si="112"/>
        <v>95</v>
      </c>
      <c r="B323">
        <f>IF(A323&lt;LookHere!$B$9,1,2)</f>
        <v>2</v>
      </c>
      <c r="C323">
        <f>IF(B323&lt;2,LookHere!F$10 - T322,0)</f>
        <v>0</v>
      </c>
      <c r="D323" s="3">
        <f>IF(B323=2,LookHere!$B$12,0)</f>
        <v>45000</v>
      </c>
      <c r="E323" s="3">
        <f>IF(A323&lt;LookHere!B$13,0,IF(A323&lt;LookHere!B$14,LookHere!C$13,LookHere!C$14))</f>
        <v>15000</v>
      </c>
      <c r="F323" s="3">
        <f>IF('SC2'!A323&lt;LookHere!D$15,0,LookHere!B$15)</f>
        <v>8000</v>
      </c>
      <c r="G323" s="3">
        <f>IF('SC2'!A323&lt;LookHere!D$16,0,LookHere!B$16)</f>
        <v>7004.88</v>
      </c>
      <c r="H323" s="3">
        <f t="shared" si="113"/>
        <v>28467.609367994501</v>
      </c>
      <c r="I323" s="35">
        <f t="shared" si="114"/>
        <v>0</v>
      </c>
      <c r="J323" s="3">
        <f>IF(I322&gt;0,IF(B323&lt;2,IF(C323&gt;5500*LookHere!B$11, 5500*LookHere!B$11, C323), IF(H323&gt;M323,-(H323-M323),0)),0)</f>
        <v>0</v>
      </c>
      <c r="K323" s="35">
        <f t="shared" si="115"/>
        <v>-5.4468946057103213E-29</v>
      </c>
      <c r="L323" s="35">
        <f t="shared" si="116"/>
        <v>6.7233455604160694E-21</v>
      </c>
      <c r="M323" s="35">
        <f t="shared" si="117"/>
        <v>4.260675389159599E-19</v>
      </c>
      <c r="N323" s="35">
        <f t="shared" si="118"/>
        <v>8.5213494875858325E-20</v>
      </c>
      <c r="O323" s="35">
        <f t="shared" si="119"/>
        <v>-464070.82446815731</v>
      </c>
      <c r="P323" s="3">
        <f t="shared" si="120"/>
        <v>28467.609367994501</v>
      </c>
      <c r="Q323">
        <f t="shared" si="109"/>
        <v>0.2</v>
      </c>
      <c r="R323" s="3">
        <f>IF(B323&lt;2,K323*V$5+L323*0.4*V$6 - IF((C323-J323)&gt;0,IF((C323-J323)&gt;V$12,V$12,C323-J323)),P323+L323*($V$6)*0.4+K323*($V$5)+G323+F323+E323)/LookHere!B$11</f>
        <v>58472.489367994502</v>
      </c>
      <c r="S323" s="3">
        <f>(IF(G323&gt;0,IF(R323&gt;V$15,IF(0.15*(R323-V$15)&lt;G323,0.15*(R323-V$15),G323),0),0))*LookHere!B$11</f>
        <v>0</v>
      </c>
      <c r="T323" s="3">
        <f>(IF(R323&lt;V$16,W$16*R323,IF(R323&lt;V$17,Z$16+W$17*(R323-V$16),IF(R323&lt;V$18,W$18*(R323-V$18)+Z$17,(R323-V$18)*W$19+Z$18)))+S323 + IF(R323&lt;V$20,R323*W$20,IF(R323&lt;V$21,(R323-V$20)*W$21+Z$20,(R323-V$21)*W$22+Z$21)))*LookHere!B$11</f>
        <v>13472.490438130288</v>
      </c>
      <c r="AI323" s="3">
        <f t="shared" si="121"/>
        <v>1</v>
      </c>
    </row>
    <row r="324" spans="1:35" x14ac:dyDescent="0.2">
      <c r="A324">
        <f t="shared" si="112"/>
        <v>96</v>
      </c>
      <c r="B324">
        <f>IF(A324&lt;LookHere!$B$9,1,2)</f>
        <v>2</v>
      </c>
      <c r="C324">
        <f>IF(B324&lt;2,LookHere!F$10 - T323,0)</f>
        <v>0</v>
      </c>
      <c r="D324" s="3">
        <f>IF(B324=2,LookHere!$B$12,0)</f>
        <v>45000</v>
      </c>
      <c r="E324" s="3">
        <f>IF(A324&lt;LookHere!B$13,0,IF(A324&lt;LookHere!B$14,LookHere!C$13,LookHere!C$14))</f>
        <v>15000</v>
      </c>
      <c r="F324" s="3">
        <f>IF('SC2'!A324&lt;LookHere!D$15,0,LookHere!B$15)</f>
        <v>8000</v>
      </c>
      <c r="G324" s="3">
        <f>IF('SC2'!A324&lt;LookHere!D$16,0,LookHere!B$16)</f>
        <v>7004.88</v>
      </c>
      <c r="H324" s="3">
        <f t="shared" si="113"/>
        <v>28467.610438130287</v>
      </c>
      <c r="I324" s="35">
        <f t="shared" si="114"/>
        <v>0</v>
      </c>
      <c r="J324" s="3">
        <f>IF(I323&gt;0,IF(B324&lt;2,IF(C324&gt;5500*LookHere!B$11, 5500*LookHere!B$11, C324), IF(H324&gt;M324,-(H324-M324),0)),0)</f>
        <v>0</v>
      </c>
      <c r="K324" s="35">
        <f t="shared" si="115"/>
        <v>2.2985898654623207E-31</v>
      </c>
      <c r="L324" s="35">
        <f t="shared" si="116"/>
        <v>1.0609439294336453E-22</v>
      </c>
      <c r="M324" s="35">
        <f t="shared" si="117"/>
        <v>6.7233455059471234E-21</v>
      </c>
      <c r="N324" s="35">
        <f t="shared" si="118"/>
        <v>1.3446691556583708E-21</v>
      </c>
      <c r="O324" s="35">
        <f t="shared" si="119"/>
        <v>-498005.18814838666</v>
      </c>
      <c r="P324" s="3">
        <f t="shared" si="120"/>
        <v>28467.610438130287</v>
      </c>
      <c r="Q324">
        <f t="shared" si="109"/>
        <v>0.2</v>
      </c>
      <c r="R324" s="3">
        <f>IF(B324&lt;2,K324*V$5+L324*0.4*V$6 - IF((C324-J324)&gt;0,IF((C324-J324)&gt;V$12,V$12,C324-J324)),P324+L324*($V$6)*0.4+K324*($V$5)+G324+F324+E324)/LookHere!B$11</f>
        <v>58472.490438130284</v>
      </c>
      <c r="S324" s="3">
        <f>(IF(G324&gt;0,IF(R324&gt;V$15,IF(0.15*(R324-V$15)&lt;G324,0.15*(R324-V$15),G324),0),0))*LookHere!B$11</f>
        <v>0</v>
      </c>
      <c r="T324" s="3">
        <f>(IF(R324&lt;V$16,W$16*R324,IF(R324&lt;V$17,Z$16+W$17*(R324-V$16),IF(R324&lt;V$18,W$18*(R324-V$18)+Z$17,(R324-V$18)*W$19+Z$18)))+S324 + IF(R324&lt;V$20,R324*W$20,IF(R324&lt;V$21,(R324-V$20)*W$21+Z$20,(R324-V$21)*W$22+Z$21)))*LookHere!B$11</f>
        <v>13472.490771477584</v>
      </c>
      <c r="AI324" s="3">
        <f t="shared" si="121"/>
        <v>1</v>
      </c>
    </row>
    <row r="325" spans="1:35" x14ac:dyDescent="0.2">
      <c r="A325">
        <f t="shared" si="112"/>
        <v>97</v>
      </c>
      <c r="B325">
        <f>IF(A325&lt;LookHere!$B$9,1,2)</f>
        <v>2</v>
      </c>
      <c r="C325">
        <f>IF(B325&lt;2,LookHere!F$10 - T324,0)</f>
        <v>0</v>
      </c>
      <c r="D325" s="3">
        <f>IF(B325=2,LookHere!$B$12,0)</f>
        <v>45000</v>
      </c>
      <c r="E325" s="3">
        <f>IF(A325&lt;LookHere!B$13,0,IF(A325&lt;LookHere!B$14,LookHere!C$13,LookHere!C$14))</f>
        <v>15000</v>
      </c>
      <c r="F325" s="3">
        <f>IF('SC2'!A325&lt;LookHere!D$15,0,LookHere!B$15)</f>
        <v>8000</v>
      </c>
      <c r="G325" s="3">
        <f>IF('SC2'!A325&lt;LookHere!D$16,0,LookHere!B$16)</f>
        <v>7004.88</v>
      </c>
      <c r="H325" s="3">
        <f t="shared" si="113"/>
        <v>28467.610771477583</v>
      </c>
      <c r="I325" s="35">
        <f t="shared" si="114"/>
        <v>0</v>
      </c>
      <c r="J325" s="3">
        <f>IF(I324&gt;0,IF(B325&lt;2,IF(C325&gt;5500*LookHere!B$11, 5500*LookHere!B$11, C325), IF(H325&gt;M325,-(H325-M325),0)),0)</f>
        <v>0</v>
      </c>
      <c r="K325" s="35">
        <f t="shared" si="115"/>
        <v>-9.7000618335504343E-34</v>
      </c>
      <c r="L325" s="35">
        <f t="shared" si="116"/>
        <v>1.6741695206462679E-24</v>
      </c>
      <c r="M325" s="35">
        <f t="shared" si="117"/>
        <v>1.0609439317322351E-22</v>
      </c>
      <c r="N325" s="35">
        <f t="shared" si="118"/>
        <v>2.1218878404785718E-23</v>
      </c>
      <c r="O325" s="35">
        <f t="shared" si="119"/>
        <v>-532339.29970290489</v>
      </c>
      <c r="P325" s="3">
        <f t="shared" si="120"/>
        <v>28467.610771477583</v>
      </c>
      <c r="Q325">
        <f t="shared" si="109"/>
        <v>0.2</v>
      </c>
      <c r="R325" s="3">
        <f>IF(B325&lt;2,K325*V$5+L325*0.4*V$6 - IF((C325-J325)&gt;0,IF((C325-J325)&gt;V$12,V$12,C325-J325)),P325+L325*($V$6)*0.4+K325*($V$5)+G325+F325+E325)/LookHere!B$11</f>
        <v>58472.490771477584</v>
      </c>
      <c r="S325" s="3">
        <f>(IF(G325&gt;0,IF(R325&gt;V$15,IF(0.15*(R325-V$15)&lt;G325,0.15*(R325-V$15),G325),0),0))*LookHere!B$11</f>
        <v>0</v>
      </c>
      <c r="T325" s="3">
        <f>(IF(R325&lt;V$16,W$16*R325,IF(R325&lt;V$17,Z$16+W$17*(R325-V$16),IF(R325&lt;V$18,W$18*(R325-V$18)+Z$17,(R325-V$18)*W$19+Z$18)))+S325 + IF(R325&lt;V$20,R325*W$20,IF(R325&lt;V$21,(R325-V$20)*W$21+Z$20,(R325-V$21)*W$22+Z$21)))*LookHere!B$11</f>
        <v>13472.490875315267</v>
      </c>
      <c r="AI325" s="3">
        <f t="shared" si="121"/>
        <v>1</v>
      </c>
    </row>
    <row r="326" spans="1:35" x14ac:dyDescent="0.2">
      <c r="A326">
        <f t="shared" si="112"/>
        <v>98</v>
      </c>
      <c r="B326">
        <f>IF(A326&lt;LookHere!$B$9,1,2)</f>
        <v>2</v>
      </c>
      <c r="C326">
        <f>IF(B326&lt;2,LookHere!F$10 - T325,0)</f>
        <v>0</v>
      </c>
      <c r="D326" s="3">
        <f>IF(B326=2,LookHere!$B$12,0)</f>
        <v>45000</v>
      </c>
      <c r="E326" s="3">
        <f>IF(A326&lt;LookHere!B$13,0,IF(A326&lt;LookHere!B$14,LookHere!C$13,LookHere!C$14))</f>
        <v>15000</v>
      </c>
      <c r="F326" s="3">
        <f>IF('SC2'!A326&lt;LookHere!D$15,0,LookHere!B$15)</f>
        <v>8000</v>
      </c>
      <c r="G326" s="3">
        <f>IF('SC2'!A326&lt;LookHere!D$16,0,LookHere!B$16)</f>
        <v>7004.88</v>
      </c>
      <c r="H326" s="3">
        <f t="shared" si="113"/>
        <v>28467.610875315266</v>
      </c>
      <c r="I326" s="35">
        <f t="shared" si="114"/>
        <v>0</v>
      </c>
      <c r="J326" s="3">
        <f>IF(I325&gt;0,IF(B326&lt;2,IF(C326&gt;5500*LookHere!B$11, 5500*LookHere!B$11, C326), IF(H326&gt;M326,-(H326-M326),0)),0)</f>
        <v>0</v>
      </c>
      <c r="K326" s="35">
        <f t="shared" si="115"/>
        <v>4.0934294879982213E-36</v>
      </c>
      <c r="L326" s="35">
        <f t="shared" si="116"/>
        <v>2.6418395035797921E-26</v>
      </c>
      <c r="M326" s="35">
        <f t="shared" si="117"/>
        <v>1.6741695196762617E-24</v>
      </c>
      <c r="N326" s="35">
        <f t="shared" si="118"/>
        <v>3.3483390490525857E-25</v>
      </c>
      <c r="O326" s="35">
        <f t="shared" si="119"/>
        <v>-567077.8674248826</v>
      </c>
      <c r="P326" s="3">
        <f t="shared" si="120"/>
        <v>28467.610875315266</v>
      </c>
      <c r="Q326">
        <f t="shared" si="109"/>
        <v>0.2</v>
      </c>
      <c r="R326" s="3">
        <f>IF(B326&lt;2,K326*V$5+L326*0.4*V$6 - IF((C326-J326)&gt;0,IF((C326-J326)&gt;V$12,V$12,C326-J326)),P326+L326*($V$6)*0.4+K326*($V$5)+G326+F326+E326)/LookHere!B$11</f>
        <v>58472.490875315263</v>
      </c>
      <c r="S326" s="3">
        <f>(IF(G326&gt;0,IF(R326&gt;V$15,IF(0.15*(R326-V$15)&lt;G326,0.15*(R326-V$15),G326),0),0))*LookHere!B$11</f>
        <v>0</v>
      </c>
      <c r="T326" s="3">
        <f>(IF(R326&lt;V$16,W$16*R326,IF(R326&lt;V$17,Z$16+W$17*(R326-V$16),IF(R326&lt;V$18,W$18*(R326-V$18)+Z$17,(R326-V$18)*W$19+Z$18)))+S326 + IF(R326&lt;V$20,R326*W$20,IF(R326&lt;V$21,(R326-V$20)*W$21+Z$20,(R326-V$21)*W$22+Z$21)))*LookHere!B$11</f>
        <v>13472.490907660704</v>
      </c>
      <c r="AI326" s="3">
        <f t="shared" si="121"/>
        <v>1</v>
      </c>
    </row>
    <row r="327" spans="1:35" x14ac:dyDescent="0.2">
      <c r="A327">
        <f t="shared" si="112"/>
        <v>99</v>
      </c>
      <c r="B327">
        <f>IF(A327&lt;LookHere!$B$9,1,2)</f>
        <v>2</v>
      </c>
      <c r="C327">
        <f>IF(B327&lt;2,LookHere!F$10 - T326,0)</f>
        <v>0</v>
      </c>
      <c r="D327" s="3">
        <f>IF(B327=2,LookHere!$B$12,0)</f>
        <v>45000</v>
      </c>
      <c r="E327" s="3">
        <f>IF(A327&lt;LookHere!B$13,0,IF(A327&lt;LookHere!B$14,LookHere!C$13,LookHere!C$14))</f>
        <v>15000</v>
      </c>
      <c r="F327" s="3">
        <f>IF('SC2'!A327&lt;LookHere!D$15,0,LookHere!B$15)</f>
        <v>8000</v>
      </c>
      <c r="G327" s="3">
        <f>IF('SC2'!A327&lt;LookHere!D$16,0,LookHere!B$16)</f>
        <v>7004.88</v>
      </c>
      <c r="H327" s="3">
        <f t="shared" si="113"/>
        <v>28467.610907660703</v>
      </c>
      <c r="I327" s="35">
        <f t="shared" si="114"/>
        <v>0</v>
      </c>
      <c r="J327" s="3">
        <f>IF(I326&gt;0,IF(B327&lt;2,IF(C327&gt;5500*LookHere!B$11, 5500*LookHere!B$11, C327), IF(H327&gt;M327,-(H327-M327),0)),0)</f>
        <v>0</v>
      </c>
      <c r="K327" s="35">
        <f t="shared" si="115"/>
        <v>-1.7275117785094628E-38</v>
      </c>
      <c r="L327" s="35">
        <f t="shared" si="116"/>
        <v>4.1688227366488601E-28</v>
      </c>
      <c r="M327" s="35">
        <f t="shared" si="117"/>
        <v>2.6418395039891351E-26</v>
      </c>
      <c r="N327" s="35">
        <f t="shared" si="118"/>
        <v>5.2836790038848404E-27</v>
      </c>
      <c r="O327" s="35">
        <f t="shared" si="119"/>
        <v>-602225.65557846287</v>
      </c>
      <c r="P327" s="3">
        <f t="shared" si="120"/>
        <v>28467.610907660703</v>
      </c>
      <c r="Q327">
        <f t="shared" si="109"/>
        <v>0.2</v>
      </c>
      <c r="R327" s="3">
        <f>IF(B327&lt;2,K327*V$5+L327*0.4*V$6 - IF((C327-J327)&gt;0,IF((C327-J327)&gt;V$12,V$12,C327-J327)),P327+L327*($V$6)*0.4+K327*($V$5)+G327+F327+E327)/LookHere!B$11</f>
        <v>58472.4909076607</v>
      </c>
      <c r="S327" s="3">
        <f>(IF(G327&gt;0,IF(R327&gt;V$15,IF(0.15*(R327-V$15)&lt;G327,0.15*(R327-V$15),G327),0),0))*LookHere!B$11</f>
        <v>0</v>
      </c>
      <c r="T327" s="3">
        <f>(IF(R327&lt;V$16,W$16*R327,IF(R327&lt;V$17,Z$16+W$17*(R327-V$16),IF(R327&lt;V$18,W$18*(R327-V$18)+Z$17,(R327-V$18)*W$19+Z$18)))+S327 + IF(R327&lt;V$20,R327*W$20,IF(R327&lt;V$21,(R327-V$20)*W$21+Z$20,(R327-V$21)*W$22+Z$21)))*LookHere!B$11</f>
        <v>13472.490917736308</v>
      </c>
      <c r="AI327" s="3">
        <f t="shared" si="121"/>
        <v>1</v>
      </c>
    </row>
    <row r="328" spans="1:35" x14ac:dyDescent="0.2">
      <c r="A328">
        <f t="shared" si="112"/>
        <v>100</v>
      </c>
      <c r="B328">
        <f>IF(A328&lt;LookHere!$B$9,1,2)</f>
        <v>2</v>
      </c>
      <c r="C328">
        <f>IF(B328&lt;2,LookHere!F$10 - T327,0)</f>
        <v>0</v>
      </c>
      <c r="D328" s="3">
        <f>IF(B328=2,LookHere!$B$12,0)</f>
        <v>45000</v>
      </c>
      <c r="E328" s="3">
        <f>IF(A328&lt;LookHere!B$13,0,IF(A328&lt;LookHere!B$14,LookHere!C$13,LookHere!C$14))</f>
        <v>15000</v>
      </c>
      <c r="F328" s="3">
        <f>IF('SC2'!A328&lt;LookHere!D$15,0,LookHere!B$15)</f>
        <v>8000</v>
      </c>
      <c r="G328" s="3">
        <f>IF('SC2'!A328&lt;LookHere!D$16,0,LookHere!B$16)</f>
        <v>7004.88</v>
      </c>
      <c r="H328" s="3">
        <f t="shared" si="113"/>
        <v>28467.610917736307</v>
      </c>
      <c r="I328" s="35">
        <f t="shared" si="114"/>
        <v>0</v>
      </c>
      <c r="J328" s="3">
        <f>IF(I327&gt;0,IF(B328&lt;2,IF(C328&gt;5500*LookHere!B$11, 5500*LookHere!B$11, C328), IF(H328&gt;M328,-(H328-M328),0)),0)</f>
        <v>0</v>
      </c>
      <c r="K328" s="35">
        <f t="shared" si="115"/>
        <v>7.2901151308034283E-41</v>
      </c>
      <c r="L328" s="35">
        <f t="shared" si="116"/>
        <v>6.5784022784318168E-30</v>
      </c>
      <c r="M328" s="35">
        <f t="shared" si="117"/>
        <v>4.168822736476109E-28</v>
      </c>
      <c r="N328" s="35">
        <f t="shared" si="118"/>
        <v>8.3376454746797304E-29</v>
      </c>
      <c r="O328" s="35">
        <f t="shared" si="119"/>
        <v>-637787.48470883782</v>
      </c>
      <c r="P328" s="3">
        <f t="shared" si="120"/>
        <v>28467.610917736307</v>
      </c>
      <c r="Q328">
        <f t="shared" si="109"/>
        <v>0.2</v>
      </c>
      <c r="R328" s="3">
        <f>IF(B328&lt;2,K328*V$5+L328*0.4*V$6 - IF((C328-J328)&gt;0,IF((C328-J328)&gt;V$12,V$12,C328-J328)),P328+L328*($V$6)*0.4+K328*($V$5)+G328+F328+E328)/LookHere!B$11</f>
        <v>58472.490917736308</v>
      </c>
      <c r="S328" s="3">
        <f>(IF(G328&gt;0,IF(R328&gt;V$15,IF(0.15*(R328-V$15)&lt;G328,0.15*(R328-V$15),G328),0),0))*LookHere!B$11</f>
        <v>0</v>
      </c>
      <c r="T328" s="3">
        <f>(IF(R328&lt;V$16,W$16*R328,IF(R328&lt;V$17,Z$16+W$17*(R328-V$16),IF(R328&lt;V$18,W$18*(R328-V$18)+Z$17,(R328-V$18)*W$19+Z$18)))+S328 + IF(R328&lt;V$20,R328*W$20,IF(R328&lt;V$21,(R328-V$20)*W$21+Z$20,(R328-V$21)*W$22+Z$21)))*LookHere!B$11</f>
        <v>13472.49092087486</v>
      </c>
      <c r="AI328" s="3">
        <f t="shared" si="121"/>
        <v>1</v>
      </c>
    </row>
    <row r="329" spans="1:35" x14ac:dyDescent="0.2">
      <c r="A329">
        <f t="shared" si="112"/>
        <v>101</v>
      </c>
      <c r="B329">
        <f>IF(A329&lt;LookHere!$B$9,1,2)</f>
        <v>2</v>
      </c>
      <c r="C329">
        <f>IF(B329&lt;2,LookHere!F$10 - T328,0)</f>
        <v>0</v>
      </c>
      <c r="D329" s="3">
        <f>IF(B329=2,LookHere!$B$12,0)</f>
        <v>45000</v>
      </c>
      <c r="E329" s="3">
        <f>IF(A329&lt;LookHere!B$13,0,IF(A329&lt;LookHere!B$14,LookHere!C$13,LookHere!C$14))</f>
        <v>15000</v>
      </c>
      <c r="F329" s="3">
        <f>IF('SC2'!A329&lt;LookHere!D$15,0,LookHere!B$15)</f>
        <v>8000</v>
      </c>
      <c r="G329" s="3">
        <f>IF('SC2'!A329&lt;LookHere!D$16,0,LookHere!B$16)</f>
        <v>7004.88</v>
      </c>
      <c r="H329" s="3">
        <f t="shared" si="113"/>
        <v>28467.61092087486</v>
      </c>
      <c r="I329" s="35">
        <f t="shared" si="114"/>
        <v>0</v>
      </c>
      <c r="J329" s="3">
        <f>IF(I328&gt;0,IF(B329&lt;2,IF(C329&gt;5500*LookHere!B$11, 5500*LookHere!B$11, C329), IF(H329&gt;M329,-(H329-M329),0)),0)</f>
        <v>0</v>
      </c>
      <c r="K329" s="35">
        <f t="shared" si="115"/>
        <v>-3.0758501291929735E-43</v>
      </c>
      <c r="L329" s="35">
        <f t="shared" si="116"/>
        <v>1.0380718795365306E-31</v>
      </c>
      <c r="M329" s="35">
        <f t="shared" si="117"/>
        <v>6.578402278504718E-30</v>
      </c>
      <c r="N329" s="35">
        <f t="shared" si="118"/>
        <v>1.3156804556280425E-30</v>
      </c>
      <c r="O329" s="35">
        <f t="shared" si="119"/>
        <v>-673768.23219644418</v>
      </c>
      <c r="P329" s="3">
        <f t="shared" si="120"/>
        <v>28467.61092087486</v>
      </c>
      <c r="Q329">
        <f t="shared" si="109"/>
        <v>0.2</v>
      </c>
      <c r="R329" s="3">
        <f>IF(B329&lt;2,K329*V$5+L329*0.4*V$6 - IF((C329-J329)&gt;0,IF((C329-J329)&gt;V$12,V$12,C329-J329)),P329+L329*($V$6)*0.4+K329*($V$5)+G329+F329+E329)/LookHere!B$11</f>
        <v>58472.490920874858</v>
      </c>
      <c r="S329" s="3">
        <f>(IF(G329&gt;0,IF(R329&gt;V$15,IF(0.15*(R329-V$15)&lt;G329,0.15*(R329-V$15),G329),0),0))*LookHere!B$11</f>
        <v>0</v>
      </c>
      <c r="T329" s="3">
        <f>(IF(R329&lt;V$16,W$16*R329,IF(R329&lt;V$17,Z$16+W$17*(R329-V$16),IF(R329&lt;V$18,W$18*(R329-V$18)+Z$17,(R329-V$18)*W$19+Z$18)))+S329 + IF(R329&lt;V$20,R329*W$20,IF(R329&lt;V$21,(R329-V$20)*W$21+Z$20,(R329-V$21)*W$22+Z$21)))*LookHere!B$11</f>
        <v>13472.490921852517</v>
      </c>
      <c r="AI329" s="3">
        <f t="shared" si="121"/>
        <v>1</v>
      </c>
    </row>
    <row r="330" spans="1:35" x14ac:dyDescent="0.2">
      <c r="A330">
        <f t="shared" si="112"/>
        <v>102</v>
      </c>
      <c r="B330">
        <f>IF(A330&lt;LookHere!$B$9,1,2)</f>
        <v>2</v>
      </c>
      <c r="C330">
        <f>IF(B330&lt;2,LookHere!F$10 - T329,0)</f>
        <v>0</v>
      </c>
      <c r="D330" s="3">
        <f>IF(B330=2,LookHere!$B$12,0)</f>
        <v>45000</v>
      </c>
      <c r="E330" s="3">
        <f>IF(A330&lt;LookHere!B$13,0,IF(A330&lt;LookHere!B$14,LookHere!C$13,LookHere!C$14))</f>
        <v>15000</v>
      </c>
      <c r="F330" s="3">
        <f>IF('SC2'!A330&lt;LookHere!D$15,0,LookHere!B$15)</f>
        <v>8000</v>
      </c>
      <c r="G330" s="3">
        <f>IF('SC2'!A330&lt;LookHere!D$16,0,LookHere!B$16)</f>
        <v>7004.88</v>
      </c>
      <c r="H330" s="3">
        <f t="shared" si="113"/>
        <v>28467.610921852516</v>
      </c>
      <c r="I330" s="35">
        <f t="shared" si="114"/>
        <v>0</v>
      </c>
      <c r="J330" s="3">
        <f>IF(I329&gt;0,IF(B330&lt;2,IF(C330&gt;5500*LookHere!B$11, 5500*LookHere!B$11, C330), IF(H330&gt;M330,-(H330-M330),0)),0)</f>
        <v>0</v>
      </c>
      <c r="K330" s="35">
        <f t="shared" si="115"/>
        <v>1.300032754988844E-45</v>
      </c>
      <c r="L330" s="35">
        <f t="shared" si="116"/>
        <v>1.6380774259086289E-33</v>
      </c>
      <c r="M330" s="35">
        <f t="shared" si="117"/>
        <v>1.0380718795334548E-31</v>
      </c>
      <c r="N330" s="35">
        <f t="shared" si="118"/>
        <v>2.0761437590976684E-32</v>
      </c>
      <c r="O330" s="35">
        <f t="shared" si="119"/>
        <v>-710172.83289259311</v>
      </c>
      <c r="P330" s="3">
        <f t="shared" si="120"/>
        <v>28467.610921852516</v>
      </c>
      <c r="Q330">
        <f t="shared" si="109"/>
        <v>0.2</v>
      </c>
      <c r="R330" s="3">
        <f>IF(B330&lt;2,K330*V$5+L330*0.4*V$6 - IF((C330-J330)&gt;0,IF((C330-J330)&gt;V$12,V$12,C330-J330)),P330+L330*($V$6)*0.4+K330*($V$5)+G330+F330+E330)/LookHere!B$11</f>
        <v>58472.490921852514</v>
      </c>
      <c r="S330" s="3">
        <f>(IF(G330&gt;0,IF(R330&gt;V$15,IF(0.15*(R330-V$15)&lt;G330,0.15*(R330-V$15),G330),0),0))*LookHere!B$11</f>
        <v>0</v>
      </c>
      <c r="T330" s="3">
        <f>(IF(R330&lt;V$16,W$16*R330,IF(R330&lt;V$17,Z$16+W$17*(R330-V$16),IF(R330&lt;V$18,W$18*(R330-V$18)+Z$17,(R330-V$18)*W$19+Z$18)))+S330 + IF(R330&lt;V$20,R330*W$20,IF(R330&lt;V$21,(R330-V$20)*W$21+Z$20,(R330-V$21)*W$22+Z$21)))*LookHere!B$11</f>
        <v>13472.490922157058</v>
      </c>
      <c r="AI330" s="3">
        <f t="shared" si="121"/>
        <v>1</v>
      </c>
    </row>
    <row r="331" spans="1:35" x14ac:dyDescent="0.2">
      <c r="A331">
        <f t="shared" si="112"/>
        <v>103</v>
      </c>
      <c r="B331">
        <f>IF(A331&lt;LookHere!$B$9,1,2)</f>
        <v>2</v>
      </c>
      <c r="C331">
        <f>IF(B331&lt;2,LookHere!F$10 - T330,0)</f>
        <v>0</v>
      </c>
      <c r="D331" s="3">
        <f>IF(B331=2,LookHere!$B$12,0)</f>
        <v>45000</v>
      </c>
      <c r="E331" s="3">
        <f>IF(A331&lt;LookHere!B$13,0,IF(A331&lt;LookHere!B$14,LookHere!C$13,LookHere!C$14))</f>
        <v>15000</v>
      </c>
      <c r="F331" s="3">
        <f>IF('SC2'!A331&lt;LookHere!D$15,0,LookHere!B$15)</f>
        <v>8000</v>
      </c>
      <c r="G331" s="3">
        <f>IF('SC2'!A331&lt;LookHere!D$16,0,LookHere!B$16)</f>
        <v>7004.88</v>
      </c>
      <c r="H331" s="3">
        <f t="shared" si="113"/>
        <v>28467.610922157059</v>
      </c>
      <c r="I331" s="35">
        <f t="shared" si="114"/>
        <v>0</v>
      </c>
      <c r="J331" s="3">
        <f>IF(I330&gt;0,IF(B331&lt;2,IF(C331&gt;5500*LookHere!B$11, 5500*LookHere!B$11, C331), IF(H331&gt;M331,-(H331-M331),0)),0)</f>
        <v>0</v>
      </c>
      <c r="K331" s="35">
        <f t="shared" si="115"/>
        <v>-5.5165863616302918E-48</v>
      </c>
      <c r="L331" s="35">
        <f t="shared" si="116"/>
        <v>2.5848861780837958E-35</v>
      </c>
      <c r="M331" s="35">
        <f t="shared" si="117"/>
        <v>1.638077425909929E-33</v>
      </c>
      <c r="N331" s="35">
        <f t="shared" si="118"/>
        <v>3.2761548518068574E-34</v>
      </c>
      <c r="O331" s="35">
        <f t="shared" si="119"/>
        <v>-747006.27978592028</v>
      </c>
      <c r="P331" s="3">
        <f t="shared" si="120"/>
        <v>28467.610922157059</v>
      </c>
      <c r="Q331">
        <f t="shared" si="109"/>
        <v>0.2</v>
      </c>
      <c r="R331" s="3">
        <f>IF(B331&lt;2,K331*V$5+L331*0.4*V$6 - IF((C331-J331)&gt;0,IF((C331-J331)&gt;V$12,V$12,C331-J331)),P331+L331*($V$6)*0.4+K331*($V$5)+G331+F331+E331)/LookHere!B$11</f>
        <v>58472.490922157056</v>
      </c>
      <c r="S331" s="3">
        <f>(IF(G331&gt;0,IF(R331&gt;V$15,IF(0.15*(R331-V$15)&lt;G331,0.15*(R331-V$15),G331),0),0))*LookHere!B$11</f>
        <v>0</v>
      </c>
      <c r="T331" s="3">
        <f>(IF(R331&lt;V$16,W$16*R331,IF(R331&lt;V$17,Z$16+W$17*(R331-V$16),IF(R331&lt;V$18,W$18*(R331-V$18)+Z$17,(R331-V$18)*W$19+Z$18)))+S331 + IF(R331&lt;V$20,R331*W$20,IF(R331&lt;V$21,(R331-V$20)*W$21+Z$20,(R331-V$21)*W$22+Z$21)))*LookHere!B$11</f>
        <v>13472.490922251924</v>
      </c>
      <c r="AI331" s="3">
        <f t="shared" si="121"/>
        <v>1</v>
      </c>
    </row>
    <row r="332" spans="1:35" x14ac:dyDescent="0.2">
      <c r="A332">
        <f t="shared" si="112"/>
        <v>104</v>
      </c>
      <c r="B332">
        <f>IF(A332&lt;LookHere!$B$9,1,2)</f>
        <v>2</v>
      </c>
      <c r="C332">
        <f>IF(B332&lt;2,LookHere!F$10 - T331,0)</f>
        <v>0</v>
      </c>
      <c r="D332" s="3">
        <f>IF(B332=2,LookHere!$B$12,0)</f>
        <v>45000</v>
      </c>
      <c r="E332" s="3">
        <f>IF(A332&lt;LookHere!B$13,0,IF(A332&lt;LookHere!B$14,LookHere!C$13,LookHere!C$14))</f>
        <v>15000</v>
      </c>
      <c r="F332" s="3">
        <f>IF('SC2'!A332&lt;LookHere!D$15,0,LookHere!B$15)</f>
        <v>8000</v>
      </c>
      <c r="G332" s="3">
        <f>IF('SC2'!A332&lt;LookHere!D$16,0,LookHere!B$16)</f>
        <v>7004.88</v>
      </c>
      <c r="H332" s="3">
        <f t="shared" si="113"/>
        <v>28467.610922251923</v>
      </c>
      <c r="I332" s="35">
        <f t="shared" si="114"/>
        <v>0</v>
      </c>
      <c r="J332" s="3">
        <f>IF(I331&gt;0,IF(B332&lt;2,IF(C332&gt;5500*LookHere!B$11, 5500*LookHere!B$11, C332), IF(H332&gt;M332,-(H332-M332),0)),0)</f>
        <v>0</v>
      </c>
      <c r="K332" s="35">
        <f t="shared" si="115"/>
        <v>2.2718500035783663E-50</v>
      </c>
      <c r="L332" s="35">
        <f t="shared" si="116"/>
        <v>4.0789503890161609E-37</v>
      </c>
      <c r="M332" s="35">
        <f t="shared" si="117"/>
        <v>2.5848861780832442E-35</v>
      </c>
      <c r="N332" s="35">
        <f t="shared" si="118"/>
        <v>5.1697723561720048E-36</v>
      </c>
      <c r="O332" s="35">
        <f t="shared" si="119"/>
        <v>-784273.62468395545</v>
      </c>
      <c r="P332" s="3">
        <f t="shared" si="120"/>
        <v>28467.610922251923</v>
      </c>
      <c r="Q332">
        <f t="shared" si="109"/>
        <v>0.2</v>
      </c>
      <c r="R332" s="3">
        <f>IF(B332&lt;2,K332*V$5+L332*0.4*V$6 - IF((C332-J332)&gt;0,IF((C332-J332)&gt;V$12,V$12,C332-J332)),P332+L332*($V$6)*0.4+K332*($V$5)+G332+F332+E332)/LookHere!B$11</f>
        <v>58472.49092225192</v>
      </c>
      <c r="S332" s="3">
        <f>(IF(G332&gt;0,IF(R332&gt;V$15,IF(0.15*(R332-V$15)&lt;G332,0.15*(R332-V$15),G332),0),0))*LookHere!B$11</f>
        <v>0</v>
      </c>
      <c r="T332" s="3">
        <f>(IF(R332&lt;V$16,W$16*R332,IF(R332&lt;V$17,Z$16+W$17*(R332-V$16),IF(R332&lt;V$18,W$18*(R332-V$18)+Z$17,(R332-V$18)*W$19+Z$18)))+S332 + IF(R332&lt;V$20,R332*W$20,IF(R332&lt;V$21,(R332-V$20)*W$21+Z$20,(R332-V$21)*W$22+Z$21)))*LookHere!B$11</f>
        <v>13472.490922281471</v>
      </c>
      <c r="AI332" s="3">
        <f t="shared" si="121"/>
        <v>1</v>
      </c>
    </row>
    <row r="333" spans="1:35" x14ac:dyDescent="0.2">
      <c r="A333">
        <f t="shared" ref="A333:A348" si="122">A332+1</f>
        <v>105</v>
      </c>
      <c r="B333">
        <f>IF(A333&lt;LookHere!$B$9,1,2)</f>
        <v>2</v>
      </c>
      <c r="C333">
        <f>IF(B333&lt;2,LookHere!F$10 - T332,0)</f>
        <v>0</v>
      </c>
      <c r="D333" s="3">
        <f>IF(B333=2,LookHere!$B$12,0)</f>
        <v>45000</v>
      </c>
      <c r="E333" s="3">
        <f>IF(A333&lt;LookHere!B$13,0,IF(A333&lt;LookHere!B$14,LookHere!C$13,LookHere!C$14))</f>
        <v>15000</v>
      </c>
      <c r="F333" s="3">
        <f>IF('SC2'!A333&lt;LookHere!D$15,0,LookHere!B$15)</f>
        <v>8000</v>
      </c>
      <c r="G333" s="3">
        <f>IF('SC2'!A333&lt;LookHere!D$16,0,LookHere!B$16)</f>
        <v>7004.88</v>
      </c>
      <c r="H333" s="3">
        <f t="shared" ref="H333:H348" si="123">IF(B333&lt;2,0,D333-E333-F333-G333+T332)</f>
        <v>28467.61092228147</v>
      </c>
      <c r="I333" s="35">
        <f t="shared" ref="I333:I348" si="124">IF(I332&gt;0,IF(B333&lt;2,I332*(1+V$274),I332*(1+V$275)) + J333,0)</f>
        <v>0</v>
      </c>
      <c r="J333" s="3">
        <f>IF(I332&gt;0,IF(B333&lt;2,IF(C333&gt;5500*LookHere!B$11, 5500*LookHere!B$11, C333), IF(H333&gt;M333,-(H333-M333),0)),0)</f>
        <v>0</v>
      </c>
      <c r="K333" s="35">
        <f t="shared" ref="K333:K348" si="125">IF(B333&lt;2,K332*(1+$V$5-$V$4)+IF(C333&gt;($J333+$V$12),$V$271*($C333-$J333-$V$12),0), K332*(1+$V$5-$V$4)-$M333*$V$272)+N333</f>
        <v>-9.3964384339178753E-53</v>
      </c>
      <c r="L333" s="35">
        <f t="shared" ref="L333:L348" si="126">IF(B333&lt;2,L332*(1+$V$6-$V$4)+IF(C333&gt;($J333+$V$12),(1-$V$271)*($C332-$J333-$V$12),0), L332*(1+$V$6-$V$4)-$M333*(1-$V$272))-N333</f>
        <v>6.436583713867483E-39</v>
      </c>
      <c r="M333" s="35">
        <f t="shared" ref="M333:M348" si="127">MIN(H333-P332,(K332+L332))</f>
        <v>4.0789503890163881E-37</v>
      </c>
      <c r="N333" s="35">
        <f t="shared" ref="N333:N348" si="128">IF(B333&lt;2, IF(K332/(K332+L332)&lt;V$271, (V$271 - K332/(K332+L332))*(K332+L332),0),  IF(K332/(K332+L332)&lt;V$272, (V$272 - K332/(K332+L332))*(K332+L332),0))</f>
        <v>8.1579007780305046E-38</v>
      </c>
      <c r="O333" s="35">
        <f t="shared" ref="O333:O348" si="129">IF(B333&lt;2,O332*(1+V$274) + IF((C333-J333)&gt;0,IF((C333-J333)&gt;V$12,V$12,C333-J333),0), O332*(1+V$275)-P332 )</f>
        <v>-821979.97890498431</v>
      </c>
      <c r="P333" s="3">
        <f t="shared" ref="P333:P348" si="130">IF(B333&lt;2, 0, IF(H333&gt;(I333+K333+L333),H333-I333-K333-L333,  O333*Q333))</f>
        <v>28467.61092228147</v>
      </c>
      <c r="Q333">
        <f t="shared" ref="Q333:Q348" si="131">IF(B333&lt;2,0,VLOOKUP(A333,AG$5:AH$90,2))</f>
        <v>0.2</v>
      </c>
      <c r="R333" s="3">
        <f>IF(B333&lt;2,K333*V$5+L333*0.4*V$6 - IF((C333-J333)&gt;0,IF((C333-J333)&gt;V$12,V$12,C333-J333)),P333+L333*($V$6)*0.4+K333*($V$5)+G333+F333+E333)/LookHere!B$11</f>
        <v>58472.490922281468</v>
      </c>
      <c r="S333" s="3">
        <f>(IF(G333&gt;0,IF(R333&gt;V$15,IF(0.15*(R333-V$15)&lt;G333,0.15*(R333-V$15),G333),0),0))*LookHere!B$11</f>
        <v>0</v>
      </c>
      <c r="T333" s="3">
        <f>(IF(R333&lt;V$16,W$16*R333,IF(R333&lt;V$17,Z$16+W$17*(R333-V$16),IF(R333&lt;V$18,W$18*(R333-V$18)+Z$17,(R333-V$18)*W$19+Z$18)))+S333 + IF(R333&lt;V$20,R333*W$20,IF(R333&lt;V$21,(R333-V$20)*W$21+Z$20,(R333-V$21)*W$22+Z$21)))*LookHere!B$11</f>
        <v>13472.490922290675</v>
      </c>
      <c r="AI333" s="3">
        <f t="shared" si="121"/>
        <v>1</v>
      </c>
    </row>
    <row r="334" spans="1:35" x14ac:dyDescent="0.2">
      <c r="A334">
        <f t="shared" si="122"/>
        <v>106</v>
      </c>
      <c r="B334">
        <f>IF(A334&lt;LookHere!$B$9,1,2)</f>
        <v>2</v>
      </c>
      <c r="C334">
        <f>IF(B334&lt;2,LookHere!F$10 - T333,0)</f>
        <v>0</v>
      </c>
      <c r="D334" s="3">
        <f>IF(B334=2,LookHere!$B$12,0)</f>
        <v>45000</v>
      </c>
      <c r="E334" s="3">
        <f>IF(A334&lt;LookHere!B$13,0,IF(A334&lt;LookHere!B$14,LookHere!C$13,LookHere!C$14))</f>
        <v>15000</v>
      </c>
      <c r="F334" s="3">
        <f>IF('SC2'!A334&lt;LookHere!D$15,0,LookHere!B$15)</f>
        <v>8000</v>
      </c>
      <c r="G334" s="3">
        <f>IF('SC2'!A334&lt;LookHere!D$16,0,LookHere!B$16)</f>
        <v>7004.88</v>
      </c>
      <c r="H334" s="3">
        <f t="shared" si="123"/>
        <v>28467.610922290674</v>
      </c>
      <c r="I334" s="35">
        <f t="shared" si="124"/>
        <v>0</v>
      </c>
      <c r="J334" s="3">
        <f>IF(I333&gt;0,IF(B334&lt;2,IF(C334&gt;5500*LookHere!B$11, 5500*LookHere!B$11, C334), IF(H334&gt;M334,-(H334-M334),0)),0)</f>
        <v>0</v>
      </c>
      <c r="K334" s="35">
        <f t="shared" si="125"/>
        <v>0</v>
      </c>
      <c r="L334" s="35">
        <f t="shared" si="126"/>
        <v>1.0156929100482866E-40</v>
      </c>
      <c r="M334" s="35">
        <f t="shared" si="127"/>
        <v>6.4365837138673891E-39</v>
      </c>
      <c r="N334" s="35">
        <f t="shared" si="128"/>
        <v>1.2873167427735718E-39</v>
      </c>
      <c r="O334" s="35">
        <f t="shared" si="129"/>
        <v>-860130.51397876651</v>
      </c>
      <c r="P334" s="3">
        <f t="shared" si="130"/>
        <v>28467.610922290674</v>
      </c>
      <c r="Q334">
        <f t="shared" si="131"/>
        <v>0.2</v>
      </c>
      <c r="R334" s="3">
        <f>IF(B334&lt;2,K334*V$5+L334*0.4*V$6 - IF((C334-J334)&gt;0,IF((C334-J334)&gt;V$12,V$12,C334-J334)),P334+L334*($V$6)*0.4+K334*($V$5)+G334+F334+E334)/LookHere!B$11</f>
        <v>58472.490922290672</v>
      </c>
      <c r="S334" s="3">
        <f>(IF(G334&gt;0,IF(R334&gt;V$15,IF(0.15*(R334-V$15)&lt;G334,0.15*(R334-V$15),G334),0),0))*LookHere!B$11</f>
        <v>0</v>
      </c>
      <c r="T334" s="3">
        <f>(IF(R334&lt;V$16,W$16*R334,IF(R334&lt;V$17,Z$16+W$17*(R334-V$16),IF(R334&lt;V$18,W$18*(R334-V$18)+Z$17,(R334-V$18)*W$19+Z$18)))+S334 + IF(R334&lt;V$20,R334*W$20,IF(R334&lt;V$21,(R334-V$20)*W$21+Z$20,(R334-V$21)*W$22+Z$21)))*LookHere!B$11</f>
        <v>13472.490922293546</v>
      </c>
      <c r="AI334" s="3">
        <f t="shared" si="121"/>
        <v>1</v>
      </c>
    </row>
    <row r="335" spans="1:35" x14ac:dyDescent="0.2">
      <c r="A335">
        <f t="shared" si="122"/>
        <v>107</v>
      </c>
      <c r="B335">
        <f>IF(A335&lt;LookHere!$B$9,1,2)</f>
        <v>2</v>
      </c>
      <c r="C335">
        <f>IF(B335&lt;2,LookHere!F$10 - T334,0)</f>
        <v>0</v>
      </c>
      <c r="D335" s="3">
        <f>IF(B335=2,LookHere!$B$12,0)</f>
        <v>45000</v>
      </c>
      <c r="E335" s="3">
        <f>IF(A335&lt;LookHere!B$13,0,IF(A335&lt;LookHere!B$14,LookHere!C$13,LookHere!C$14))</f>
        <v>15000</v>
      </c>
      <c r="F335" s="3">
        <f>IF('SC2'!A335&lt;LookHere!D$15,0,LookHere!B$15)</f>
        <v>8000</v>
      </c>
      <c r="G335" s="3">
        <f>IF('SC2'!A335&lt;LookHere!D$16,0,LookHere!B$16)</f>
        <v>7004.88</v>
      </c>
      <c r="H335" s="3">
        <f t="shared" si="123"/>
        <v>28467.610922293545</v>
      </c>
      <c r="I335" s="35">
        <f t="shared" si="124"/>
        <v>0</v>
      </c>
      <c r="J335" s="3">
        <f>IF(I334&gt;0,IF(B335&lt;2,IF(C335&gt;5500*LookHere!B$11, 5500*LookHere!B$11, C335), IF(H335&gt;M335,-(H335-M335),0)),0)</f>
        <v>0</v>
      </c>
      <c r="K335" s="35">
        <f t="shared" si="125"/>
        <v>0</v>
      </c>
      <c r="L335" s="35">
        <f t="shared" si="126"/>
        <v>1.6027634120561703E-42</v>
      </c>
      <c r="M335" s="35">
        <f t="shared" si="127"/>
        <v>1.0156929100482866E-40</v>
      </c>
      <c r="N335" s="35">
        <f t="shared" si="128"/>
        <v>2.0313858200965733E-41</v>
      </c>
      <c r="O335" s="35">
        <f t="shared" si="129"/>
        <v>-898730.46235572698</v>
      </c>
      <c r="P335" s="3">
        <f t="shared" si="130"/>
        <v>28467.610922293545</v>
      </c>
      <c r="Q335">
        <f t="shared" si="131"/>
        <v>0.2</v>
      </c>
      <c r="R335" s="3">
        <f>IF(B335&lt;2,K335*V$5+L335*0.4*V$6 - IF((C335-J335)&gt;0,IF((C335-J335)&gt;V$12,V$12,C335-J335)),P335+L335*($V$6)*0.4+K335*($V$5)+G335+F335+E335)/LookHere!B$11</f>
        <v>58472.490922293546</v>
      </c>
      <c r="S335" s="3">
        <f>(IF(G335&gt;0,IF(R335&gt;V$15,IF(0.15*(R335-V$15)&lt;G335,0.15*(R335-V$15),G335),0),0))*LookHere!B$11</f>
        <v>0</v>
      </c>
      <c r="T335" s="3">
        <f>(IF(R335&lt;V$16,W$16*R335,IF(R335&lt;V$17,Z$16+W$17*(R335-V$16),IF(R335&lt;V$18,W$18*(R335-V$18)+Z$17,(R335-V$18)*W$19+Z$18)))+S335 + IF(R335&lt;V$20,R335*W$20,IF(R335&lt;V$21,(R335-V$20)*W$21+Z$20,(R335-V$21)*W$22+Z$21)))*LookHere!B$11</f>
        <v>13472.490922294439</v>
      </c>
      <c r="AI335" s="3">
        <f t="shared" si="121"/>
        <v>1</v>
      </c>
    </row>
    <row r="336" spans="1:35" x14ac:dyDescent="0.2">
      <c r="A336">
        <f t="shared" si="122"/>
        <v>108</v>
      </c>
      <c r="B336">
        <f>IF(A336&lt;LookHere!$B$9,1,2)</f>
        <v>2</v>
      </c>
      <c r="C336">
        <f>IF(B336&lt;2,LookHere!F$10 - T335,0)</f>
        <v>0</v>
      </c>
      <c r="D336" s="3">
        <f>IF(B336=2,LookHere!$B$12,0)</f>
        <v>45000</v>
      </c>
      <c r="E336" s="3">
        <f>IF(A336&lt;LookHere!B$13,0,IF(A336&lt;LookHere!B$14,LookHere!C$13,LookHere!C$14))</f>
        <v>15000</v>
      </c>
      <c r="F336" s="3">
        <f>IF('SC2'!A336&lt;LookHere!D$15,0,LookHere!B$15)</f>
        <v>8000</v>
      </c>
      <c r="G336" s="3">
        <f>IF('SC2'!A336&lt;LookHere!D$16,0,LookHere!B$16)</f>
        <v>7004.88</v>
      </c>
      <c r="H336" s="3">
        <f t="shared" si="123"/>
        <v>28467.610922294436</v>
      </c>
      <c r="I336" s="35">
        <f t="shared" si="124"/>
        <v>0</v>
      </c>
      <c r="J336" s="3">
        <f>IF(I335&gt;0,IF(B336&lt;2,IF(C336&gt;5500*LookHere!B$11, 5500*LookHere!B$11, C336), IF(H336&gt;M336,-(H336-M336),0)),0)</f>
        <v>0</v>
      </c>
      <c r="K336" s="35">
        <f t="shared" si="125"/>
        <v>0</v>
      </c>
      <c r="L336" s="35">
        <f t="shared" si="126"/>
        <v>2.5291606642246212E-44</v>
      </c>
      <c r="M336" s="35">
        <f t="shared" si="127"/>
        <v>1.6027634120561703E-42</v>
      </c>
      <c r="N336" s="35">
        <f t="shared" si="128"/>
        <v>3.2055268241123408E-43</v>
      </c>
      <c r="O336" s="35">
        <f t="shared" si="129"/>
        <v>-937785.11812457081</v>
      </c>
      <c r="P336" s="3">
        <f t="shared" si="130"/>
        <v>28467.610922294436</v>
      </c>
      <c r="Q336">
        <f t="shared" si="131"/>
        <v>0.2</v>
      </c>
      <c r="R336" s="3">
        <f>IF(B336&lt;2,K336*V$5+L336*0.4*V$6 - IF((C336-J336)&gt;0,IF((C336-J336)&gt;V$12,V$12,C336-J336)),P336+L336*($V$6)*0.4+K336*($V$5)+G336+F336+E336)/LookHere!B$11</f>
        <v>58472.490922294433</v>
      </c>
      <c r="S336" s="3">
        <f>(IF(G336&gt;0,IF(R336&gt;V$15,IF(0.15*(R336-V$15)&lt;G336,0.15*(R336-V$15),G336),0),0))*LookHere!B$11</f>
        <v>0</v>
      </c>
      <c r="T336" s="3">
        <f>(IF(R336&lt;V$16,W$16*R336,IF(R336&lt;V$17,Z$16+W$17*(R336-V$16),IF(R336&lt;V$18,W$18*(R336-V$18)+Z$17,(R336-V$18)*W$19+Z$18)))+S336 + IF(R336&lt;V$20,R336*W$20,IF(R336&lt;V$21,(R336-V$20)*W$21+Z$20,(R336-V$21)*W$22+Z$21)))*LookHere!B$11</f>
        <v>13472.490922294715</v>
      </c>
      <c r="AI336" s="3">
        <f t="shared" si="121"/>
        <v>1</v>
      </c>
    </row>
    <row r="337" spans="1:36" x14ac:dyDescent="0.2">
      <c r="A337">
        <f t="shared" si="122"/>
        <v>109</v>
      </c>
      <c r="B337">
        <f>IF(A337&lt;LookHere!$B$9,1,2)</f>
        <v>2</v>
      </c>
      <c r="C337">
        <f>IF(B337&lt;2,LookHere!F$10 - T336,0)</f>
        <v>0</v>
      </c>
      <c r="D337" s="3">
        <f>IF(B337=2,LookHere!$B$12,0)</f>
        <v>45000</v>
      </c>
      <c r="E337" s="3">
        <f>IF(A337&lt;LookHere!B$13,0,IF(A337&lt;LookHere!B$14,LookHere!C$13,LookHere!C$14))</f>
        <v>15000</v>
      </c>
      <c r="F337" s="3">
        <f>IF('SC2'!A337&lt;LookHere!D$15,0,LookHere!B$15)</f>
        <v>8000</v>
      </c>
      <c r="G337" s="3">
        <f>IF('SC2'!A337&lt;LookHere!D$16,0,LookHere!B$16)</f>
        <v>7004.88</v>
      </c>
      <c r="H337" s="3">
        <f t="shared" si="123"/>
        <v>28467.610922294713</v>
      </c>
      <c r="I337" s="35">
        <f t="shared" si="124"/>
        <v>0</v>
      </c>
      <c r="J337" s="3">
        <f>IF(I336&gt;0,IF(B337&lt;2,IF(C337&gt;5500*LookHere!B$11, 5500*LookHere!B$11, C337), IF(H337&gt;M337,-(H337-M337),0)),0)</f>
        <v>0</v>
      </c>
      <c r="K337" s="35">
        <f t="shared" si="125"/>
        <v>0</v>
      </c>
      <c r="L337" s="35">
        <f t="shared" si="126"/>
        <v>3.9910155281464018E-46</v>
      </c>
      <c r="M337" s="35">
        <f t="shared" si="127"/>
        <v>2.5291606642246212E-44</v>
      </c>
      <c r="N337" s="35">
        <f t="shared" si="128"/>
        <v>5.0583213284492429E-45</v>
      </c>
      <c r="O337" s="35">
        <f t="shared" si="129"/>
        <v>-977299.83773837262</v>
      </c>
      <c r="P337" s="3">
        <f t="shared" si="130"/>
        <v>28467.610922294713</v>
      </c>
      <c r="Q337">
        <f t="shared" si="131"/>
        <v>0.2</v>
      </c>
      <c r="R337" s="3">
        <f>IF(B337&lt;2,K337*V$5+L337*0.4*V$6 - IF((C337-J337)&gt;0,IF((C337-J337)&gt;V$12,V$12,C337-J337)),P337+L337*($V$6)*0.4+K337*($V$5)+G337+F337+E337)/LookHere!B$11</f>
        <v>58472.49092229471</v>
      </c>
      <c r="S337" s="3">
        <f>(IF(G337&gt;0,IF(R337&gt;V$15,IF(0.15*(R337-V$15)&lt;G337,0.15*(R337-V$15),G337),0),0))*LookHere!B$11</f>
        <v>0</v>
      </c>
      <c r="T337" s="3">
        <f>(IF(R337&lt;V$16,W$16*R337,IF(R337&lt;V$17,Z$16+W$17*(R337-V$16),IF(R337&lt;V$18,W$18*(R337-V$18)+Z$17,(R337-V$18)*W$19+Z$18)))+S337 + IF(R337&lt;V$20,R337*W$20,IF(R337&lt;V$21,(R337-V$20)*W$21+Z$20,(R337-V$21)*W$22+Z$21)))*LookHere!B$11</f>
        <v>13472.490922294803</v>
      </c>
      <c r="AI337" s="3">
        <f t="shared" si="121"/>
        <v>1</v>
      </c>
    </row>
    <row r="338" spans="1:36" x14ac:dyDescent="0.2">
      <c r="A338">
        <f t="shared" si="122"/>
        <v>110</v>
      </c>
      <c r="B338">
        <f>IF(A338&lt;LookHere!$B$9,1,2)</f>
        <v>2</v>
      </c>
      <c r="C338">
        <f>IF(B338&lt;2,LookHere!F$10 - T337,0)</f>
        <v>0</v>
      </c>
      <c r="D338" s="3">
        <f>IF(B338=2,LookHere!$B$12,0)</f>
        <v>45000</v>
      </c>
      <c r="E338" s="3">
        <f>IF(A338&lt;LookHere!B$13,0,IF(A338&lt;LookHere!B$14,LookHere!C$13,LookHere!C$14))</f>
        <v>15000</v>
      </c>
      <c r="F338" s="3">
        <f>IF('SC2'!A338&lt;LookHere!D$15,0,LookHere!B$15)</f>
        <v>8000</v>
      </c>
      <c r="G338" s="3">
        <f>IF('SC2'!A338&lt;LookHere!D$16,0,LookHere!B$16)</f>
        <v>7004.88</v>
      </c>
      <c r="H338" s="3">
        <f t="shared" si="123"/>
        <v>28467.6109222948</v>
      </c>
      <c r="I338" s="35">
        <f t="shared" si="124"/>
        <v>0</v>
      </c>
      <c r="J338" s="3">
        <f>IF(I337&gt;0,IF(B338&lt;2,IF(C338&gt;5500*LookHere!B$11, 5500*LookHere!B$11, C338), IF(H338&gt;M338,-(H338-M338),0)),0)</f>
        <v>0</v>
      </c>
      <c r="K338" s="35">
        <f t="shared" si="125"/>
        <v>0</v>
      </c>
      <c r="L338" s="35">
        <f t="shared" si="126"/>
        <v>6.2978225034149093E-48</v>
      </c>
      <c r="M338" s="35">
        <f t="shared" si="127"/>
        <v>3.9910155281464018E-46</v>
      </c>
      <c r="N338" s="35">
        <f t="shared" si="128"/>
        <v>7.9820310562928043E-47</v>
      </c>
      <c r="O338" s="35">
        <f t="shared" si="129"/>
        <v>-1017280.0407492252</v>
      </c>
      <c r="P338" s="3">
        <f t="shared" si="130"/>
        <v>28467.6109222948</v>
      </c>
      <c r="Q338">
        <f t="shared" si="131"/>
        <v>0.2</v>
      </c>
      <c r="R338" s="3">
        <f>IF(B338&lt;2,K338*V$5+L338*0.4*V$6 - IF((C338-J338)&gt;0,IF((C338-J338)&gt;V$12,V$12,C338-J338)),P338+L338*($V$6)*0.4+K338*($V$5)+G338+F338+E338)/LookHere!B$11</f>
        <v>58472.490922294797</v>
      </c>
      <c r="S338" s="3">
        <f>(IF(G338&gt;0,IF(R338&gt;V$15,IF(0.15*(R338-V$15)&lt;G338,0.15*(R338-V$15),G338),0),0))*LookHere!B$11</f>
        <v>0</v>
      </c>
      <c r="T338" s="3">
        <f>(IF(R338&lt;V$16,W$16*R338,IF(R338&lt;V$17,Z$16+W$17*(R338-V$16),IF(R338&lt;V$18,W$18*(R338-V$18)+Z$17,(R338-V$18)*W$19+Z$18)))+S338 + IF(R338&lt;V$20,R338*W$20,IF(R338&lt;V$21,(R338-V$20)*W$21+Z$20,(R338-V$21)*W$22+Z$21)))*LookHere!B$11</f>
        <v>13472.490922294828</v>
      </c>
      <c r="AI338" s="3">
        <f t="shared" si="121"/>
        <v>1</v>
      </c>
    </row>
    <row r="339" spans="1:36" x14ac:dyDescent="0.2">
      <c r="A339">
        <f t="shared" si="122"/>
        <v>111</v>
      </c>
      <c r="B339">
        <f>IF(A339&lt;LookHere!$B$9,1,2)</f>
        <v>2</v>
      </c>
      <c r="C339">
        <f>IF(B339&lt;2,LookHere!F$10 - T338,0)</f>
        <v>0</v>
      </c>
      <c r="D339" s="3">
        <f>IF(B339=2,LookHere!$B$12,0)</f>
        <v>45000</v>
      </c>
      <c r="E339" s="3">
        <f>IF(A339&lt;LookHere!B$13,0,IF(A339&lt;LookHere!B$14,LookHere!C$13,LookHere!C$14))</f>
        <v>15000</v>
      </c>
      <c r="F339" s="3">
        <f>IF('SC2'!A339&lt;LookHere!D$15,0,LookHere!B$15)</f>
        <v>8000</v>
      </c>
      <c r="G339" s="3">
        <f>IF('SC2'!A339&lt;LookHere!D$16,0,LookHere!B$16)</f>
        <v>7004.88</v>
      </c>
      <c r="H339" s="3">
        <f t="shared" si="123"/>
        <v>28467.610922294829</v>
      </c>
      <c r="I339" s="35">
        <f t="shared" si="124"/>
        <v>0</v>
      </c>
      <c r="J339" s="3">
        <f>IF(I338&gt;0,IF(B339&lt;2,IF(C339&gt;5500*LookHere!B$11, 5500*LookHere!B$11, C339), IF(H339&gt;M339,-(H339-M339),0)),0)</f>
        <v>0</v>
      </c>
      <c r="K339" s="35">
        <f t="shared" si="125"/>
        <v>0</v>
      </c>
      <c r="L339" s="35">
        <f t="shared" si="126"/>
        <v>9.9379639103886517E-50</v>
      </c>
      <c r="M339" s="35">
        <f t="shared" si="127"/>
        <v>6.2978225034149093E-48</v>
      </c>
      <c r="N339" s="35">
        <f t="shared" si="128"/>
        <v>1.2595645006829819E-48</v>
      </c>
      <c r="O339" s="35">
        <f t="shared" si="129"/>
        <v>-1057731.2105515457</v>
      </c>
      <c r="P339" s="3">
        <f t="shared" si="130"/>
        <v>28467.610922294829</v>
      </c>
      <c r="Q339">
        <f t="shared" si="131"/>
        <v>0.2</v>
      </c>
      <c r="R339" s="3">
        <f>IF(B339&lt;2,K339*V$5+L339*0.4*V$6 - IF((C339-J339)&gt;0,IF((C339-J339)&gt;V$12,V$12,C339-J339)),P339+L339*($V$6)*0.4+K339*($V$5)+G339+F339+E339)/LookHere!B$11</f>
        <v>58472.490922294826</v>
      </c>
      <c r="S339" s="3">
        <f>(IF(G339&gt;0,IF(R339&gt;V$15,IF(0.15*(R339-V$15)&lt;G339,0.15*(R339-V$15),G339),0),0))*LookHere!B$11</f>
        <v>0</v>
      </c>
      <c r="T339" s="3">
        <f>(IF(R339&lt;V$16,W$16*R339,IF(R339&lt;V$17,Z$16+W$17*(R339-V$16),IF(R339&lt;V$18,W$18*(R339-V$18)+Z$17,(R339-V$18)*W$19+Z$18)))+S339 + IF(R339&lt;V$20,R339*W$20,IF(R339&lt;V$21,(R339-V$20)*W$21+Z$20,(R339-V$21)*W$22+Z$21)))*LookHere!B$11</f>
        <v>13472.490922294837</v>
      </c>
      <c r="AI339" s="3">
        <f t="shared" si="121"/>
        <v>1</v>
      </c>
    </row>
    <row r="340" spans="1:36" x14ac:dyDescent="0.2">
      <c r="A340">
        <f t="shared" si="122"/>
        <v>112</v>
      </c>
      <c r="B340">
        <f>IF(A340&lt;LookHere!$B$9,1,2)</f>
        <v>2</v>
      </c>
      <c r="C340">
        <f>IF(B340&lt;2,LookHere!F$10 - T339,0)</f>
        <v>0</v>
      </c>
      <c r="D340" s="3">
        <f>IF(B340=2,LookHere!$B$12,0)</f>
        <v>45000</v>
      </c>
      <c r="E340" s="3">
        <f>IF(A340&lt;LookHere!B$13,0,IF(A340&lt;LookHere!B$14,LookHere!C$13,LookHere!C$14))</f>
        <v>15000</v>
      </c>
      <c r="F340" s="3">
        <f>IF('SC2'!A340&lt;LookHere!D$15,0,LookHere!B$15)</f>
        <v>8000</v>
      </c>
      <c r="G340" s="3">
        <f>IF('SC2'!A340&lt;LookHere!D$16,0,LookHere!B$16)</f>
        <v>7004.88</v>
      </c>
      <c r="H340" s="3">
        <f t="shared" si="123"/>
        <v>28467.610922294836</v>
      </c>
      <c r="I340" s="35">
        <f t="shared" si="124"/>
        <v>0</v>
      </c>
      <c r="J340" s="3">
        <f>IF(I339&gt;0,IF(B340&lt;2,IF(C340&gt;5500*LookHere!B$11, 5500*LookHere!B$11, C340), IF(H340&gt;M340,-(H340-M340),0)),0)</f>
        <v>0</v>
      </c>
      <c r="K340" s="35">
        <f t="shared" si="125"/>
        <v>0</v>
      </c>
      <c r="L340" s="35">
        <f t="shared" si="126"/>
        <v>1.5682107050593051E-51</v>
      </c>
      <c r="M340" s="35">
        <f t="shared" si="127"/>
        <v>9.9379639103886517E-50</v>
      </c>
      <c r="N340" s="35">
        <f t="shared" si="128"/>
        <v>1.9875927820777305E-50</v>
      </c>
      <c r="O340" s="35">
        <f t="shared" si="129"/>
        <v>-1098658.8951341377</v>
      </c>
      <c r="P340" s="3">
        <f t="shared" si="130"/>
        <v>28467.610922294836</v>
      </c>
      <c r="Q340">
        <f t="shared" si="131"/>
        <v>0.2</v>
      </c>
      <c r="R340" s="3">
        <f>IF(B340&lt;2,K340*V$5+L340*0.4*V$6 - IF((C340-J340)&gt;0,IF((C340-J340)&gt;V$12,V$12,C340-J340)),P340+L340*($V$6)*0.4+K340*($V$5)+G340+F340+E340)/LookHere!B$11</f>
        <v>58472.490922294834</v>
      </c>
      <c r="S340" s="3">
        <f>(IF(G340&gt;0,IF(R340&gt;V$15,IF(0.15*(R340-V$15)&lt;G340,0.15*(R340-V$15),G340),0),0))*LookHere!B$11</f>
        <v>0</v>
      </c>
      <c r="T340" s="3">
        <f>(IF(R340&lt;V$16,W$16*R340,IF(R340&lt;V$17,Z$16+W$17*(R340-V$16),IF(R340&lt;V$18,W$18*(R340-V$18)+Z$17,(R340-V$18)*W$19+Z$18)))+S340 + IF(R340&lt;V$20,R340*W$20,IF(R340&lt;V$21,(R340-V$20)*W$21+Z$20,(R340-V$21)*W$22+Z$21)))*LookHere!B$11</f>
        <v>13472.490922294841</v>
      </c>
      <c r="AI340" s="3">
        <f t="shared" ref="AI340:AI349" si="132">IF(((K340+L340+O340+I340)-H340)&lt;H340,1,0)</f>
        <v>1</v>
      </c>
    </row>
    <row r="341" spans="1:36" x14ac:dyDescent="0.2">
      <c r="A341">
        <f t="shared" si="122"/>
        <v>113</v>
      </c>
      <c r="B341">
        <f>IF(A341&lt;LookHere!$B$9,1,2)</f>
        <v>2</v>
      </c>
      <c r="C341">
        <f>IF(B341&lt;2,LookHere!F$10 - T340,0)</f>
        <v>0</v>
      </c>
      <c r="D341" s="3">
        <f>IF(B341=2,LookHere!$B$12,0)</f>
        <v>45000</v>
      </c>
      <c r="E341" s="3">
        <f>IF(A341&lt;LookHere!B$13,0,IF(A341&lt;LookHere!B$14,LookHere!C$13,LookHere!C$14))</f>
        <v>15000</v>
      </c>
      <c r="F341" s="3">
        <f>IF('SC2'!A341&lt;LookHere!D$15,0,LookHere!B$15)</f>
        <v>8000</v>
      </c>
      <c r="G341" s="3">
        <f>IF('SC2'!A341&lt;LookHere!D$16,0,LookHere!B$16)</f>
        <v>7004.88</v>
      </c>
      <c r="H341" s="3">
        <f t="shared" si="123"/>
        <v>28467.61092229484</v>
      </c>
      <c r="I341" s="35">
        <f t="shared" si="124"/>
        <v>0</v>
      </c>
      <c r="J341" s="3">
        <f>IF(I340&gt;0,IF(B341&lt;2,IF(C341&gt;5500*LookHere!B$11, 5500*LookHere!B$11, C341), IF(H341&gt;M341,-(H341-M341),0)),0)</f>
        <v>0</v>
      </c>
      <c r="K341" s="35">
        <f t="shared" si="125"/>
        <v>0</v>
      </c>
      <c r="L341" s="35">
        <f t="shared" si="126"/>
        <v>2.4746364925835564E-53</v>
      </c>
      <c r="M341" s="35">
        <f t="shared" si="127"/>
        <v>1.5682107050593051E-51</v>
      </c>
      <c r="N341" s="35">
        <f t="shared" si="128"/>
        <v>3.1364214101186104E-52</v>
      </c>
      <c r="O341" s="35">
        <f t="shared" si="129"/>
        <v>-1140068.7078411127</v>
      </c>
      <c r="P341" s="3">
        <f t="shared" si="130"/>
        <v>28467.61092229484</v>
      </c>
      <c r="Q341">
        <f t="shared" si="131"/>
        <v>0.2</v>
      </c>
      <c r="R341" s="3">
        <f>IF(B341&lt;2,K341*V$5+L341*0.4*V$6 - IF((C341-J341)&gt;0,IF((C341-J341)&gt;V$12,V$12,C341-J341)),P341+L341*($V$6)*0.4+K341*($V$5)+G341+F341+E341)/LookHere!B$11</f>
        <v>58472.490922294841</v>
      </c>
      <c r="S341" s="3">
        <f>(IF(G341&gt;0,IF(R341&gt;V$15,IF(0.15*(R341-V$15)&lt;G341,0.15*(R341-V$15),G341),0),0))*LookHere!B$11</f>
        <v>0</v>
      </c>
      <c r="T341" s="3">
        <f>(IF(R341&lt;V$16,W$16*R341,IF(R341&lt;V$17,Z$16+W$17*(R341-V$16),IF(R341&lt;V$18,W$18*(R341-V$18)+Z$17,(R341-V$18)*W$19+Z$18)))+S341 + IF(R341&lt;V$20,R341*W$20,IF(R341&lt;V$21,(R341-V$20)*W$21+Z$20,(R341-V$21)*W$22+Z$21)))*LookHere!B$11</f>
        <v>13472.490922294844</v>
      </c>
      <c r="AI341" s="3">
        <f t="shared" si="132"/>
        <v>1</v>
      </c>
    </row>
    <row r="342" spans="1:36" x14ac:dyDescent="0.2">
      <c r="A342">
        <f t="shared" si="122"/>
        <v>114</v>
      </c>
      <c r="B342">
        <f>IF(A342&lt;LookHere!$B$9,1,2)</f>
        <v>2</v>
      </c>
      <c r="C342">
        <f>IF(B342&lt;2,LookHere!F$10 - T341,0)</f>
        <v>0</v>
      </c>
      <c r="D342" s="3">
        <f>IF(B342=2,LookHere!$B$12,0)</f>
        <v>45000</v>
      </c>
      <c r="E342" s="3">
        <f>IF(A342&lt;LookHere!B$13,0,IF(A342&lt;LookHere!B$14,LookHere!C$13,LookHere!C$14))</f>
        <v>15000</v>
      </c>
      <c r="F342" s="3">
        <f>IF('SC2'!A342&lt;LookHere!D$15,0,LookHere!B$15)</f>
        <v>8000</v>
      </c>
      <c r="G342" s="3">
        <f>IF('SC2'!A342&lt;LookHere!D$16,0,LookHere!B$16)</f>
        <v>7004.88</v>
      </c>
      <c r="H342" s="3">
        <f t="shared" si="123"/>
        <v>28467.610922294843</v>
      </c>
      <c r="I342" s="35">
        <f t="shared" si="124"/>
        <v>0</v>
      </c>
      <c r="J342" s="3">
        <f>IF(I341&gt;0,IF(B342&lt;2,IF(C342&gt;5500*LookHere!B$11, 5500*LookHere!B$11, C342), IF(H342&gt;M342,-(H342-M342),0)),0)</f>
        <v>0</v>
      </c>
      <c r="K342" s="35">
        <f t="shared" si="125"/>
        <v>0</v>
      </c>
      <c r="L342" s="35">
        <f t="shared" si="126"/>
        <v>3.9049763852967985E-55</v>
      </c>
      <c r="M342" s="35">
        <f t="shared" si="127"/>
        <v>2.4746364925835564E-53</v>
      </c>
      <c r="N342" s="35">
        <f t="shared" si="128"/>
        <v>4.9492729851671132E-54</v>
      </c>
      <c r="O342" s="35">
        <f t="shared" si="129"/>
        <v>-1181966.3281417759</v>
      </c>
      <c r="P342" s="3">
        <f t="shared" si="130"/>
        <v>28467.610922294843</v>
      </c>
      <c r="Q342">
        <f t="shared" si="131"/>
        <v>0.2</v>
      </c>
      <c r="R342" s="3">
        <f>IF(B342&lt;2,K342*V$5+L342*0.4*V$6 - IF((C342-J342)&gt;0,IF((C342-J342)&gt;V$12,V$12,C342-J342)),P342+L342*($V$6)*0.4+K342*($V$5)+G342+F342+E342)/LookHere!B$11</f>
        <v>58472.490922294841</v>
      </c>
      <c r="S342" s="3">
        <f>(IF(G342&gt;0,IF(R342&gt;V$15,IF(0.15*(R342-V$15)&lt;G342,0.15*(R342-V$15),G342),0),0))*LookHere!B$11</f>
        <v>0</v>
      </c>
      <c r="T342" s="3">
        <f>(IF(R342&lt;V$16,W$16*R342,IF(R342&lt;V$17,Z$16+W$17*(R342-V$16),IF(R342&lt;V$18,W$18*(R342-V$18)+Z$17,(R342-V$18)*W$19+Z$18)))+S342 + IF(R342&lt;V$20,R342*W$20,IF(R342&lt;V$21,(R342-V$20)*W$21+Z$20,(R342-V$21)*W$22+Z$21)))*LookHere!B$11</f>
        <v>13472.490922294844</v>
      </c>
      <c r="AI342" s="3">
        <f t="shared" si="132"/>
        <v>1</v>
      </c>
    </row>
    <row r="343" spans="1:36" x14ac:dyDescent="0.2">
      <c r="A343">
        <f t="shared" si="122"/>
        <v>115</v>
      </c>
      <c r="B343">
        <f>IF(A343&lt;LookHere!$B$9,1,2)</f>
        <v>2</v>
      </c>
      <c r="C343">
        <f>IF(B343&lt;2,LookHere!F$10 - T342,0)</f>
        <v>0</v>
      </c>
      <c r="D343" s="3">
        <f>IF(B343=2,LookHere!$B$12,0)</f>
        <v>45000</v>
      </c>
      <c r="E343" s="3">
        <f>IF(A343&lt;LookHere!B$13,0,IF(A343&lt;LookHere!B$14,LookHere!C$13,LookHere!C$14))</f>
        <v>15000</v>
      </c>
      <c r="F343" s="3">
        <f>IF('SC2'!A343&lt;LookHere!D$15,0,LookHere!B$15)</f>
        <v>8000</v>
      </c>
      <c r="G343" s="3">
        <f>IF('SC2'!A343&lt;LookHere!D$16,0,LookHere!B$16)</f>
        <v>7004.88</v>
      </c>
      <c r="H343" s="3">
        <f t="shared" si="123"/>
        <v>28467.610922294843</v>
      </c>
      <c r="I343" s="35">
        <f t="shared" si="124"/>
        <v>0</v>
      </c>
      <c r="J343" s="3">
        <f>IF(I342&gt;0,IF(B343&lt;2,IF(C343&gt;5500*LookHere!B$11, 5500*LookHere!B$11, C343), IF(H343&gt;M343,-(H343-M343),0)),0)</f>
        <v>0</v>
      </c>
      <c r="K343" s="35">
        <f t="shared" si="125"/>
        <v>7.809952770593597E-56</v>
      </c>
      <c r="L343" s="35">
        <f t="shared" si="126"/>
        <v>3.1856016355974217E-55</v>
      </c>
      <c r="M343" s="35">
        <f t="shared" si="127"/>
        <v>0</v>
      </c>
      <c r="N343" s="35">
        <f t="shared" si="128"/>
        <v>7.809952770593597E-56</v>
      </c>
      <c r="O343" s="35">
        <f t="shared" si="129"/>
        <v>-1224357.5024095809</v>
      </c>
      <c r="P343" s="3">
        <f t="shared" si="130"/>
        <v>28467.610922294843</v>
      </c>
      <c r="Q343">
        <f t="shared" si="131"/>
        <v>0.2</v>
      </c>
      <c r="R343" s="3">
        <f>IF(B343&lt;2,K343*V$5+L343*0.4*V$6 - IF((C343-J343)&gt;0,IF((C343-J343)&gt;V$12,V$12,C343-J343)),P343+L343*($V$6)*0.4+K343*($V$5)+G343+F343+E343)/LookHere!B$11</f>
        <v>58472.490922294841</v>
      </c>
      <c r="S343" s="3">
        <f>(IF(G343&gt;0,IF(R343&gt;V$15,IF(0.15*(R343-V$15)&lt;G343,0.15*(R343-V$15),G343),0),0))*LookHere!B$11</f>
        <v>0</v>
      </c>
      <c r="T343" s="3">
        <f>(IF(R343&lt;V$16,W$16*R343,IF(R343&lt;V$17,Z$16+W$17*(R343-V$16),IF(R343&lt;V$18,W$18*(R343-V$18)+Z$17,(R343-V$18)*W$19+Z$18)))+S343 + IF(R343&lt;V$20,R343*W$20,IF(R343&lt;V$21,(R343-V$20)*W$21+Z$20,(R343-V$21)*W$22+Z$21)))*LookHere!B$11</f>
        <v>13472.490922294844</v>
      </c>
      <c r="AI343" s="3">
        <f t="shared" si="132"/>
        <v>1</v>
      </c>
    </row>
    <row r="344" spans="1:36" x14ac:dyDescent="0.2">
      <c r="A344">
        <f t="shared" si="122"/>
        <v>116</v>
      </c>
      <c r="B344">
        <f>IF(A344&lt;LookHere!$B$9,1,2)</f>
        <v>2</v>
      </c>
      <c r="C344">
        <f>IF(B344&lt;2,LookHere!F$10 - T343,0)</f>
        <v>0</v>
      </c>
      <c r="D344" s="3">
        <f>IF(B344=2,LookHere!$B$12,0)</f>
        <v>45000</v>
      </c>
      <c r="E344" s="3">
        <f>IF(A344&lt;LookHere!B$13,0,IF(A344&lt;LookHere!B$14,LookHere!C$13,LookHere!C$14))</f>
        <v>15000</v>
      </c>
      <c r="F344" s="3">
        <f>IF('SC2'!A344&lt;LookHere!D$15,0,LookHere!B$15)</f>
        <v>8000</v>
      </c>
      <c r="G344" s="3">
        <f>IF('SC2'!A344&lt;LookHere!D$16,0,LookHere!B$16)</f>
        <v>7004.88</v>
      </c>
      <c r="H344" s="3">
        <f t="shared" si="123"/>
        <v>28467.610922294843</v>
      </c>
      <c r="I344" s="35">
        <f t="shared" si="124"/>
        <v>0</v>
      </c>
      <c r="J344" s="3">
        <f>IF(I343&gt;0,IF(B344&lt;2,IF(C344&gt;5500*LookHere!B$11, 5500*LookHere!B$11, C344), IF(H344&gt;M344,-(H344-M344),0)),0)</f>
        <v>0</v>
      </c>
      <c r="K344" s="35">
        <f t="shared" si="125"/>
        <v>7.9002358246216576E-56</v>
      </c>
      <c r="L344" s="35">
        <f t="shared" si="126"/>
        <v>3.2235463239351521E-55</v>
      </c>
      <c r="M344" s="35">
        <f t="shared" si="127"/>
        <v>0</v>
      </c>
      <c r="N344" s="35">
        <f t="shared" si="128"/>
        <v>1.2324105471996611E-57</v>
      </c>
      <c r="O344" s="35">
        <f t="shared" si="129"/>
        <v>-1267248.0447102606</v>
      </c>
      <c r="P344" s="3">
        <f t="shared" si="130"/>
        <v>28467.610922294843</v>
      </c>
      <c r="Q344">
        <f t="shared" si="131"/>
        <v>0.2</v>
      </c>
      <c r="R344" s="3">
        <f>IF(B344&lt;2,K344*V$5+L344*0.4*V$6 - IF((C344-J344)&gt;0,IF((C344-J344)&gt;V$12,V$12,C344-J344)),P344+L344*($V$6)*0.4+K344*($V$5)+G344+F344+E344)/LookHere!B$11</f>
        <v>58472.490922294841</v>
      </c>
      <c r="S344" s="3">
        <f>(IF(G344&gt;0,IF(R344&gt;V$15,IF(0.15*(R344-V$15)&lt;G344,0.15*(R344-V$15),G344),0),0))*LookHere!B$11</f>
        <v>0</v>
      </c>
      <c r="T344" s="3">
        <f>(IF(R344&lt;V$16,W$16*R344,IF(R344&lt;V$17,Z$16+W$17*(R344-V$16),IF(R344&lt;V$18,W$18*(R344-V$18)+Z$17,(R344-V$18)*W$19+Z$18)))+S344 + IF(R344&lt;V$20,R344*W$20,IF(R344&lt;V$21,(R344-V$20)*W$21+Z$20,(R344-V$21)*W$22+Z$21)))*LookHere!B$11</f>
        <v>13472.490922294844</v>
      </c>
      <c r="AI344" s="3">
        <f t="shared" si="132"/>
        <v>1</v>
      </c>
    </row>
    <row r="345" spans="1:36" x14ac:dyDescent="0.2">
      <c r="A345">
        <f t="shared" si="122"/>
        <v>117</v>
      </c>
      <c r="B345">
        <f>IF(A345&lt;LookHere!$B$9,1,2)</f>
        <v>2</v>
      </c>
      <c r="C345">
        <f>IF(B345&lt;2,LookHere!F$10 - T344,0)</f>
        <v>0</v>
      </c>
      <c r="D345" s="3">
        <f>IF(B345=2,LookHere!$B$12,0)</f>
        <v>45000</v>
      </c>
      <c r="E345" s="3">
        <f>IF(A345&lt;LookHere!B$13,0,IF(A345&lt;LookHere!B$14,LookHere!C$13,LookHere!C$14))</f>
        <v>15000</v>
      </c>
      <c r="F345" s="3">
        <f>IF('SC2'!A345&lt;LookHere!D$15,0,LookHere!B$15)</f>
        <v>8000</v>
      </c>
      <c r="G345" s="3">
        <f>IF('SC2'!A345&lt;LookHere!D$16,0,LookHere!B$16)</f>
        <v>7004.88</v>
      </c>
      <c r="H345" s="3">
        <f t="shared" si="123"/>
        <v>28467.610922294843</v>
      </c>
      <c r="I345" s="35">
        <f t="shared" si="124"/>
        <v>0</v>
      </c>
      <c r="J345" s="3">
        <f>IF(I344&gt;0,IF(B345&lt;2,IF(C345&gt;5500*LookHere!B$11, 5500*LookHere!B$11, C345), IF(H345&gt;M345,-(H345-M345),0)),0)</f>
        <v>0</v>
      </c>
      <c r="K345" s="35">
        <f t="shared" si="125"/>
        <v>7.9938008176147322E-56</v>
      </c>
      <c r="L345" s="35">
        <f t="shared" si="126"/>
        <v>3.2617234861095509E-55</v>
      </c>
      <c r="M345" s="35">
        <f t="shared" si="127"/>
        <v>0</v>
      </c>
      <c r="N345" s="35">
        <f t="shared" si="128"/>
        <v>1.2690398817297926E-57</v>
      </c>
      <c r="O345" s="35">
        <f t="shared" si="129"/>
        <v>-1310643.8375992423</v>
      </c>
      <c r="P345" s="3">
        <f t="shared" si="130"/>
        <v>28467.610922294843</v>
      </c>
      <c r="Q345">
        <f t="shared" si="131"/>
        <v>0.2</v>
      </c>
      <c r="R345" s="3">
        <f>IF(B345&lt;2,K345*V$5+L345*0.4*V$6 - IF((C345-J345)&gt;0,IF((C345-J345)&gt;V$12,V$12,C345-J345)),P345+L345*($V$6)*0.4+K345*($V$5)+G345+F345+E345)/LookHere!B$11</f>
        <v>58472.490922294841</v>
      </c>
      <c r="S345" s="3">
        <f>(IF(G345&gt;0,IF(R345&gt;V$15,IF(0.15*(R345-V$15)&lt;G345,0.15*(R345-V$15),G345),0),0))*LookHere!B$11</f>
        <v>0</v>
      </c>
      <c r="T345" s="3">
        <f>(IF(R345&lt;V$16,W$16*R345,IF(R345&lt;V$17,Z$16+W$17*(R345-V$16),IF(R345&lt;V$18,W$18*(R345-V$18)+Z$17,(R345-V$18)*W$19+Z$18)))+S345 + IF(R345&lt;V$20,R345*W$20,IF(R345&lt;V$21,(R345-V$20)*W$21+Z$20,(R345-V$21)*W$22+Z$21)))*LookHere!B$11</f>
        <v>13472.490922294844</v>
      </c>
      <c r="AI345" s="3">
        <f t="shared" si="132"/>
        <v>1</v>
      </c>
    </row>
    <row r="346" spans="1:36" x14ac:dyDescent="0.2">
      <c r="A346">
        <f t="shared" si="122"/>
        <v>118</v>
      </c>
      <c r="B346">
        <f>IF(A346&lt;LookHere!$B$9,1,2)</f>
        <v>2</v>
      </c>
      <c r="C346">
        <f>IF(B346&lt;2,LookHere!F$10 - T345,0)</f>
        <v>0</v>
      </c>
      <c r="D346" s="3">
        <f>IF(B346=2,LookHere!$B$12,0)</f>
        <v>45000</v>
      </c>
      <c r="E346" s="3">
        <f>IF(A346&lt;LookHere!B$13,0,IF(A346&lt;LookHere!B$14,LookHere!C$13,LookHere!C$14))</f>
        <v>15000</v>
      </c>
      <c r="F346" s="3">
        <f>IF('SC2'!A346&lt;LookHere!D$15,0,LookHere!B$15)</f>
        <v>8000</v>
      </c>
      <c r="G346" s="3">
        <f>IF('SC2'!A346&lt;LookHere!D$16,0,LookHere!B$16)</f>
        <v>7004.88</v>
      </c>
      <c r="H346" s="3">
        <f t="shared" si="123"/>
        <v>28467.610922294843</v>
      </c>
      <c r="I346" s="35">
        <f t="shared" si="124"/>
        <v>0</v>
      </c>
      <c r="J346" s="3">
        <f>IF(I345&gt;0,IF(B346&lt;2,IF(C346&gt;5500*LookHere!B$11, 5500*LookHere!B$11, C346), IF(H346&gt;M346,-(H346-M346),0)),0)</f>
        <v>0</v>
      </c>
      <c r="K346" s="35">
        <f t="shared" si="125"/>
        <v>8.0884732962917134E-56</v>
      </c>
      <c r="L346" s="35">
        <f t="shared" si="126"/>
        <v>3.3003528509076275E-55</v>
      </c>
      <c r="M346" s="35">
        <f t="shared" si="127"/>
        <v>0</v>
      </c>
      <c r="N346" s="35">
        <f t="shared" si="128"/>
        <v>1.2840631812731641E-57</v>
      </c>
      <c r="O346" s="35">
        <f t="shared" si="129"/>
        <v>-1354550.8329284561</v>
      </c>
      <c r="P346" s="3">
        <f t="shared" si="130"/>
        <v>28467.610922294843</v>
      </c>
      <c r="Q346">
        <f t="shared" si="131"/>
        <v>0.2</v>
      </c>
      <c r="R346" s="3">
        <f>IF(B346&lt;2,K346*V$5+L346*0.4*V$6 - IF((C346-J346)&gt;0,IF((C346-J346)&gt;V$12,V$12,C346-J346)),P346+L346*($V$6)*0.4+K346*($V$5)+G346+F346+E346)/LookHere!B$11</f>
        <v>58472.490922294841</v>
      </c>
      <c r="S346" s="3">
        <f>(IF(G346&gt;0,IF(R346&gt;V$15,IF(0.15*(R346-V$15)&lt;G346,0.15*(R346-V$15),G346),0),0))*LookHere!B$11</f>
        <v>0</v>
      </c>
      <c r="T346" s="3">
        <f>(IF(R346&lt;V$16,W$16*R346,IF(R346&lt;V$17,Z$16+W$17*(R346-V$16),IF(R346&lt;V$18,W$18*(R346-V$18)+Z$17,(R346-V$18)*W$19+Z$18)))+S346 + IF(R346&lt;V$20,R346*W$20,IF(R346&lt;V$21,(R346-V$20)*W$21+Z$20,(R346-V$21)*W$22+Z$21)))*LookHere!B$11</f>
        <v>13472.490922294844</v>
      </c>
      <c r="AI346" s="3">
        <f t="shared" si="132"/>
        <v>1</v>
      </c>
    </row>
    <row r="347" spans="1:36" x14ac:dyDescent="0.2">
      <c r="A347">
        <f t="shared" si="122"/>
        <v>119</v>
      </c>
      <c r="B347">
        <f>IF(A347&lt;LookHere!$B$9,1,2)</f>
        <v>2</v>
      </c>
      <c r="C347">
        <f>IF(B347&lt;2,LookHere!F$10 - T346,0)</f>
        <v>0</v>
      </c>
      <c r="D347" s="3">
        <f>IF(B347=2,LookHere!$B$12,0)</f>
        <v>45000</v>
      </c>
      <c r="E347" s="3">
        <f>IF(A347&lt;LookHere!B$13,0,IF(A347&lt;LookHere!B$14,LookHere!C$13,LookHere!C$14))</f>
        <v>15000</v>
      </c>
      <c r="F347" s="3">
        <f>IF('SC2'!A347&lt;LookHere!D$15,0,LookHere!B$15)</f>
        <v>8000</v>
      </c>
      <c r="G347" s="3">
        <f>IF('SC2'!A347&lt;LookHere!D$16,0,LookHere!B$16)</f>
        <v>7004.88</v>
      </c>
      <c r="H347" s="3">
        <f t="shared" si="123"/>
        <v>28467.610922294843</v>
      </c>
      <c r="I347" s="35">
        <f t="shared" si="124"/>
        <v>0</v>
      </c>
      <c r="J347" s="3">
        <f>IF(I346&gt;0,IF(B347&lt;2,IF(C347&gt;5500*LookHere!B$11, 5500*LookHere!B$11, C347), IF(H347&gt;M347,-(H347-M347),0)),0)</f>
        <v>0</v>
      </c>
      <c r="K347" s="35">
        <f t="shared" si="125"/>
        <v>8.1842670037632462E-56</v>
      </c>
      <c r="L347" s="35">
        <f t="shared" si="126"/>
        <v>3.3394397124167608E-55</v>
      </c>
      <c r="M347" s="35">
        <f t="shared" si="127"/>
        <v>0</v>
      </c>
      <c r="N347" s="35">
        <f t="shared" si="128"/>
        <v>1.2992706478188426E-57</v>
      </c>
      <c r="O347" s="35">
        <f t="shared" si="129"/>
        <v>-1398975.052662648</v>
      </c>
      <c r="P347" s="3">
        <f t="shared" si="130"/>
        <v>28467.610922294843</v>
      </c>
      <c r="Q347">
        <f t="shared" si="131"/>
        <v>0.2</v>
      </c>
      <c r="R347" s="3">
        <f>IF(B347&lt;2,K347*V$5+L347*0.4*V$6 - IF((C347-J347)&gt;0,IF((C347-J347)&gt;V$12,V$12,C347-J347)),P347+L347*($V$6)*0.4+K347*($V$5)+G347+F347+E347)/LookHere!B$11</f>
        <v>58472.490922294841</v>
      </c>
      <c r="S347" s="3">
        <f>(IF(G347&gt;0,IF(R347&gt;V$15,IF(0.15*(R347-V$15)&lt;G347,0.15*(R347-V$15),G347),0),0))*LookHere!B$11</f>
        <v>0</v>
      </c>
      <c r="T347" s="3">
        <f>(IF(R347&lt;V$16,W$16*R347,IF(R347&lt;V$17,Z$16+W$17*(R347-V$16),IF(R347&lt;V$18,W$18*(R347-V$18)+Z$17,(R347-V$18)*W$19+Z$18)))+S347 + IF(R347&lt;V$20,R347*W$20,IF(R347&lt;V$21,(R347-V$20)*W$21+Z$20,(R347-V$21)*W$22+Z$21)))*LookHere!B$11</f>
        <v>13472.490922294844</v>
      </c>
      <c r="AI347" s="3">
        <f t="shared" si="132"/>
        <v>1</v>
      </c>
    </row>
    <row r="348" spans="1:36" x14ac:dyDescent="0.2">
      <c r="A348">
        <f t="shared" si="122"/>
        <v>120</v>
      </c>
      <c r="B348">
        <f>IF(A348&lt;LookHere!$B$9,1,2)</f>
        <v>2</v>
      </c>
      <c r="C348">
        <f>IF(B348&lt;2,LookHere!F$10 - T347,0)</f>
        <v>0</v>
      </c>
      <c r="D348" s="3">
        <f>IF(B348=2,LookHere!$B$12,0)</f>
        <v>45000</v>
      </c>
      <c r="E348" s="3">
        <f>IF(A348&lt;LookHere!B$13,0,IF(A348&lt;LookHere!B$14,LookHere!C$13,LookHere!C$14))</f>
        <v>15000</v>
      </c>
      <c r="F348" s="3">
        <f>IF('SC2'!A348&lt;LookHere!D$15,0,LookHere!B$15)</f>
        <v>8000</v>
      </c>
      <c r="G348" s="3">
        <f>IF('SC2'!A348&lt;LookHere!D$16,0,LookHere!B$16)</f>
        <v>7004.88</v>
      </c>
      <c r="H348" s="3">
        <f t="shared" si="123"/>
        <v>28467.610922294843</v>
      </c>
      <c r="I348" s="35">
        <f t="shared" si="124"/>
        <v>0</v>
      </c>
      <c r="J348" s="3">
        <f>IF(I347&gt;0,IF(B348&lt;2,IF(C348&gt;5500*LookHere!B$11, 5500*LookHere!B$11, C348), IF(H348&gt;M348,-(H348-M348),0)),0)</f>
        <v>0</v>
      </c>
      <c r="K348" s="35">
        <f t="shared" si="125"/>
        <v>8.28119521883029E-56</v>
      </c>
      <c r="L348" s="35">
        <f t="shared" si="126"/>
        <v>3.3789894888964046E-55</v>
      </c>
      <c r="M348" s="35">
        <f t="shared" si="127"/>
        <v>0</v>
      </c>
      <c r="N348" s="35">
        <f t="shared" si="128"/>
        <v>1.3146582182292548E-57</v>
      </c>
      <c r="O348" s="35">
        <f t="shared" si="129"/>
        <v>-1443922.5897053089</v>
      </c>
      <c r="P348" s="3">
        <f t="shared" si="130"/>
        <v>28467.610922294843</v>
      </c>
      <c r="Q348">
        <f t="shared" si="131"/>
        <v>0.2</v>
      </c>
      <c r="R348" s="3">
        <f>IF(B348&lt;2,K348*V$5+L348*0.4*V$6 - IF((C348-J348)&gt;0,IF((C348-J348)&gt;V$12,V$12,C348-J348)),P348+L348*($V$6)*0.4+K348*($V$5)+G348+F348+E348)/LookHere!B$11</f>
        <v>58472.490922294841</v>
      </c>
      <c r="S348" s="3">
        <f>(IF(G348&gt;0,IF(R348&gt;V$15,IF(0.15*(R348-V$15)&lt;G348,0.15*(R348-V$15),G348),0),0))*LookHere!B$11</f>
        <v>0</v>
      </c>
      <c r="T348" s="3">
        <f>(IF(R348&lt;V$16,W$16*R348,IF(R348&lt;V$17,Z$16+W$17*(R348-V$16),IF(R348&lt;V$18,W$18*(R348-V$18)+Z$17,(R348-V$18)*W$19+Z$18)))+S348 + IF(R348&lt;V$20,R348*W$20,IF(R348&lt;V$21,(R348-V$20)*W$21+Z$20,(R348-V$21)*W$22+Z$21)))*LookHere!B$11</f>
        <v>13472.490922294844</v>
      </c>
      <c r="AI348" s="3">
        <f t="shared" si="132"/>
        <v>1</v>
      </c>
      <c r="AJ348">
        <f>MATCH(1,AI268:AI348,0)+3</f>
        <v>43</v>
      </c>
    </row>
    <row r="349" spans="1:36" x14ac:dyDescent="0.2">
      <c r="AI349" s="3">
        <f t="shared" si="132"/>
        <v>0</v>
      </c>
      <c r="AJ349" t="str">
        <f>"A"&amp;AJ348</f>
        <v>A43</v>
      </c>
    </row>
    <row r="350" spans="1:36" x14ac:dyDescent="0.2">
      <c r="AJ350">
        <f ca="1">IF(AI348&gt;0,INDIRECT(AJ349),"past "&amp;A348)</f>
        <v>79</v>
      </c>
    </row>
  </sheetData>
  <mergeCells count="4">
    <mergeCell ref="A1:C2"/>
    <mergeCell ref="A89:C90"/>
    <mergeCell ref="A177:C178"/>
    <mergeCell ref="A265:C266"/>
  </mergeCells>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0"/>
  <sheetViews>
    <sheetView workbookViewId="0">
      <selection activeCell="J269" sqref="J269:J348"/>
    </sheetView>
  </sheetViews>
  <sheetFormatPr defaultRowHeight="12.75" x14ac:dyDescent="0.2"/>
  <cols>
    <col min="1" max="10" width="9.28515625" bestFit="1" customWidth="1"/>
    <col min="11" max="11" width="10.42578125" customWidth="1"/>
    <col min="12" max="12" width="10.140625" bestFit="1" customWidth="1"/>
    <col min="13" max="13" width="9.28515625" bestFit="1" customWidth="1"/>
    <col min="14" max="14" width="9.28515625" customWidth="1"/>
    <col min="15" max="20" width="9.28515625" bestFit="1" customWidth="1"/>
    <col min="22" max="22" width="12.42578125" bestFit="1" customWidth="1"/>
    <col min="23" max="23" width="9.28515625" bestFit="1" customWidth="1"/>
    <col min="24" max="24" width="12.5703125" customWidth="1"/>
    <col min="26" max="26" width="11.42578125" bestFit="1" customWidth="1"/>
    <col min="33" max="36" width="9.28515625" bestFit="1" customWidth="1"/>
  </cols>
  <sheetData>
    <row r="1" spans="1:35" x14ac:dyDescent="0.2">
      <c r="A1" s="52" t="s">
        <v>88</v>
      </c>
      <c r="B1" s="52"/>
      <c r="C1" s="52"/>
      <c r="D1" t="s">
        <v>0</v>
      </c>
    </row>
    <row r="2" spans="1:35" x14ac:dyDescent="0.2">
      <c r="A2" s="52"/>
      <c r="B2" s="52"/>
      <c r="C2" s="52"/>
      <c r="D2" s="1" t="s">
        <v>1</v>
      </c>
      <c r="E2" s="2" t="s">
        <v>2</v>
      </c>
      <c r="K2" t="s">
        <v>3</v>
      </c>
      <c r="L2" t="s">
        <v>3</v>
      </c>
      <c r="T2" t="s">
        <v>4</v>
      </c>
    </row>
    <row r="3" spans="1:35" x14ac:dyDescent="0.2">
      <c r="A3" s="2" t="s">
        <v>5</v>
      </c>
      <c r="B3" s="2" t="s">
        <v>59</v>
      </c>
      <c r="C3" s="2" t="s">
        <v>77</v>
      </c>
      <c r="D3" s="2" t="s">
        <v>6</v>
      </c>
      <c r="E3" t="s">
        <v>7</v>
      </c>
      <c r="F3" t="s">
        <v>8</v>
      </c>
      <c r="G3" t="s">
        <v>9</v>
      </c>
      <c r="H3" t="s">
        <v>10</v>
      </c>
      <c r="I3" t="s">
        <v>15</v>
      </c>
      <c r="J3" t="s">
        <v>76</v>
      </c>
      <c r="K3" t="s">
        <v>11</v>
      </c>
      <c r="L3" t="s">
        <v>12</v>
      </c>
      <c r="M3" t="s">
        <v>79</v>
      </c>
      <c r="N3" t="s">
        <v>81</v>
      </c>
      <c r="O3" t="s">
        <v>13</v>
      </c>
      <c r="P3" t="s">
        <v>14</v>
      </c>
      <c r="R3" t="s">
        <v>16</v>
      </c>
      <c r="S3" t="s">
        <v>60</v>
      </c>
      <c r="T3" t="s">
        <v>17</v>
      </c>
      <c r="W3" s="2" t="s">
        <v>18</v>
      </c>
      <c r="AG3" t="s">
        <v>19</v>
      </c>
      <c r="AI3" t="s">
        <v>25</v>
      </c>
    </row>
    <row r="4" spans="1:35" x14ac:dyDescent="0.2">
      <c r="A4">
        <f>LookHere!B$8</f>
        <v>40</v>
      </c>
      <c r="B4">
        <f>IF(A4&lt;LookHere!$B$9,1,2)</f>
        <v>1</v>
      </c>
      <c r="C4">
        <f>IF(B4&lt;2,LookHere!F$10,0)</f>
        <v>7000</v>
      </c>
      <c r="D4" s="3">
        <f>IF(B4=2,LookHere!$B$12,0)</f>
        <v>0</v>
      </c>
      <c r="E4" s="3">
        <f>IF(A4&lt;LookHere!B$13,0,IF(A4&lt;LookHere!B$14,LookHere!C$13,LookHere!C$14))</f>
        <v>0</v>
      </c>
      <c r="F4" s="3">
        <f>IF('SC3'!A4&lt;LookHere!D$15,0,LookHere!B$15)</f>
        <v>0</v>
      </c>
      <c r="G4" s="3">
        <f>IF('SC3'!A4&lt;LookHere!D$16,0,LookHere!B$16)</f>
        <v>0</v>
      </c>
      <c r="H4" s="3">
        <v>0</v>
      </c>
      <c r="I4" s="3">
        <f>LookHere!B27+J4</f>
        <v>65500</v>
      </c>
      <c r="J4" s="3">
        <f>IF(B4&lt;2,IF(C4&gt;5500*LookHere!B$11, 5500*LookHere!B$11, C4), IF(H4&gt;M4,-(H4-M4),0))</f>
        <v>5500</v>
      </c>
      <c r="K4" s="3">
        <f>LookHere!B$24*V7+IF($C4&gt;($J4+$V$12),$V$7*($C4-$J4-$V$12),0)</f>
        <v>20000</v>
      </c>
      <c r="L4" s="3">
        <f>LookHere!B$24*(1-V7)+IF($C4&gt;($J4+$V$12),(1-$V$7)*($C4-$J4-$V$12),0)</f>
        <v>0</v>
      </c>
      <c r="M4" s="3"/>
      <c r="N4" s="3"/>
      <c r="O4" s="3">
        <f>LookHere!B$26+IF((C4-J4)&gt;0,IF((C4-J4)&gt;V$12,V$12,C4-J4),0)</f>
        <v>21500</v>
      </c>
      <c r="P4">
        <v>0</v>
      </c>
      <c r="Q4">
        <f>IF(B4&lt;2,0,VLOOKUP(A4,AG$5:AH$90,2))</f>
        <v>0</v>
      </c>
      <c r="R4" s="3">
        <f>IF(B4&lt;2,K4*V$5+L4*0.4*V$6 - IF((C4-J4)&gt;0,IF((C4-J4)&gt;V$12,V$12,C4-J4)),P4+L4*($V$6)*0.4+K4*($V$5)+G4+F4+E4)/LookHere!B$11</f>
        <v>-784.4</v>
      </c>
      <c r="S4" s="3">
        <f>(IF(G4&gt;0,IF(R4&gt;V$15,IF(0.15*(R4-V$15)&lt;G4,0.15*(R4-V$15),G4),0),0))*LookHere!B$11</f>
        <v>0</v>
      </c>
      <c r="T4" s="3">
        <f>(IF(R4&lt;V$16,W$16*R4,IF(R4&lt;V$17,Z$16+W$17*(R4-V$16),IF(R4&lt;V$18,W$18*(R4-V$18)+Z$17,(R4-V$18)*W$19+Z$18)))+S4 + IF(R4&lt;V$20,R4*W$20,IF(R4&lt;V$21,(R4-V$20)*W$21+Z$20,(R4-V$21)*W$22+Z$21)))*LookHere!B$11</f>
        <v>-156.88</v>
      </c>
      <c r="V4" s="4">
        <f>LookHere!D$19</f>
        <v>0.02</v>
      </c>
      <c r="W4" t="s">
        <v>63</v>
      </c>
      <c r="AH4" s="37"/>
      <c r="AI4" s="3">
        <f>IF(((K4+L4+O4+I4)-H4)&lt;H4,1,0)</f>
        <v>0</v>
      </c>
    </row>
    <row r="5" spans="1:35" x14ac:dyDescent="0.2">
      <c r="A5">
        <f t="shared" ref="A5:A36" si="0">A4+1</f>
        <v>41</v>
      </c>
      <c r="B5">
        <f>IF(A5&lt;LookHere!$B$9,1,2)</f>
        <v>1</v>
      </c>
      <c r="C5">
        <f>IF(B5&lt;2,LookHere!F$10 - T4,0)</f>
        <v>7156.88</v>
      </c>
      <c r="D5" s="3">
        <f>IF(B5=2,LookHere!$B$12,0)</f>
        <v>0</v>
      </c>
      <c r="E5" s="3">
        <f>IF(A5&lt;LookHere!B$13,0,IF(A5&lt;LookHere!B$14,LookHere!C$13,LookHere!C$14))</f>
        <v>0</v>
      </c>
      <c r="F5" s="3">
        <f>IF('SC3'!A5&lt;LookHere!D$15,0,LookHere!B$15)</f>
        <v>0</v>
      </c>
      <c r="G5" s="3">
        <f>IF('SC3'!A5&lt;LookHere!D$16,0,LookHere!B$16)</f>
        <v>0</v>
      </c>
      <c r="H5" s="3">
        <f t="shared" ref="H5:H36" si="1">IF(B5&lt;2,0,D5-E5-F5-G5+T4)</f>
        <v>0</v>
      </c>
      <c r="I5" s="35">
        <f t="shared" ref="I5:I36" si="2">IF(I4&gt;0,IF(B5&lt;2,I4*(1+V$10),I4*(1+V$11)) + J5,0)</f>
        <v>72033.59</v>
      </c>
      <c r="J5" s="3">
        <f>IF(I4&gt;0,IF(B5&lt;2,IF(C5&gt;5500*[1]LookHere!B$11, 5500*[1]LookHere!B$11, C5), IF(H5&gt;(M5+P4),-(H5-M5-P4),0)),0)</f>
        <v>5500</v>
      </c>
      <c r="K5" s="35">
        <f t="shared" ref="K5:K36" si="3">IF(B5&lt;2,K4*(1+$V$5-$V$4)+IF(C5&gt;($J5+$V$12),$V$7*($C5-$J5-$V$12),0), K4*(1+$V$5-$V$4)-$M5*$V$8)+N5</f>
        <v>20315.599999999999</v>
      </c>
      <c r="L5" s="35">
        <f t="shared" ref="L5:L36" si="4">IF(B5&lt;2,L4*(1+$V$6-$V$4)+IF(C5&gt;($J5+$V$12),(1-$V$7)*($C4-$J5-$V$12),0), L4*(1+$V$6-$V$4)-$M5*(1-$V$8))-N5</f>
        <v>0</v>
      </c>
      <c r="M5" s="35">
        <f t="shared" ref="M5:M36" si="5">MIN(H5-P4,(K4+L4))</f>
        <v>0</v>
      </c>
      <c r="N5" s="35">
        <f t="shared" ref="N5:N36" si="6">IF(B5&lt;2, IF(K4/(K4+L4)&lt;V$7, (V$7 - K4/(K4+L4))*(K4+L4),0),  IF(K4/(K4+L4)&lt;V$8, (V$8 - K4/(K4+L4))*(K4+L4),0))</f>
        <v>0</v>
      </c>
      <c r="O5" s="35">
        <f t="shared" ref="O5:O36" si="7">IF(B5&lt;2,O4*(1+V$10) + IF((C5-J5)&gt;0,IF((C5-J5)&gt;V$12,V$12,C5-J5),0), O4*(1+V$11)-P4 )</f>
        <v>23496.149999999998</v>
      </c>
      <c r="P5" s="3">
        <f t="shared" ref="P5:P36" si="8">IF(B5&lt;2, 0, IF(H5&gt;(I5+K5+L5),H5-I5-K5-L5,  O5*Q5))</f>
        <v>0</v>
      </c>
      <c r="Q5">
        <f t="shared" ref="Q5:Q68" si="9">IF(B5&lt;2,0,VLOOKUP(A5,AG$5:AH$90,2))</f>
        <v>0</v>
      </c>
      <c r="R5" s="3">
        <f>IF(B5&lt;2,K5*V$5+L5*0.4*V$6 - IF((C5-J5)&gt;0,IF((C5-J5)&gt;V$12,V$12,C5-J5)),P5+L5*($V$6)*0.4+K5*($V$5)+G5+F5+E5)/LookHere!B$11</f>
        <v>-929.98783200000014</v>
      </c>
      <c r="S5" s="3">
        <f>(IF(G5&gt;0,IF(R5&gt;V$15,IF(0.15*(R5-V$15)&lt;G5,0.15*(R5-V$15),G5),0),0))*LookHere!B$11</f>
        <v>0</v>
      </c>
      <c r="T5" s="3">
        <f>(IF(R5&lt;V$16,W$16*R5,IF(R5&lt;V$17,Z$16+W$17*(R5-V$16),IF(R5&lt;V$18,W$18*(R5-V$18)+Z$17,(R5-V$18)*W$19+Z$18)))+S5 + IF(R5&lt;V$20,R5*W$20,IF(R5&lt;V$21,(R5-V$20)*W$21+Z$20,(R5-V$21)*W$22+Z$21)))*LookHere!B$11</f>
        <v>-185.99756640000004</v>
      </c>
      <c r="V5" s="4">
        <f>LookHere!D$20-V9</f>
        <v>3.5779999999999999E-2</v>
      </c>
      <c r="W5" t="s">
        <v>21</v>
      </c>
      <c r="AG5">
        <f>AG6-1</f>
        <v>20</v>
      </c>
      <c r="AH5" s="20">
        <v>0.02</v>
      </c>
      <c r="AI5" s="3">
        <f>IF(((K5+L5+O5+I5)-H5)&lt;H5,1,0)</f>
        <v>0</v>
      </c>
    </row>
    <row r="6" spans="1:35" x14ac:dyDescent="0.2">
      <c r="A6">
        <f t="shared" si="0"/>
        <v>42</v>
      </c>
      <c r="B6">
        <f>IF(A6&lt;LookHere!$B$9,1,2)</f>
        <v>1</v>
      </c>
      <c r="C6">
        <f>IF(B6&lt;2,LookHere!F$10 - T5,0)</f>
        <v>7185.9975664000003</v>
      </c>
      <c r="D6" s="3">
        <f>IF(B6=2,LookHere!$B$12,0)</f>
        <v>0</v>
      </c>
      <c r="E6" s="3">
        <f>IF(A6&lt;LookHere!B$13,0,IF(A6&lt;LookHere!B$14,LookHere!C$13,LookHere!C$14))</f>
        <v>0</v>
      </c>
      <c r="F6" s="3">
        <f>IF('SC3'!A6&lt;LookHere!D$15,0,LookHere!B$15)</f>
        <v>0</v>
      </c>
      <c r="G6" s="3">
        <f>IF('SC3'!A6&lt;LookHere!D$16,0,LookHere!B$16)</f>
        <v>0</v>
      </c>
      <c r="H6" s="3">
        <f t="shared" si="1"/>
        <v>0</v>
      </c>
      <c r="I6" s="35">
        <f t="shared" si="2"/>
        <v>78670.280050199988</v>
      </c>
      <c r="J6" s="3">
        <f>IF(I5&gt;0,IF(B6&lt;2,IF(C6&gt;5500*[1]LookHere!B$11, 5500*[1]LookHere!B$11, C6), IF(H6&gt;(M6+P5),-(H6-M6-P5),0)),0)</f>
        <v>5500</v>
      </c>
      <c r="K6" s="35">
        <f t="shared" si="3"/>
        <v>20636.180167999995</v>
      </c>
      <c r="L6" s="35">
        <f t="shared" si="4"/>
        <v>0</v>
      </c>
      <c r="M6" s="35">
        <f t="shared" si="5"/>
        <v>0</v>
      </c>
      <c r="N6" s="35">
        <f t="shared" si="6"/>
        <v>0</v>
      </c>
      <c r="O6" s="35">
        <f t="shared" si="7"/>
        <v>25552.916813399996</v>
      </c>
      <c r="P6" s="3">
        <f t="shared" si="8"/>
        <v>0</v>
      </c>
      <c r="Q6">
        <f t="shared" si="9"/>
        <v>0</v>
      </c>
      <c r="R6" s="3">
        <f>IF(B6&lt;2,K6*V$5+L6*0.4*V$6 - IF((C6-J6)&gt;0,IF((C6-J6)&gt;V$12,V$12,C6-J6)),P6+L6*($V$6)*0.4+K6*($V$5)+G6+F6+E6)/LookHere!B$11</f>
        <v>-947.63503998896056</v>
      </c>
      <c r="S6" s="3">
        <f>(IF(G6&gt;0,IF(R6&gt;V$15,IF(0.15*(R6-V$15)&lt;G6,0.15*(R6-V$15),G6),0),0))*LookHere!B$11</f>
        <v>0</v>
      </c>
      <c r="T6" s="3">
        <f>(IF(R6&lt;V$16,W$16*R6,IF(R6&lt;V$17,Z$16+W$17*(R6-V$16),IF(R6&lt;V$18,W$18*(R6-V$18)+Z$17,(R6-V$18)*W$19+Z$18)))+S6 + IF(R6&lt;V$20,R6*W$20,IF(R6&lt;V$21,(R6-V$20)*W$21+Z$20,(R6-V$21)*W$22+Z$21)))*LookHere!B$11</f>
        <v>-189.52700799779211</v>
      </c>
      <c r="V6" s="4">
        <f>LookHere!D$21-V9</f>
        <v>9.5780000000000004E-2</v>
      </c>
      <c r="W6" t="s">
        <v>22</v>
      </c>
      <c r="AG6">
        <f t="shared" ref="AG6:AG44" si="10">AG7-1</f>
        <v>21</v>
      </c>
      <c r="AH6" s="20">
        <v>0.02</v>
      </c>
      <c r="AI6" s="3">
        <f>IF(((K6+L6+O6+I6)-H6)&lt;H6,1,0)</f>
        <v>0</v>
      </c>
    </row>
    <row r="7" spans="1:35" x14ac:dyDescent="0.2">
      <c r="A7">
        <f t="shared" si="0"/>
        <v>43</v>
      </c>
      <c r="B7">
        <f>IF(A7&lt;LookHere!$B$9,1,2)</f>
        <v>1</v>
      </c>
      <c r="C7">
        <f>IF(B7&lt;2,LookHere!F$10 - T6,0)</f>
        <v>7189.5270079977918</v>
      </c>
      <c r="D7" s="3">
        <f>IF(B7=2,LookHere!$B$12,0)</f>
        <v>0</v>
      </c>
      <c r="E7" s="3">
        <f>IF(A7&lt;LookHere!B$13,0,IF(A7&lt;LookHere!B$14,LookHere!C$13,LookHere!C$14))</f>
        <v>0</v>
      </c>
      <c r="F7" s="3">
        <f>IF('SC3'!A7&lt;LookHere!D$15,0,LookHere!B$15)</f>
        <v>0</v>
      </c>
      <c r="G7" s="3">
        <f>IF('SC3'!A7&lt;LookHere!D$16,0,LookHere!B$16)</f>
        <v>0</v>
      </c>
      <c r="H7" s="3">
        <f t="shared" si="1"/>
        <v>0</v>
      </c>
      <c r="I7" s="35">
        <f t="shared" si="2"/>
        <v>85411.697069392132</v>
      </c>
      <c r="J7" s="3">
        <f>IF(I6&gt;0,IF(B7&lt;2,IF(C7&gt;5500*[1]LookHere!B$11, 5500*[1]LookHere!B$11, C7), IF(H7&gt;(M7+P6),-(H7-M7-P6),0)),0)</f>
        <v>5500</v>
      </c>
      <c r="K7" s="35">
        <f t="shared" si="3"/>
        <v>20961.819091051035</v>
      </c>
      <c r="L7" s="35">
        <f t="shared" si="4"/>
        <v>0</v>
      </c>
      <c r="M7" s="35">
        <f t="shared" si="5"/>
        <v>0</v>
      </c>
      <c r="N7" s="35">
        <f t="shared" si="6"/>
        <v>0</v>
      </c>
      <c r="O7" s="35">
        <f t="shared" si="7"/>
        <v>27645.668848713238</v>
      </c>
      <c r="P7" s="3">
        <f t="shared" si="8"/>
        <v>0</v>
      </c>
      <c r="Q7">
        <f t="shared" si="9"/>
        <v>0</v>
      </c>
      <c r="R7" s="3">
        <f>IF(B7&lt;2,K7*V$5+L7*0.4*V$6 - IF((C7-J7)&gt;0,IF((C7-J7)&gt;V$12,V$12,C7-J7)),P7+L7*($V$6)*0.4+K7*($V$5)+G7+F7+E7)/LookHere!B$11</f>
        <v>-939.51312091998579</v>
      </c>
      <c r="S7" s="3">
        <f>(IF(G7&gt;0,IF(R7&gt;V$15,IF(0.15*(R7-V$15)&lt;G7,0.15*(R7-V$15),G7),0),0))*LookHere!B$11</f>
        <v>0</v>
      </c>
      <c r="T7" s="3">
        <f>(IF(R7&lt;V$16,W$16*R7,IF(R7&lt;V$17,Z$16+W$17*(R7-V$16),IF(R7&lt;V$18,W$18*(R7-V$18)+Z$17,(R7-V$18)*W$19+Z$18)))+S7 + IF(R7&lt;V$20,R7*W$20,IF(R7&lt;V$21,(R7-V$20)*W$21+Z$20,(R7-V$21)*W$22+Z$21)))*LookHere!B$11</f>
        <v>-187.90262418399718</v>
      </c>
      <c r="V7" s="4">
        <f>LookHere!F$25</f>
        <v>1</v>
      </c>
      <c r="W7" t="s">
        <v>71</v>
      </c>
      <c r="AG7">
        <f t="shared" si="10"/>
        <v>22</v>
      </c>
      <c r="AH7" s="20">
        <v>0.02</v>
      </c>
      <c r="AI7" s="3">
        <f>IF(((K7+L7+O7+I7)-H7)&lt;H7,1,0)</f>
        <v>0</v>
      </c>
    </row>
    <row r="8" spans="1:35" x14ac:dyDescent="0.2">
      <c r="A8">
        <f t="shared" si="0"/>
        <v>44</v>
      </c>
      <c r="B8">
        <f>IF(A8&lt;LookHere!$B$9,1,2)</f>
        <v>1</v>
      </c>
      <c r="C8">
        <f>IF(B8&lt;2,LookHere!F$10 - T7,0)</f>
        <v>7187.9026241839974</v>
      </c>
      <c r="D8" s="3">
        <f>IF(B8=2,LookHere!$B$12,0)</f>
        <v>0</v>
      </c>
      <c r="E8" s="3">
        <f>IF(A8&lt;LookHere!B$13,0,IF(A8&lt;LookHere!B$14,LookHere!C$13,LookHere!C$14))</f>
        <v>0</v>
      </c>
      <c r="F8" s="3">
        <f>IF('SC3'!A8&lt;LookHere!D$15,0,LookHere!B$15)</f>
        <v>0</v>
      </c>
      <c r="G8" s="3">
        <f>IF('SC3'!A8&lt;LookHere!D$16,0,LookHere!B$16)</f>
        <v>0</v>
      </c>
      <c r="H8" s="3">
        <f t="shared" si="1"/>
        <v>0</v>
      </c>
      <c r="I8" s="35">
        <f t="shared" si="2"/>
        <v>92259.493649147131</v>
      </c>
      <c r="J8" s="3">
        <f>IF(I7&gt;0,IF(B8&lt;2,IF(C8&gt;5500*[1]LookHere!B$11, 5500*[1]LookHere!B$11, C8), IF(H8&gt;(M8+P7),-(H8-M8-P7),0)),0)</f>
        <v>5500</v>
      </c>
      <c r="K8" s="35">
        <f t="shared" si="3"/>
        <v>21292.59659630782</v>
      </c>
      <c r="L8" s="35">
        <f t="shared" si="4"/>
        <v>0</v>
      </c>
      <c r="M8" s="35">
        <f t="shared" si="5"/>
        <v>0</v>
      </c>
      <c r="N8" s="35">
        <f t="shared" si="6"/>
        <v>0</v>
      </c>
      <c r="O8" s="35">
        <f t="shared" si="7"/>
        <v>29769.820127329927</v>
      </c>
      <c r="P8" s="3">
        <f t="shared" si="8"/>
        <v>0</v>
      </c>
      <c r="Q8">
        <f t="shared" si="9"/>
        <v>0</v>
      </c>
      <c r="R8" s="3">
        <f>IF(B8&lt;2,K8*V$5+L8*0.4*V$6 - IF((C8-J8)&gt;0,IF((C8-J8)&gt;V$12,V$12,C8-J8)),P8+L8*($V$6)*0.4+K8*($V$5)+G8+F8+E8)/LookHere!B$11</f>
        <v>-926.05351796810362</v>
      </c>
      <c r="S8" s="3">
        <f>(IF(G8&gt;0,IF(R8&gt;V$15,IF(0.15*(R8-V$15)&lt;G8,0.15*(R8-V$15),G8),0),0))*LookHere!B$11</f>
        <v>0</v>
      </c>
      <c r="T8" s="3">
        <f>(IF(R8&lt;V$16,W$16*R8,IF(R8&lt;V$17,Z$16+W$17*(R8-V$16),IF(R8&lt;V$18,W$18*(R8-V$18)+Z$17,(R8-V$18)*W$19+Z$18)))+S8 + IF(R8&lt;V$20,R8*W$20,IF(R8&lt;V$21,(R8-V$20)*W$21+Z$20,(R8-V$21)*W$22+Z$21)))*LookHere!B$11</f>
        <v>-185.21070359362074</v>
      </c>
      <c r="V8" s="4">
        <f>LookHere!G$25</f>
        <v>1</v>
      </c>
      <c r="W8" t="s">
        <v>72</v>
      </c>
      <c r="AG8">
        <f t="shared" si="10"/>
        <v>23</v>
      </c>
      <c r="AH8" s="20">
        <v>0.02</v>
      </c>
      <c r="AI8" s="3">
        <f>IF(((X31+Y31+O8+W31)-H8)&lt;H8,1,0)</f>
        <v>0</v>
      </c>
    </row>
    <row r="9" spans="1:35" x14ac:dyDescent="0.2">
      <c r="A9">
        <f t="shared" si="0"/>
        <v>45</v>
      </c>
      <c r="B9">
        <f>IF(A9&lt;LookHere!$B$9,1,2)</f>
        <v>1</v>
      </c>
      <c r="C9">
        <f>IF(B9&lt;2,LookHere!F$10 - T8,0)</f>
        <v>7185.2107035936206</v>
      </c>
      <c r="D9" s="3">
        <f>IF(B9=2,LookHere!$B$12,0)</f>
        <v>0</v>
      </c>
      <c r="E9" s="3">
        <f>IF(A9&lt;LookHere!B$13,0,IF(A9&lt;LookHere!B$14,LookHere!C$13,LookHere!C$14))</f>
        <v>0</v>
      </c>
      <c r="F9" s="3">
        <f>IF('SC3'!A9&lt;LookHere!D$15,0,LookHere!B$15)</f>
        <v>0</v>
      </c>
      <c r="G9" s="3">
        <f>IF('SC3'!A9&lt;LookHere!D$16,0,LookHere!B$16)</f>
        <v>0</v>
      </c>
      <c r="H9" s="3">
        <f t="shared" si="1"/>
        <v>0</v>
      </c>
      <c r="I9" s="35">
        <f t="shared" si="2"/>
        <v>99215.348458930661</v>
      </c>
      <c r="J9" s="3">
        <f>IF(I8&gt;0,IF(B9&lt;2,IF(C9&gt;5500*[1]LookHere!B$11, 5500*[1]LookHere!B$11, C9), IF(H9&gt;(M9+P8),-(H9-M9-P8),0)),0)</f>
        <v>5500</v>
      </c>
      <c r="K9" s="35">
        <f t="shared" si="3"/>
        <v>21628.593770597556</v>
      </c>
      <c r="L9" s="35">
        <f t="shared" si="4"/>
        <v>0</v>
      </c>
      <c r="M9" s="35">
        <f t="shared" si="5"/>
        <v>0</v>
      </c>
      <c r="N9" s="35">
        <f t="shared" si="6"/>
        <v>0</v>
      </c>
      <c r="O9" s="35">
        <f t="shared" si="7"/>
        <v>31924.79859253281</v>
      </c>
      <c r="P9" s="3">
        <f t="shared" si="8"/>
        <v>0</v>
      </c>
      <c r="Q9">
        <f t="shared" si="9"/>
        <v>0</v>
      </c>
      <c r="R9" s="3">
        <f>IF(B9&lt;2,K9*V$5+L9*0.4*V$6 - IF((C9-J9)&gt;0,IF((C9-J9)&gt;V$12,V$12,C9-J9)),P9+L9*($V$6)*0.4+K9*($V$5)+G9+F9+E9)/LookHere!B$11</f>
        <v>-911.33961848164006</v>
      </c>
      <c r="S9" s="3">
        <f>(IF(G9&gt;0,IF(R9&gt;V$15,IF(0.15*(R9-V$15)&lt;G9,0.15*(R9-V$15),G9),0),0))*LookHere!B$11</f>
        <v>0</v>
      </c>
      <c r="T9" s="3">
        <f>(IF(R9&lt;V$16,W$16*R9,IF(R9&lt;V$17,Z$16+W$17*(R9-V$16),IF(R9&lt;V$18,W$18*(R9-V$18)+Z$17,(R9-V$18)*W$19+Z$18)))+S9 + IF(R9&lt;V$20,R9*W$20,IF(R9&lt;V$21,(R9-V$20)*W$21+Z$20,(R9-V$21)*W$22+Z$21)))*LookHere!B$11</f>
        <v>-182.26792369632801</v>
      </c>
      <c r="V9" s="38">
        <f>LookHere!B$28</f>
        <v>4.2199999999999998E-3</v>
      </c>
      <c r="W9" t="s">
        <v>73</v>
      </c>
      <c r="AG9">
        <f t="shared" si="10"/>
        <v>24</v>
      </c>
      <c r="AH9" s="20">
        <v>0.02</v>
      </c>
      <c r="AI9" s="3">
        <f>IF(((X32+Y32+O9+W32)-H9)&lt;H9,1,0)</f>
        <v>0</v>
      </c>
    </row>
    <row r="10" spans="1:35" x14ac:dyDescent="0.2">
      <c r="A10">
        <f t="shared" si="0"/>
        <v>46</v>
      </c>
      <c r="B10">
        <f>IF(A10&lt;LookHere!$B$9,1,2)</f>
        <v>1</v>
      </c>
      <c r="C10">
        <f>IF(B10&lt;2,LookHere!F$10 - T9,0)</f>
        <v>7182.2679236963277</v>
      </c>
      <c r="D10" s="3">
        <f>IF(B10=2,LookHere!$B$12,0)</f>
        <v>0</v>
      </c>
      <c r="E10" s="3">
        <f>IF(A10&lt;LookHere!B$13,0,IF(A10&lt;LookHere!B$14,LookHere!C$13,LookHere!C$14))</f>
        <v>0</v>
      </c>
      <c r="F10" s="3">
        <f>IF('SC3'!A10&lt;LookHere!D$15,0,LookHere!B$15)</f>
        <v>0</v>
      </c>
      <c r="G10" s="3">
        <f>IF('SC3'!A10&lt;LookHere!D$16,0,LookHere!B$16)</f>
        <v>0</v>
      </c>
      <c r="H10" s="3">
        <f t="shared" si="1"/>
        <v>0</v>
      </c>
      <c r="I10" s="35">
        <f t="shared" si="2"/>
        <v>106280.96665761257</v>
      </c>
      <c r="J10" s="3">
        <f>IF(I9&gt;0,IF(B10&lt;2,IF(C10&gt;5500*[1]LookHere!B$11, 5500*[1]LookHere!B$11, C10), IF(H10&gt;(M10+P9),-(H10-M10-P9),0)),0)</f>
        <v>5500</v>
      </c>
      <c r="K10" s="35">
        <f t="shared" si="3"/>
        <v>21969.892980297584</v>
      </c>
      <c r="L10" s="35">
        <f t="shared" si="4"/>
        <v>0</v>
      </c>
      <c r="M10" s="35">
        <f t="shared" si="5"/>
        <v>0</v>
      </c>
      <c r="N10" s="35">
        <f t="shared" si="6"/>
        <v>0</v>
      </c>
      <c r="O10" s="35">
        <f t="shared" si="7"/>
        <v>34110.839838019303</v>
      </c>
      <c r="P10" s="3">
        <f t="shared" si="8"/>
        <v>0</v>
      </c>
      <c r="Q10">
        <f t="shared" si="9"/>
        <v>0</v>
      </c>
      <c r="R10" s="3">
        <f>IF(B10&lt;2,K10*V$5+L10*0.4*V$6 - IF((C10-J10)&gt;0,IF((C10-J10)&gt;V$12,V$12,C10-J10)),P10+L10*($V$6)*0.4+K10*($V$5)+G10+F10+E10)/LookHere!B$11</f>
        <v>-896.18515286128013</v>
      </c>
      <c r="S10" s="3">
        <f>(IF(G10&gt;0,IF(R10&gt;V$15,IF(0.15*(R10-V$15)&lt;G10,0.15*(R10-V$15),G10),0),0))*LookHere!B$11</f>
        <v>0</v>
      </c>
      <c r="T10" s="3">
        <f>(IF(R10&lt;V$16,W$16*R10,IF(R10&lt;V$17,Z$16+W$17*(R10-V$16),IF(R10&lt;V$18,W$18*(R10-V$18)+Z$17,(R10-V$18)*W$19+Z$18)))+S10 + IF(R10&lt;V$20,R10*W$20,IF(R10&lt;V$21,(R10-V$20)*W$21+Z$20,(R10-V$21)*W$22+Z$21)))*LookHere!B$11</f>
        <v>-179.237030572256</v>
      </c>
      <c r="V10" s="39">
        <f>V7*(V5-V4)+(1-V7)*(V6-V4)</f>
        <v>1.5779999999999999E-2</v>
      </c>
      <c r="W10" t="s">
        <v>74</v>
      </c>
      <c r="AG10">
        <f t="shared" si="10"/>
        <v>25</v>
      </c>
      <c r="AH10" s="20">
        <v>0.02</v>
      </c>
      <c r="AI10" s="3">
        <f>IF(((X33+Y33+O10+W33)-H10)&lt;H10,1,0)</f>
        <v>0</v>
      </c>
    </row>
    <row r="11" spans="1:35" x14ac:dyDescent="0.2">
      <c r="A11">
        <f t="shared" si="0"/>
        <v>47</v>
      </c>
      <c r="B11">
        <f>IF(A11&lt;LookHere!$B$9,1,2)</f>
        <v>1</v>
      </c>
      <c r="C11">
        <f>IF(B11&lt;2,LookHere!F$10 - T10,0)</f>
        <v>7179.2370305722561</v>
      </c>
      <c r="D11" s="3">
        <f>IF(B11=2,LookHere!$B$12,0)</f>
        <v>0</v>
      </c>
      <c r="E11" s="3">
        <f>IF(A11&lt;LookHere!B$13,0,IF(A11&lt;LookHere!B$14,LookHere!C$13,LookHere!C$14))</f>
        <v>0</v>
      </c>
      <c r="F11" s="3">
        <f>IF('SC3'!A11&lt;LookHere!D$15,0,LookHere!B$15)</f>
        <v>0</v>
      </c>
      <c r="G11" s="3">
        <f>IF('SC3'!A11&lt;LookHere!D$16,0,LookHere!B$16)</f>
        <v>0</v>
      </c>
      <c r="H11" s="3">
        <f t="shared" si="1"/>
        <v>0</v>
      </c>
      <c r="I11" s="35">
        <f t="shared" si="2"/>
        <v>113458.08031146969</v>
      </c>
      <c r="J11" s="3">
        <f>IF(I10&gt;0,IF(B11&lt;2,IF(C11&gt;5500*[1]LookHere!B$11, 5500*[1]LookHere!B$11, C11), IF(H11&gt;(M11+P10),-(H11-M11-P10),0)),0)</f>
        <v>5500</v>
      </c>
      <c r="K11" s="35">
        <f t="shared" si="3"/>
        <v>22316.577891526678</v>
      </c>
      <c r="L11" s="35">
        <f t="shared" si="4"/>
        <v>0</v>
      </c>
      <c r="M11" s="35">
        <f t="shared" si="5"/>
        <v>0</v>
      </c>
      <c r="N11" s="35">
        <f t="shared" si="6"/>
        <v>0</v>
      </c>
      <c r="O11" s="35">
        <f t="shared" si="7"/>
        <v>36328.345921235501</v>
      </c>
      <c r="P11" s="3">
        <f t="shared" si="8"/>
        <v>0</v>
      </c>
      <c r="Q11">
        <f t="shared" si="9"/>
        <v>0</v>
      </c>
      <c r="R11" s="3">
        <f>IF(B11&lt;2,K11*V$5+L11*0.4*V$6 - IF((C11-J11)&gt;0,IF((C11-J11)&gt;V$12,V$12,C11-J11)),P11+L11*($V$6)*0.4+K11*($V$5)+G11+F11+E11)/LookHere!B$11</f>
        <v>-880.74987361343153</v>
      </c>
      <c r="S11" s="3">
        <f>(IF(G11&gt;0,IF(R11&gt;V$15,IF(0.15*(R11-V$15)&lt;G11,0.15*(R11-V$15),G11),0),0))*LookHere!B$11</f>
        <v>0</v>
      </c>
      <c r="T11" s="3">
        <f>(IF(R11&lt;V$16,W$16*R11,IF(R11&lt;V$17,Z$16+W$17*(R11-V$16),IF(R11&lt;V$18,W$18*(R11-V$18)+Z$17,(R11-V$18)*W$19+Z$18)))+S11 + IF(R11&lt;V$20,R11*W$20,IF(R11&lt;V$21,(R11-V$20)*W$21+Z$20,(R11-V$21)*W$22+Z$21)))*LookHere!B$11</f>
        <v>-176.14997472268632</v>
      </c>
      <c r="V11" s="39">
        <f>V8*(V5-V4)+(1-V8)*(V6-V4)</f>
        <v>1.5779999999999999E-2</v>
      </c>
      <c r="W11" t="s">
        <v>75</v>
      </c>
      <c r="AG11">
        <f t="shared" si="10"/>
        <v>26</v>
      </c>
      <c r="AH11" s="20">
        <v>0.02</v>
      </c>
      <c r="AI11" s="3">
        <f>IF(((X34+Y34+O11+W34)-H11)&lt;H11,1,0)</f>
        <v>0</v>
      </c>
    </row>
    <row r="12" spans="1:35" x14ac:dyDescent="0.2">
      <c r="A12">
        <f t="shared" si="0"/>
        <v>48</v>
      </c>
      <c r="B12">
        <f>IF(A12&lt;LookHere!$B$9,1,2)</f>
        <v>1</v>
      </c>
      <c r="C12">
        <f>IF(B12&lt;2,LookHere!F$10 - T11,0)</f>
        <v>7176.1499747226862</v>
      </c>
      <c r="D12" s="3">
        <f>IF(B12=2,LookHere!$B$12,0)</f>
        <v>0</v>
      </c>
      <c r="E12" s="3">
        <f>IF(A12&lt;LookHere!B$13,0,IF(A12&lt;LookHere!B$14,LookHere!C$13,LookHere!C$14))</f>
        <v>0</v>
      </c>
      <c r="F12" s="3">
        <f>IF('SC3'!A12&lt;LookHere!D$15,0,LookHere!B$15)</f>
        <v>0</v>
      </c>
      <c r="G12" s="3">
        <f>IF('SC3'!A12&lt;LookHere!D$16,0,LookHere!B$16)</f>
        <v>0</v>
      </c>
      <c r="H12" s="3">
        <f t="shared" si="1"/>
        <v>0</v>
      </c>
      <c r="I12" s="35">
        <f t="shared" si="2"/>
        <v>120748.44881878467</v>
      </c>
      <c r="J12" s="3">
        <f>IF(I11&gt;0,IF(B12&lt;2,IF(C12&gt;5500*[1]LookHere!B$11, 5500*[1]LookHere!B$11, C12), IF(H12&gt;(M12+P11),-(H12-M12-P11),0)),0)</f>
        <v>5500</v>
      </c>
      <c r="K12" s="35">
        <f t="shared" si="3"/>
        <v>22668.733490654966</v>
      </c>
      <c r="L12" s="35">
        <f t="shared" si="4"/>
        <v>0</v>
      </c>
      <c r="M12" s="35">
        <f t="shared" si="5"/>
        <v>0</v>
      </c>
      <c r="N12" s="35">
        <f t="shared" si="6"/>
        <v>0</v>
      </c>
      <c r="O12" s="35">
        <f t="shared" si="7"/>
        <v>38577.75719459528</v>
      </c>
      <c r="P12" s="3">
        <f t="shared" si="8"/>
        <v>0</v>
      </c>
      <c r="Q12">
        <f t="shared" si="9"/>
        <v>0</v>
      </c>
      <c r="R12" s="3">
        <f>IF(B12&lt;2,K12*V$5+L12*0.4*V$6 - IF((C12-J12)&gt;0,IF((C12-J12)&gt;V$12,V$12,C12-J12)),P12+L12*($V$6)*0.4+K12*($V$5)+G12+F12+E12)/LookHere!B$11</f>
        <v>-865.06269042705162</v>
      </c>
      <c r="S12" s="3">
        <f>(IF(G12&gt;0,IF(R12&gt;V$15,IF(0.15*(R12-V$15)&lt;G12,0.15*(R12-V$15),G12),0),0))*LookHere!B$11</f>
        <v>0</v>
      </c>
      <c r="T12" s="3">
        <f>(IF(R12&lt;V$16,W$16*R12,IF(R12&lt;V$17,Z$16+W$17*(R12-V$16),IF(R12&lt;V$18,W$18*(R12-V$18)+Z$17,(R12-V$18)*W$19+Z$18)))+S12 + IF(R12&lt;V$20,R12*W$20,IF(R12&lt;V$21,(R12-V$20)*W$21+Z$20,(R12-V$21)*W$22+Z$21)))*LookHere!B$11</f>
        <v>-173.01253808541034</v>
      </c>
      <c r="V12" s="23">
        <f>LookHere!F$8*0.15</f>
        <v>8370</v>
      </c>
      <c r="W12" t="s">
        <v>78</v>
      </c>
      <c r="AG12">
        <f t="shared" si="10"/>
        <v>27</v>
      </c>
      <c r="AH12" s="20">
        <v>0.02</v>
      </c>
      <c r="AI12" s="3">
        <f t="shared" ref="AI12:AI43" si="11">IF(((K12+L12+O12+I12)-H12)&lt;H12,1,0)</f>
        <v>0</v>
      </c>
    </row>
    <row r="13" spans="1:35" x14ac:dyDescent="0.2">
      <c r="A13">
        <f t="shared" si="0"/>
        <v>49</v>
      </c>
      <c r="B13">
        <f>IF(A13&lt;LookHere!$B$9,1,2)</f>
        <v>1</v>
      </c>
      <c r="C13">
        <f>IF(B13&lt;2,LookHere!F$10 - T12,0)</f>
        <v>7173.0125380854106</v>
      </c>
      <c r="D13" s="3">
        <f>IF(B13=2,LookHere!$B$12,0)</f>
        <v>0</v>
      </c>
      <c r="E13" s="3">
        <f>IF(A13&lt;LookHere!B$13,0,IF(A13&lt;LookHere!B$14,LookHere!C$13,LookHere!C$14))</f>
        <v>0</v>
      </c>
      <c r="F13" s="3">
        <f>IF('SC3'!A13&lt;LookHere!D$15,0,LookHere!B$15)</f>
        <v>0</v>
      </c>
      <c r="G13" s="3">
        <f>IF('SC3'!A13&lt;LookHere!D$16,0,LookHere!B$16)</f>
        <v>0</v>
      </c>
      <c r="H13" s="3">
        <f t="shared" si="1"/>
        <v>0</v>
      </c>
      <c r="I13" s="35">
        <f t="shared" si="2"/>
        <v>128153.85934114509</v>
      </c>
      <c r="J13" s="3">
        <f>IF(I12&gt;0,IF(B13&lt;2,IF(C13&gt;5500*[1]LookHere!B$11, 5500*[1]LookHere!B$11, C13), IF(H13&gt;(M13+P12),-(H13-M13-P12),0)),0)</f>
        <v>5500</v>
      </c>
      <c r="K13" s="35">
        <f t="shared" si="3"/>
        <v>23026.4461051375</v>
      </c>
      <c r="L13" s="35">
        <f t="shared" si="4"/>
        <v>0</v>
      </c>
      <c r="M13" s="35">
        <f t="shared" si="5"/>
        <v>0</v>
      </c>
      <c r="N13" s="35">
        <f t="shared" si="6"/>
        <v>0</v>
      </c>
      <c r="O13" s="35">
        <f t="shared" si="7"/>
        <v>40859.526741211397</v>
      </c>
      <c r="P13" s="3">
        <f t="shared" si="8"/>
        <v>0</v>
      </c>
      <c r="Q13">
        <f t="shared" si="9"/>
        <v>0</v>
      </c>
      <c r="R13" s="3">
        <f>IF(B13&lt;2,K13*V$5+L13*0.4*V$6 - IF((C13-J13)&gt;0,IF((C13-J13)&gt;V$12,V$12,C13-J13)),P13+L13*($V$6)*0.4+K13*($V$5)+G13+F13+E13)/LookHere!B$11</f>
        <v>-849.12629644359083</v>
      </c>
      <c r="S13" s="3">
        <f>(IF(G13&gt;0,IF(R13&gt;V$15,IF(0.15*(R13-V$15)&lt;G13,0.15*(R13-V$15),G13),0),0))*LookHere!B$11</f>
        <v>0</v>
      </c>
      <c r="T13" s="3">
        <f>(IF(R13&lt;V$16,W$16*R13,IF(R13&lt;V$17,Z$16+W$17*(R13-V$16),IF(R13&lt;V$18,W$18*(R13-V$18)+Z$17,(R13-V$18)*W$19+Z$18)))+S13 + IF(R13&lt;V$20,R13*W$20,IF(R13&lt;V$21,(R13-V$20)*W$21+Z$20,(R13-V$21)*W$22+Z$21)))*LookHere!B$11</f>
        <v>-169.82525928871817</v>
      </c>
      <c r="W13" t="s">
        <v>20</v>
      </c>
      <c r="AG13">
        <f t="shared" si="10"/>
        <v>28</v>
      </c>
      <c r="AH13" s="20">
        <v>0.02</v>
      </c>
      <c r="AI13" s="3">
        <f t="shared" si="11"/>
        <v>0</v>
      </c>
    </row>
    <row r="14" spans="1:35" x14ac:dyDescent="0.2">
      <c r="A14">
        <f t="shared" si="0"/>
        <v>50</v>
      </c>
      <c r="B14">
        <f>IF(A14&lt;LookHere!$B$9,1,2)</f>
        <v>1</v>
      </c>
      <c r="C14">
        <f>IF(B14&lt;2,LookHere!F$10 - T13,0)</f>
        <v>7169.8252592887184</v>
      </c>
      <c r="D14" s="3">
        <f>IF(B14=2,LookHere!$B$12,0)</f>
        <v>0</v>
      </c>
      <c r="E14" s="3">
        <f>IF(A14&lt;LookHere!B$13,0,IF(A14&lt;LookHere!B$14,LookHere!C$13,LookHere!C$14))</f>
        <v>0</v>
      </c>
      <c r="F14" s="3">
        <f>IF('SC3'!A14&lt;LookHere!D$15,0,LookHere!B$15)</f>
        <v>0</v>
      </c>
      <c r="G14" s="3">
        <f>IF('SC3'!A14&lt;LookHere!D$16,0,LookHere!B$16)</f>
        <v>0</v>
      </c>
      <c r="H14" s="3">
        <f t="shared" si="1"/>
        <v>0</v>
      </c>
      <c r="I14" s="35">
        <f t="shared" si="2"/>
        <v>135676.12724154833</v>
      </c>
      <c r="J14" s="3">
        <f>IF(I13&gt;0,IF(B14&lt;2,IF(C14&gt;5500*[1]LookHere!B$11, 5500*[1]LookHere!B$11, C14), IF(H14&gt;(M14+P13),-(H14-M14-P13),0)),0)</f>
        <v>5500</v>
      </c>
      <c r="K14" s="35">
        <f t="shared" si="3"/>
        <v>23389.803424676567</v>
      </c>
      <c r="L14" s="35">
        <f t="shared" si="4"/>
        <v>0</v>
      </c>
      <c r="M14" s="35">
        <f t="shared" si="5"/>
        <v>0</v>
      </c>
      <c r="N14" s="35">
        <f t="shared" si="6"/>
        <v>0</v>
      </c>
      <c r="O14" s="35">
        <f t="shared" si="7"/>
        <v>43174.115332476431</v>
      </c>
      <c r="P14" s="3">
        <f t="shared" si="8"/>
        <v>0</v>
      </c>
      <c r="Q14">
        <f t="shared" si="9"/>
        <v>0</v>
      </c>
      <c r="R14" s="3">
        <f>IF(B14&lt;2,K14*V$5+L14*0.4*V$6 - IF((C14-J14)&gt;0,IF((C14-J14)&gt;V$12,V$12,C14-J14)),P14+L14*($V$6)*0.4+K14*($V$5)+G14+F14+E14)/LookHere!B$11</f>
        <v>-832.93809275379078</v>
      </c>
      <c r="S14" s="3">
        <f>(IF(G14&gt;0,IF(R14&gt;V$15,IF(0.15*(R14-V$15)&lt;G14,0.15*(R14-V$15),G14),0),0))*LookHere!B$11</f>
        <v>0</v>
      </c>
      <c r="T14" s="3">
        <f>(IF(R14&lt;V$16,W$16*R14,IF(R14&lt;V$17,Z$16+W$17*(R14-V$16),IF(R14&lt;V$18,W$18*(R14-V$18)+Z$17,(R14-V$18)*W$19+Z$18)))+S14 + IF(R14&lt;V$20,R14*W$20,IF(R14&lt;V$21,(R14-V$20)*W$21+Z$20,(R14-V$21)*W$22+Z$21)))*LookHere!B$11</f>
        <v>-166.58761855075815</v>
      </c>
      <c r="AG14">
        <f t="shared" si="10"/>
        <v>29</v>
      </c>
      <c r="AH14" s="20">
        <v>0.02</v>
      </c>
      <c r="AI14" s="3">
        <f t="shared" si="11"/>
        <v>0</v>
      </c>
    </row>
    <row r="15" spans="1:35" x14ac:dyDescent="0.2">
      <c r="A15">
        <f t="shared" si="0"/>
        <v>51</v>
      </c>
      <c r="B15">
        <f>IF(A15&lt;LookHere!$B$9,1,2)</f>
        <v>1</v>
      </c>
      <c r="C15">
        <f>IF(B15&lt;2,LookHere!F$10 - T14,0)</f>
        <v>7166.5876185507577</v>
      </c>
      <c r="D15" s="3">
        <f>IF(B15=2,LookHere!$B$12,0)</f>
        <v>0</v>
      </c>
      <c r="E15" s="3">
        <f>IF(A15&lt;LookHere!B$13,0,IF(A15&lt;LookHere!B$14,LookHere!C$13,LookHere!C$14))</f>
        <v>0</v>
      </c>
      <c r="F15" s="3">
        <f>IF('SC3'!A15&lt;LookHere!D$15,0,LookHere!B$15)</f>
        <v>0</v>
      </c>
      <c r="G15" s="3">
        <f>IF('SC3'!A15&lt;LookHere!D$16,0,LookHere!B$16)</f>
        <v>0</v>
      </c>
      <c r="H15" s="3">
        <f t="shared" si="1"/>
        <v>0</v>
      </c>
      <c r="I15" s="35">
        <f t="shared" si="2"/>
        <v>143317.09652941994</v>
      </c>
      <c r="J15" s="3">
        <f>IF(I14&gt;0,IF(B15&lt;2,IF(C15&gt;5500*[1]LookHere!B$11, 5500*[1]LookHere!B$11, C15), IF(H15&gt;(M15+P14),-(H15-M15-P14),0)),0)</f>
        <v>5500</v>
      </c>
      <c r="K15" s="35">
        <f t="shared" si="3"/>
        <v>23758.894522717961</v>
      </c>
      <c r="L15" s="35">
        <f t="shared" si="4"/>
        <v>0</v>
      </c>
      <c r="M15" s="35">
        <f t="shared" si="5"/>
        <v>0</v>
      </c>
      <c r="N15" s="35">
        <f t="shared" si="6"/>
        <v>0</v>
      </c>
      <c r="O15" s="35">
        <f t="shared" si="7"/>
        <v>45521.990490973665</v>
      </c>
      <c r="P15" s="3">
        <f t="shared" si="8"/>
        <v>0</v>
      </c>
      <c r="Q15">
        <f t="shared" si="9"/>
        <v>0</v>
      </c>
      <c r="R15" s="3">
        <f>IF(B15&lt;2,K15*V$5+L15*0.4*V$6 - IF((C15-J15)&gt;0,IF((C15-J15)&gt;V$12,V$12,C15-J15)),P15+L15*($V$6)*0.4+K15*($V$5)+G15+F15+E15)/LookHere!B$11</f>
        <v>-816.49437252790915</v>
      </c>
      <c r="S15" s="3">
        <f>(IF(G15&gt;0,IF(R15&gt;V$15,IF(0.15*(R15-V$15)&lt;G15,0.15*(R15-V$15),G15),0),0))*LookHere!B$11</f>
        <v>0</v>
      </c>
      <c r="T15" s="3">
        <f>(IF(R15&lt;V$16,W$16*R15,IF(R15&lt;V$17,Z$16+W$17*(R15-V$16),IF(R15&lt;V$18,W$18*(R15-V$18)+Z$17,(R15-V$18)*W$19+Z$18)))+S15 + IF(R15&lt;V$20,R15*W$20,IF(R15&lt;V$21,(R15-V$20)*W$21+Z$20,(R15-V$21)*W$22+Z$21)))*LookHere!B$11</f>
        <v>-163.29887450558184</v>
      </c>
      <c r="V15" s="40">
        <v>71592</v>
      </c>
      <c r="W15" t="s">
        <v>61</v>
      </c>
      <c r="AG15">
        <f t="shared" si="10"/>
        <v>30</v>
      </c>
      <c r="AH15" s="20">
        <v>0.02</v>
      </c>
      <c r="AI15" s="3">
        <f t="shared" si="11"/>
        <v>0</v>
      </c>
    </row>
    <row r="16" spans="1:35" x14ac:dyDescent="0.2">
      <c r="A16">
        <f t="shared" si="0"/>
        <v>52</v>
      </c>
      <c r="B16">
        <f>IF(A16&lt;LookHere!$B$9,1,2)</f>
        <v>1</v>
      </c>
      <c r="C16">
        <f>IF(B16&lt;2,LookHere!F$10 - T15,0)</f>
        <v>7163.2988745055818</v>
      </c>
      <c r="D16" s="3">
        <f>IF(B16=2,LookHere!$B$12,0)</f>
        <v>0</v>
      </c>
      <c r="E16" s="3">
        <f>IF(A16&lt;LookHere!B$13,0,IF(A16&lt;LookHere!B$14,LookHere!C$13,LookHere!C$14))</f>
        <v>0</v>
      </c>
      <c r="F16" s="3">
        <f>IF('SC3'!A16&lt;LookHere!D$15,0,LookHere!B$15)</f>
        <v>0</v>
      </c>
      <c r="G16" s="3">
        <f>IF('SC3'!A16&lt;LookHere!D$16,0,LookHere!B$16)</f>
        <v>0</v>
      </c>
      <c r="H16" s="3">
        <f t="shared" si="1"/>
        <v>0</v>
      </c>
      <c r="I16" s="35">
        <f t="shared" si="2"/>
        <v>151078.64031265417</v>
      </c>
      <c r="J16" s="3">
        <f>IF(I15&gt;0,IF(B16&lt;2,IF(C16&gt;5500*[1]LookHere!B$11, 5500*[1]LookHere!B$11, C16), IF(H16&gt;(M16+P15),-(H16-M16-P15),0)),0)</f>
        <v>5500</v>
      </c>
      <c r="K16" s="35">
        <f t="shared" si="3"/>
        <v>24133.809878286447</v>
      </c>
      <c r="L16" s="35">
        <f t="shared" si="4"/>
        <v>0</v>
      </c>
      <c r="M16" s="35">
        <f t="shared" si="5"/>
        <v>0</v>
      </c>
      <c r="N16" s="35">
        <f t="shared" si="6"/>
        <v>0</v>
      </c>
      <c r="O16" s="35">
        <f t="shared" si="7"/>
        <v>47903.626375426807</v>
      </c>
      <c r="P16" s="3">
        <f t="shared" si="8"/>
        <v>0</v>
      </c>
      <c r="Q16">
        <f t="shared" si="9"/>
        <v>0</v>
      </c>
      <c r="R16" s="3">
        <f>IF(B16&lt;2,K16*V$5+L16*0.4*V$6 - IF((C16-J16)&gt;0,IF((C16-J16)&gt;V$12,V$12,C16-J16)),P16+L16*($V$6)*0.4+K16*($V$5)+G16+F16+E16)/LookHere!B$11</f>
        <v>-799.79115706049276</v>
      </c>
      <c r="S16" s="3">
        <f>(IF(G16&gt;0,IF(R16&gt;V$15,IF(0.15*(R16-V$15)&lt;G16,0.15*(R16-V$15),G16),0),0))*LookHere!B$11</f>
        <v>0</v>
      </c>
      <c r="T16" s="3">
        <f>(IF(R16&lt;V$16,W$16*R16,IF(R16&lt;V$17,Z$16+W$17*(R16-V$16),IF(R16&lt;V$18,W$18*(R16-V$18)+Z$17,(R16-V$18)*W$19+Z$18)))+S16 + IF(R16&lt;V$20,R16*W$20,IF(R16&lt;V$21,(R16-V$20)*W$21+Z$20,(R16-V$21)*W$22+Z$21)))*LookHere!B$11</f>
        <v>-159.95823141209854</v>
      </c>
      <c r="V16" s="40">
        <v>43953</v>
      </c>
      <c r="W16">
        <v>0.15</v>
      </c>
      <c r="X16" t="s">
        <v>64</v>
      </c>
      <c r="Z16" s="40">
        <f>V16*W16</f>
        <v>6592.95</v>
      </c>
      <c r="AG16">
        <f t="shared" si="10"/>
        <v>31</v>
      </c>
      <c r="AH16" s="20">
        <v>2.5000000000000001E-2</v>
      </c>
      <c r="AI16" s="3">
        <f t="shared" si="11"/>
        <v>0</v>
      </c>
    </row>
    <row r="17" spans="1:35" x14ac:dyDescent="0.2">
      <c r="A17">
        <f t="shared" si="0"/>
        <v>53</v>
      </c>
      <c r="B17">
        <f>IF(A17&lt;LookHere!$B$9,1,2)</f>
        <v>1</v>
      </c>
      <c r="C17">
        <f>IF(B17&lt;2,LookHere!F$10 - T16,0)</f>
        <v>7159.9582314120989</v>
      </c>
      <c r="D17" s="3">
        <f>IF(B17=2,LookHere!$B$12,0)</f>
        <v>0</v>
      </c>
      <c r="E17" s="3">
        <f>IF(A17&lt;LookHere!B$13,0,IF(A17&lt;LookHere!B$14,LookHere!C$13,LookHere!C$14))</f>
        <v>0</v>
      </c>
      <c r="F17" s="3">
        <f>IF('SC3'!A17&lt;LookHere!D$15,0,LookHere!B$15)</f>
        <v>0</v>
      </c>
      <c r="G17" s="3">
        <f>IF('SC3'!A17&lt;LookHere!D$16,0,LookHere!B$16)</f>
        <v>0</v>
      </c>
      <c r="H17" s="3">
        <f t="shared" si="1"/>
        <v>0</v>
      </c>
      <c r="I17" s="35">
        <f t="shared" si="2"/>
        <v>158962.66125678783</v>
      </c>
      <c r="J17" s="3">
        <f>IF(I16&gt;0,IF(B17&lt;2,IF(C17&gt;5500*[1]LookHere!B$11, 5500*[1]LookHere!B$11, C17), IF(H17&gt;(M17+P16),-(H17-M17-P16),0)),0)</f>
        <v>5500</v>
      </c>
      <c r="K17" s="35">
        <f t="shared" si="3"/>
        <v>24514.641398165804</v>
      </c>
      <c r="L17" s="35">
        <f t="shared" si="4"/>
        <v>0</v>
      </c>
      <c r="M17" s="35">
        <f t="shared" si="5"/>
        <v>0</v>
      </c>
      <c r="N17" s="35">
        <f t="shared" si="6"/>
        <v>0</v>
      </c>
      <c r="O17" s="35">
        <f t="shared" si="7"/>
        <v>50319.503831043141</v>
      </c>
      <c r="P17" s="3">
        <f t="shared" si="8"/>
        <v>0</v>
      </c>
      <c r="Q17">
        <f t="shared" si="9"/>
        <v>0</v>
      </c>
      <c r="R17" s="3">
        <f>IF(B17&lt;2,K17*V$5+L17*0.4*V$6 - IF((C17-J17)&gt;0,IF((C17-J17)&gt;V$12,V$12,C17-J17)),P17+L17*($V$6)*0.4+K17*($V$5)+G17+F17+E17)/LookHere!B$11</f>
        <v>-782.8243621857265</v>
      </c>
      <c r="S17" s="3">
        <f>(IF(G17&gt;0,IF(R17&gt;V$15,IF(0.15*(R17-V$15)&lt;G17,0.15*(R17-V$15),G17),0),0))*LookHere!B$11</f>
        <v>0</v>
      </c>
      <c r="T17" s="3">
        <f>(IF(R17&lt;V$16,W$16*R17,IF(R17&lt;V$17,Z$16+W$17*(R17-V$16),IF(R17&lt;V$18,W$18*(R17-V$18)+Z$17,(R17-V$18)*W$19+Z$18)))+S17 + IF(R17&lt;V$20,R17*W$20,IF(R17&lt;V$21,(R17-V$20)*W$21+Z$20,(R17-V$21)*W$22+Z$21)))*LookHere!B$11</f>
        <v>-156.56487243714531</v>
      </c>
      <c r="V17" s="40">
        <v>87907</v>
      </c>
      <c r="W17">
        <v>0.22</v>
      </c>
      <c r="X17" t="s">
        <v>65</v>
      </c>
      <c r="Z17" s="40">
        <f>(V17-V16)*W17+Z16</f>
        <v>16262.829999999998</v>
      </c>
      <c r="AG17">
        <f t="shared" si="10"/>
        <v>32</v>
      </c>
      <c r="AH17" s="20">
        <v>2.5000000000000001E-2</v>
      </c>
      <c r="AI17" s="3">
        <f t="shared" si="11"/>
        <v>0</v>
      </c>
    </row>
    <row r="18" spans="1:35" x14ac:dyDescent="0.2">
      <c r="A18">
        <f t="shared" si="0"/>
        <v>54</v>
      </c>
      <c r="B18">
        <f>IF(A18&lt;LookHere!$B$9,1,2)</f>
        <v>1</v>
      </c>
      <c r="C18">
        <f>IF(B18&lt;2,LookHere!F$10 - T17,0)</f>
        <v>7156.5648724371449</v>
      </c>
      <c r="D18" s="3">
        <f>IF(B18=2,LookHere!$B$12,0)</f>
        <v>0</v>
      </c>
      <c r="E18" s="3">
        <f>IF(A18&lt;LookHere!B$13,0,IF(A18&lt;LookHere!B$14,LookHere!C$13,LookHere!C$14))</f>
        <v>0</v>
      </c>
      <c r="F18" s="3">
        <f>IF('SC3'!A18&lt;LookHere!D$15,0,LookHere!B$15)</f>
        <v>0</v>
      </c>
      <c r="G18" s="3">
        <f>IF('SC3'!A18&lt;LookHere!D$16,0,LookHere!B$16)</f>
        <v>0</v>
      </c>
      <c r="H18" s="3">
        <f t="shared" si="1"/>
        <v>0</v>
      </c>
      <c r="I18" s="35">
        <f t="shared" si="2"/>
        <v>166971.09205141992</v>
      </c>
      <c r="J18" s="3">
        <f>IF(I17&gt;0,IF(B18&lt;2,IF(C18&gt;5500*[1]LookHere!B$11, 5500*[1]LookHere!B$11, C18), IF(H18&gt;(M18+P17),-(H18-M18-P17),0)),0)</f>
        <v>5500</v>
      </c>
      <c r="K18" s="35">
        <f t="shared" si="3"/>
        <v>24901.482439428859</v>
      </c>
      <c r="L18" s="35">
        <f t="shared" si="4"/>
        <v>0</v>
      </c>
      <c r="M18" s="35">
        <f t="shared" si="5"/>
        <v>0</v>
      </c>
      <c r="N18" s="35">
        <f t="shared" si="6"/>
        <v>0</v>
      </c>
      <c r="O18" s="35">
        <f t="shared" si="7"/>
        <v>52770.110473934139</v>
      </c>
      <c r="P18" s="3">
        <f t="shared" si="8"/>
        <v>0</v>
      </c>
      <c r="Q18">
        <f t="shared" si="9"/>
        <v>0</v>
      </c>
      <c r="R18" s="3">
        <f>IF(B18&lt;2,K18*V$5+L18*0.4*V$6 - IF((C18-J18)&gt;0,IF((C18-J18)&gt;V$12,V$12,C18-J18)),P18+L18*($V$6)*0.4+K18*($V$5)+G18+F18+E18)/LookHere!B$11</f>
        <v>-765.58983075438039</v>
      </c>
      <c r="S18" s="3">
        <f>(IF(G18&gt;0,IF(R18&gt;V$15,IF(0.15*(R18-V$15)&lt;G18,0.15*(R18-V$15),G18),0),0))*LookHere!B$11</f>
        <v>0</v>
      </c>
      <c r="T18" s="3">
        <f>(IF(R18&lt;V$16,W$16*R18,IF(R18&lt;V$17,Z$16+W$17*(R18-V$16),IF(R18&lt;V$18,W$18*(R18-V$18)+Z$17,(R18-V$18)*W$19+Z$18)))+S18 + IF(R18&lt;V$20,R18*W$20,IF(R18&lt;V$21,(R18-V$20)*W$21+Z$20,(R18-V$21)*W$22+Z$21)))*LookHere!B$11</f>
        <v>-153.11796615087607</v>
      </c>
      <c r="V18" s="40">
        <v>136270</v>
      </c>
      <c r="W18">
        <v>0.26</v>
      </c>
      <c r="X18" t="s">
        <v>66</v>
      </c>
      <c r="Z18" s="40">
        <f>(V18-V17)*W18+Z17</f>
        <v>28837.21</v>
      </c>
      <c r="AG18">
        <f t="shared" si="10"/>
        <v>33</v>
      </c>
      <c r="AH18" s="20">
        <v>2.5000000000000001E-2</v>
      </c>
      <c r="AI18" s="3">
        <f t="shared" si="11"/>
        <v>0</v>
      </c>
    </row>
    <row r="19" spans="1:35" x14ac:dyDescent="0.2">
      <c r="A19">
        <f t="shared" si="0"/>
        <v>55</v>
      </c>
      <c r="B19">
        <f>IF(A19&lt;LookHere!$B$9,1,2)</f>
        <v>1</v>
      </c>
      <c r="C19">
        <f>IF(B19&lt;2,LookHere!F$10 - T18,0)</f>
        <v>7153.1179661508759</v>
      </c>
      <c r="D19" s="3">
        <f>IF(B19=2,LookHere!$B$12,0)</f>
        <v>0</v>
      </c>
      <c r="E19" s="3">
        <f>IF(A19&lt;LookHere!B$13,0,IF(A19&lt;LookHere!B$14,LookHere!C$13,LookHere!C$14))</f>
        <v>0</v>
      </c>
      <c r="F19" s="3">
        <f>IF('SC3'!A19&lt;LookHere!D$15,0,LookHere!B$15)</f>
        <v>0</v>
      </c>
      <c r="G19" s="3">
        <f>IF('SC3'!A19&lt;LookHere!D$16,0,LookHere!B$16)</f>
        <v>0</v>
      </c>
      <c r="H19" s="3">
        <f t="shared" si="1"/>
        <v>0</v>
      </c>
      <c r="I19" s="35">
        <f t="shared" si="2"/>
        <v>175105.89588399132</v>
      </c>
      <c r="J19" s="3">
        <f>IF(I18&gt;0,IF(B19&lt;2,IF(C19&gt;5500*[1]LookHere!B$11, 5500*[1]LookHere!B$11, C19), IF(H19&gt;(M19+P18),-(H19-M19-P18),0)),0)</f>
        <v>5500</v>
      </c>
      <c r="K19" s="35">
        <f t="shared" si="3"/>
        <v>25294.427832323043</v>
      </c>
      <c r="L19" s="35">
        <f t="shared" si="4"/>
        <v>0</v>
      </c>
      <c r="M19" s="35">
        <f t="shared" si="5"/>
        <v>0</v>
      </c>
      <c r="N19" s="35">
        <f t="shared" si="6"/>
        <v>0</v>
      </c>
      <c r="O19" s="35">
        <f t="shared" si="7"/>
        <v>55255.940783363694</v>
      </c>
      <c r="P19" s="3">
        <f t="shared" si="8"/>
        <v>0</v>
      </c>
      <c r="Q19">
        <f t="shared" si="9"/>
        <v>0</v>
      </c>
      <c r="R19" s="3">
        <f>IF(B19&lt;2,K19*V$5+L19*0.4*V$6 - IF((C19-J19)&gt;0,IF((C19-J19)&gt;V$12,V$12,C19-J19)),P19+L19*($V$6)*0.4+K19*($V$5)+G19+F19+E19)/LookHere!B$11</f>
        <v>-748.08333831035736</v>
      </c>
      <c r="S19" s="3">
        <f>(IF(G19&gt;0,IF(R19&gt;V$15,IF(0.15*(R19-V$15)&lt;G19,0.15*(R19-V$15),G19),0),0))*LookHere!B$11</f>
        <v>0</v>
      </c>
      <c r="T19" s="3">
        <f>(IF(R19&lt;V$16,W$16*R19,IF(R19&lt;V$17,Z$16+W$17*(R19-V$16),IF(R19&lt;V$18,W$18*(R19-V$18)+Z$17,(R19-V$18)*W$19+Z$18)))+S19 + IF(R19&lt;V$20,R19*W$20,IF(R19&lt;V$21,(R19-V$20)*W$21+Z$20,(R19-V$21)*W$22+Z$21)))*LookHere!B$11</f>
        <v>-149.61666766207148</v>
      </c>
      <c r="V19" s="40"/>
      <c r="W19">
        <v>0.28999999999999998</v>
      </c>
      <c r="X19" t="s">
        <v>67</v>
      </c>
      <c r="Z19" s="40"/>
      <c r="AG19">
        <f t="shared" si="10"/>
        <v>34</v>
      </c>
      <c r="AH19" s="20">
        <v>2.5000000000000001E-2</v>
      </c>
      <c r="AI19" s="3">
        <f t="shared" si="11"/>
        <v>0</v>
      </c>
    </row>
    <row r="20" spans="1:35" x14ac:dyDescent="0.2">
      <c r="A20">
        <f t="shared" si="0"/>
        <v>56</v>
      </c>
      <c r="B20">
        <f>IF(A20&lt;LookHere!$B$9,1,2)</f>
        <v>1</v>
      </c>
      <c r="C20">
        <f>IF(B20&lt;2,LookHere!F$10 - T19,0)</f>
        <v>7149.6166676620714</v>
      </c>
      <c r="D20" s="3">
        <f>IF(B20=2,LookHere!$B$12,0)</f>
        <v>0</v>
      </c>
      <c r="E20" s="3">
        <f>IF(A20&lt;LookHere!B$13,0,IF(A20&lt;LookHere!B$14,LookHere!C$13,LookHere!C$14))</f>
        <v>0</v>
      </c>
      <c r="F20" s="3">
        <f>IF('SC3'!A20&lt;LookHere!D$15,0,LookHere!B$15)</f>
        <v>0</v>
      </c>
      <c r="G20" s="3">
        <f>IF('SC3'!A20&lt;LookHere!D$16,0,LookHere!B$16)</f>
        <v>0</v>
      </c>
      <c r="H20" s="3">
        <f t="shared" si="1"/>
        <v>0</v>
      </c>
      <c r="I20" s="35">
        <f t="shared" si="2"/>
        <v>183369.06692104068</v>
      </c>
      <c r="J20" s="3">
        <f>IF(I19&gt;0,IF(B20&lt;2,IF(C20&gt;5500*[1]LookHere!B$11, 5500*[1]LookHere!B$11, C20), IF(H20&gt;(M20+P19),-(H20-M20-P19),0)),0)</f>
        <v>5500</v>
      </c>
      <c r="K20" s="35">
        <f t="shared" si="3"/>
        <v>25693.573903517099</v>
      </c>
      <c r="L20" s="35">
        <f t="shared" si="4"/>
        <v>0</v>
      </c>
      <c r="M20" s="35">
        <f t="shared" si="5"/>
        <v>0</v>
      </c>
      <c r="N20" s="35">
        <f t="shared" si="6"/>
        <v>0</v>
      </c>
      <c r="O20" s="35">
        <f t="shared" si="7"/>
        <v>57777.496196587235</v>
      </c>
      <c r="P20" s="3">
        <f t="shared" si="8"/>
        <v>0</v>
      </c>
      <c r="Q20">
        <f t="shared" si="9"/>
        <v>0</v>
      </c>
      <c r="R20" s="3">
        <f>IF(B20&lt;2,K20*V$5+L20*0.4*V$6 - IF((C20-J20)&gt;0,IF((C20-J20)&gt;V$12,V$12,C20-J20)),P20+L20*($V$6)*0.4+K20*($V$5)+G20+F20+E20)/LookHere!B$11</f>
        <v>-730.30059339422962</v>
      </c>
      <c r="S20" s="3">
        <f>(IF(G20&gt;0,IF(R20&gt;V$15,IF(0.15*(R20-V$15)&lt;G20,0.15*(R20-V$15),G20),0),0))*LookHere!B$11</f>
        <v>0</v>
      </c>
      <c r="T20" s="3">
        <f>(IF(R20&lt;V$16,W$16*R20,IF(R20&lt;V$17,Z$16+W$17*(R20-V$16),IF(R20&lt;V$18,W$18*(R20-V$18)+Z$17,(R20-V$18)*W$19+Z$18)))+S20 + IF(R20&lt;V$20,R20*W$20,IF(R20&lt;V$21,(R20-V$20)*W$21+Z$20,(R20-V$21)*W$22+Z$21)))*LookHere!B$11</f>
        <v>-146.06011867884592</v>
      </c>
      <c r="V20" s="40">
        <v>40120</v>
      </c>
      <c r="W20">
        <v>0.05</v>
      </c>
      <c r="X20" t="s">
        <v>68</v>
      </c>
      <c r="Z20" s="40">
        <f>V20*W20</f>
        <v>2006</v>
      </c>
      <c r="AG20">
        <f t="shared" si="10"/>
        <v>35</v>
      </c>
      <c r="AH20" s="20">
        <v>2.5000000000000001E-2</v>
      </c>
      <c r="AI20" s="3">
        <f t="shared" si="11"/>
        <v>0</v>
      </c>
    </row>
    <row r="21" spans="1:35" x14ac:dyDescent="0.2">
      <c r="A21">
        <f t="shared" si="0"/>
        <v>57</v>
      </c>
      <c r="B21">
        <f>IF(A21&lt;LookHere!$B$9,1,2)</f>
        <v>1</v>
      </c>
      <c r="C21">
        <f>IF(B21&lt;2,LookHere!F$10 - T20,0)</f>
        <v>7146.0601186788463</v>
      </c>
      <c r="D21" s="3">
        <f>IF(B21=2,LookHere!$B$12,0)</f>
        <v>0</v>
      </c>
      <c r="E21" s="3">
        <f>IF(A21&lt;LookHere!B$13,0,IF(A21&lt;LookHere!B$14,LookHere!C$13,LookHere!C$14))</f>
        <v>0</v>
      </c>
      <c r="F21" s="3">
        <f>IF('SC3'!A21&lt;LookHere!D$15,0,LookHere!B$15)</f>
        <v>0</v>
      </c>
      <c r="G21" s="3">
        <f>IF('SC3'!A21&lt;LookHere!D$16,0,LookHere!B$16)</f>
        <v>0</v>
      </c>
      <c r="H21" s="3">
        <f t="shared" si="1"/>
        <v>0</v>
      </c>
      <c r="I21" s="35">
        <f t="shared" si="2"/>
        <v>191762.63079705468</v>
      </c>
      <c r="J21" s="3">
        <f>IF(I20&gt;0,IF(B21&lt;2,IF(C21&gt;5500*[1]LookHere!B$11, 5500*[1]LookHere!B$11, C21), IF(H21&gt;(M21+P20),-(H21-M21-P20),0)),0)</f>
        <v>5500</v>
      </c>
      <c r="K21" s="35">
        <f t="shared" si="3"/>
        <v>26099.018499714595</v>
      </c>
      <c r="L21" s="35">
        <f t="shared" si="4"/>
        <v>0</v>
      </c>
      <c r="M21" s="35">
        <f t="shared" si="5"/>
        <v>0</v>
      </c>
      <c r="N21" s="35">
        <f t="shared" si="6"/>
        <v>0</v>
      </c>
      <c r="O21" s="35">
        <f t="shared" si="7"/>
        <v>60335.285205248227</v>
      </c>
      <c r="P21" s="3">
        <f t="shared" si="8"/>
        <v>0</v>
      </c>
      <c r="Q21">
        <f t="shared" si="9"/>
        <v>0</v>
      </c>
      <c r="R21" s="3">
        <f>IF(B21&lt;2,K21*V$5+L21*0.4*V$6 - IF((C21-J21)&gt;0,IF((C21-J21)&gt;V$12,V$12,C21-J21)),P21+L21*($V$6)*0.4+K21*($V$5)+G21+F21+E21)/LookHere!B$11</f>
        <v>-712.23723675905808</v>
      </c>
      <c r="S21" s="3">
        <f>(IF(G21&gt;0,IF(R21&gt;V$15,IF(0.15*(R21-V$15)&lt;G21,0.15*(R21-V$15),G21),0),0))*LookHere!B$11</f>
        <v>0</v>
      </c>
      <c r="T21" s="3">
        <f>(IF(R21&lt;V$16,W$16*R21,IF(R21&lt;V$17,Z$16+W$17*(R21-V$16),IF(R21&lt;V$18,W$18*(R21-V$18)+Z$17,(R21-V$18)*W$19+Z$18)))+S21 + IF(R21&lt;V$20,R21*W$20,IF(R21&lt;V$21,(R21-V$20)*W$21+Z$20,(R21-V$21)*W$22+Z$21)))*LookHere!B$11</f>
        <v>-142.4474473518116</v>
      </c>
      <c r="V21" s="40">
        <v>80242</v>
      </c>
      <c r="W21">
        <v>9.1499999999999998E-2</v>
      </c>
      <c r="X21" t="s">
        <v>69</v>
      </c>
      <c r="Z21" s="40">
        <f>(V21-V20)*W21+Z20</f>
        <v>5677.1630000000005</v>
      </c>
      <c r="AG21">
        <f t="shared" si="10"/>
        <v>36</v>
      </c>
      <c r="AH21" s="20">
        <v>2.5000000000000001E-2</v>
      </c>
      <c r="AI21" s="3">
        <f t="shared" si="11"/>
        <v>0</v>
      </c>
    </row>
    <row r="22" spans="1:35" x14ac:dyDescent="0.2">
      <c r="A22">
        <f t="shared" si="0"/>
        <v>58</v>
      </c>
      <c r="B22">
        <f>IF(A22&lt;LookHere!$B$9,1,2)</f>
        <v>1</v>
      </c>
      <c r="C22">
        <f>IF(B22&lt;2,LookHere!F$10 - T21,0)</f>
        <v>7142.4474473518112</v>
      </c>
      <c r="D22" s="3">
        <f>IF(B22=2,LookHere!$B$12,0)</f>
        <v>0</v>
      </c>
      <c r="E22" s="3">
        <f>IF(A22&lt;LookHere!B$13,0,IF(A22&lt;LookHere!B$14,LookHere!C$13,LookHere!C$14))</f>
        <v>0</v>
      </c>
      <c r="F22" s="3">
        <f>IF('SC3'!A22&lt;LookHere!D$15,0,LookHere!B$15)</f>
        <v>0</v>
      </c>
      <c r="G22" s="3">
        <f>IF('SC3'!A22&lt;LookHere!D$16,0,LookHere!B$16)</f>
        <v>0</v>
      </c>
      <c r="H22" s="3">
        <f t="shared" si="1"/>
        <v>0</v>
      </c>
      <c r="I22" s="35">
        <f t="shared" si="2"/>
        <v>200288.64511103218</v>
      </c>
      <c r="J22" s="3">
        <f>IF(I21&gt;0,IF(B22&lt;2,IF(C22&gt;5500*[1]LookHere!B$11, 5500*[1]LookHere!B$11, C22), IF(H22&gt;(M22+P21),-(H22-M22-P21),0)),0)</f>
        <v>5500</v>
      </c>
      <c r="K22" s="35">
        <f t="shared" si="3"/>
        <v>26510.861011640089</v>
      </c>
      <c r="L22" s="35">
        <f t="shared" si="4"/>
        <v>0</v>
      </c>
      <c r="M22" s="35">
        <f t="shared" si="5"/>
        <v>0</v>
      </c>
      <c r="N22" s="35">
        <f t="shared" si="6"/>
        <v>0</v>
      </c>
      <c r="O22" s="35">
        <f t="shared" si="7"/>
        <v>62929.823453138852</v>
      </c>
      <c r="P22" s="3">
        <f t="shared" si="8"/>
        <v>0</v>
      </c>
      <c r="Q22">
        <f t="shared" si="9"/>
        <v>0</v>
      </c>
      <c r="R22" s="3">
        <f>IF(B22&lt;2,K22*V$5+L22*0.4*V$6 - IF((C22-J22)&gt;0,IF((C22-J22)&gt;V$12,V$12,C22-J22)),P22+L22*($V$6)*0.4+K22*($V$5)+G22+F22+E22)/LookHere!B$11</f>
        <v>-693.88884035532885</v>
      </c>
      <c r="S22" s="3">
        <f>(IF(G22&gt;0,IF(R22&gt;V$15,IF(0.15*(R22-V$15)&lt;G22,0.15*(R22-V$15),G22),0),0))*LookHere!B$11</f>
        <v>0</v>
      </c>
      <c r="T22" s="3">
        <f>(IF(R22&lt;V$16,W$16*R22,IF(R22&lt;V$17,Z$16+W$17*(R22-V$16),IF(R22&lt;V$18,W$18*(R22-V$18)+Z$17,(R22-V$18)*W$19+Z$18)))+S22 + IF(R22&lt;V$20,R22*W$20,IF(R22&lt;V$21,(R22-V$20)*W$21+Z$20,(R22-V$21)*W$22+Z$21)))*LookHere!B$11</f>
        <v>-138.77776807106576</v>
      </c>
      <c r="V22" s="40"/>
      <c r="W22">
        <v>0.1116</v>
      </c>
      <c r="X22" t="s">
        <v>70</v>
      </c>
      <c r="Z22" s="40"/>
      <c r="AG22">
        <f t="shared" si="10"/>
        <v>37</v>
      </c>
      <c r="AH22" s="20">
        <v>2.5000000000000001E-2</v>
      </c>
      <c r="AI22" s="3">
        <f t="shared" si="11"/>
        <v>0</v>
      </c>
    </row>
    <row r="23" spans="1:35" x14ac:dyDescent="0.2">
      <c r="A23">
        <f t="shared" si="0"/>
        <v>59</v>
      </c>
      <c r="B23">
        <f>IF(A23&lt;LookHere!$B$9,1,2)</f>
        <v>1</v>
      </c>
      <c r="C23">
        <f>IF(B23&lt;2,LookHere!F$10 - T22,0)</f>
        <v>7138.777768071066</v>
      </c>
      <c r="D23" s="3">
        <f>IF(B23=2,LookHere!$B$12,0)</f>
        <v>0</v>
      </c>
      <c r="E23" s="3">
        <f>IF(A23&lt;LookHere!B$13,0,IF(A23&lt;LookHere!B$14,LookHere!C$13,LookHere!C$14))</f>
        <v>0</v>
      </c>
      <c r="F23" s="3">
        <f>IF('SC3'!A23&lt;LookHere!D$15,0,LookHere!B$15)</f>
        <v>0</v>
      </c>
      <c r="G23" s="3">
        <f>IF('SC3'!A23&lt;LookHere!D$16,0,LookHere!B$16)</f>
        <v>0</v>
      </c>
      <c r="H23" s="3">
        <f t="shared" si="1"/>
        <v>0</v>
      </c>
      <c r="I23" s="35">
        <f t="shared" si="2"/>
        <v>208949.19993088424</v>
      </c>
      <c r="J23" s="3">
        <f>IF(I22&gt;0,IF(B23&lt;2,IF(C23&gt;5500*[1]LookHere!B$11, 5500*[1]LookHere!B$11, C23), IF(H23&gt;(M23+P22),-(H23-M23-P22),0)),0)</f>
        <v>5500</v>
      </c>
      <c r="K23" s="35">
        <f t="shared" si="3"/>
        <v>26929.202398403766</v>
      </c>
      <c r="L23" s="35">
        <f t="shared" si="4"/>
        <v>0</v>
      </c>
      <c r="M23" s="35">
        <f t="shared" si="5"/>
        <v>0</v>
      </c>
      <c r="N23" s="35">
        <f t="shared" si="6"/>
        <v>0</v>
      </c>
      <c r="O23" s="35">
        <f t="shared" si="7"/>
        <v>65561.633835300439</v>
      </c>
      <c r="P23" s="3">
        <f t="shared" si="8"/>
        <v>0</v>
      </c>
      <c r="Q23">
        <f t="shared" si="9"/>
        <v>0</v>
      </c>
      <c r="R23" s="3">
        <f>IF(B23&lt;2,K23*V$5+L23*0.4*V$6 - IF((C23-J23)&gt;0,IF((C23-J23)&gt;V$12,V$12,C23-J23)),P23+L23*($V$6)*0.4+K23*($V$5)+G23+F23+E23)/LookHere!B$11</f>
        <v>-675.25090625617929</v>
      </c>
      <c r="S23" s="3">
        <f>(IF(G23&gt;0,IF(R23&gt;V$15,IF(0.15*(R23-V$15)&lt;G23,0.15*(R23-V$15),G23),0),0))*LookHere!B$11</f>
        <v>0</v>
      </c>
      <c r="T23" s="3">
        <f>(IF(R23&lt;V$16,W$16*R23,IF(R23&lt;V$17,Z$16+W$17*(R23-V$16),IF(R23&lt;V$18,W$18*(R23-V$18)+Z$17,(R23-V$18)*W$19+Z$18)))+S23 + IF(R23&lt;V$20,R23*W$20,IF(R23&lt;V$21,(R23-V$20)*W$21+Z$20,(R23-V$21)*W$22+Z$21)))*LookHere!B$11</f>
        <v>-135.05018125123587</v>
      </c>
      <c r="V23" s="40"/>
      <c r="AG23">
        <f t="shared" si="10"/>
        <v>38</v>
      </c>
      <c r="AH23" s="20">
        <v>2.5000000000000001E-2</v>
      </c>
      <c r="AI23" s="3">
        <f t="shared" si="11"/>
        <v>0</v>
      </c>
    </row>
    <row r="24" spans="1:35" x14ac:dyDescent="0.2">
      <c r="A24">
        <f t="shared" si="0"/>
        <v>60</v>
      </c>
      <c r="B24">
        <f>IF(A24&lt;LookHere!$B$9,1,2)</f>
        <v>1</v>
      </c>
      <c r="C24">
        <f>IF(B24&lt;2,LookHere!F$10 - T23,0)</f>
        <v>7135.0501812512357</v>
      </c>
      <c r="D24" s="3">
        <f>IF(B24=2,LookHere!$B$12,0)</f>
        <v>0</v>
      </c>
      <c r="E24" s="3">
        <f>IF(A24&lt;LookHere!B$13,0,IF(A24&lt;LookHere!B$14,LookHere!C$13,LookHere!C$14))</f>
        <v>0</v>
      </c>
      <c r="F24" s="3">
        <f>IF('SC3'!A24&lt;LookHere!D$15,0,LookHere!B$15)</f>
        <v>0</v>
      </c>
      <c r="G24" s="3">
        <f>IF('SC3'!A24&lt;LookHere!D$16,0,LookHere!B$16)</f>
        <v>0</v>
      </c>
      <c r="H24" s="3">
        <f t="shared" si="1"/>
        <v>0</v>
      </c>
      <c r="I24" s="35">
        <f t="shared" si="2"/>
        <v>217746.41830579357</v>
      </c>
      <c r="J24" s="3">
        <f>IF(I23&gt;0,IF(B24&lt;2,IF(C24&gt;5500*[1]LookHere!B$11, 5500*[1]LookHere!B$11, C24), IF(H24&gt;(M24+P23),-(H24-M24-P23),0)),0)</f>
        <v>5500</v>
      </c>
      <c r="K24" s="35">
        <f t="shared" si="3"/>
        <v>27354.145212250576</v>
      </c>
      <c r="L24" s="35">
        <f t="shared" si="4"/>
        <v>0</v>
      </c>
      <c r="M24" s="35">
        <f t="shared" si="5"/>
        <v>0</v>
      </c>
      <c r="N24" s="35">
        <f t="shared" si="6"/>
        <v>0</v>
      </c>
      <c r="O24" s="35">
        <f t="shared" si="7"/>
        <v>68231.246598472717</v>
      </c>
      <c r="P24" s="3">
        <f t="shared" si="8"/>
        <v>0</v>
      </c>
      <c r="Q24">
        <f t="shared" si="9"/>
        <v>0</v>
      </c>
      <c r="R24" s="3">
        <f>IF(B24&lt;2,K24*V$5+L24*0.4*V$6 - IF((C24-J24)&gt;0,IF((C24-J24)&gt;V$12,V$12,C24-J24)),P24+L24*($V$6)*0.4+K24*($V$5)+G24+F24+E24)/LookHere!B$11</f>
        <v>-656.31886555691005</v>
      </c>
      <c r="S24" s="3">
        <f>(IF(G24&gt;0,IF(R24&gt;V$15,IF(0.15*(R24-V$15)&lt;G24,0.15*(R24-V$15),G24),0),0))*LookHere!B$11</f>
        <v>0</v>
      </c>
      <c r="T24" s="3">
        <f>(IF(R24&lt;V$16,W$16*R24,IF(R24&lt;V$17,Z$16+W$17*(R24-V$16),IF(R24&lt;V$18,W$18*(R24-V$18)+Z$17,(R24-V$18)*W$19+Z$18)))+S24 + IF(R24&lt;V$20,R24*W$20,IF(R24&lt;V$21,(R24-V$20)*W$21+Z$20,(R24-V$21)*W$22+Z$21)))*LookHere!B$11</f>
        <v>-131.26377311138202</v>
      </c>
      <c r="AG24">
        <f t="shared" si="10"/>
        <v>39</v>
      </c>
      <c r="AH24" s="20">
        <v>2.5000000000000001E-2</v>
      </c>
      <c r="AI24" s="3">
        <f t="shared" si="11"/>
        <v>0</v>
      </c>
    </row>
    <row r="25" spans="1:35" x14ac:dyDescent="0.2">
      <c r="A25">
        <f t="shared" si="0"/>
        <v>61</v>
      </c>
      <c r="B25">
        <f>IF(A25&lt;LookHere!$B$9,1,2)</f>
        <v>1</v>
      </c>
      <c r="C25">
        <f>IF(B25&lt;2,LookHere!F$10 - T24,0)</f>
        <v>7131.2637731113819</v>
      </c>
      <c r="D25" s="3">
        <f>IF(B25=2,LookHere!$B$12,0)</f>
        <v>0</v>
      </c>
      <c r="E25" s="3">
        <f>IF(A25&lt;LookHere!B$13,0,IF(A25&lt;LookHere!B$14,LookHere!C$13,LookHere!C$14))</f>
        <v>0</v>
      </c>
      <c r="F25" s="3">
        <f>IF('SC3'!A25&lt;LookHere!D$15,0,LookHere!B$15)</f>
        <v>0</v>
      </c>
      <c r="G25" s="3">
        <f>IF('SC3'!A25&lt;LookHere!D$16,0,LookHere!B$16)</f>
        <v>0</v>
      </c>
      <c r="H25" s="3">
        <f t="shared" si="1"/>
        <v>0</v>
      </c>
      <c r="I25" s="35">
        <f t="shared" si="2"/>
        <v>226682.45678665896</v>
      </c>
      <c r="J25" s="3">
        <f>IF(I24&gt;0,IF(B25&lt;2,IF(C25&gt;5500*[1]LookHere!B$11, 5500*[1]LookHere!B$11, C25), IF(H25&gt;(M25+P24),-(H25-M25-P24),0)),0)</f>
        <v>5500</v>
      </c>
      <c r="K25" s="35">
        <f t="shared" si="3"/>
        <v>27785.793623699887</v>
      </c>
      <c r="L25" s="35">
        <f t="shared" si="4"/>
        <v>0</v>
      </c>
      <c r="M25" s="35">
        <f t="shared" si="5"/>
        <v>0</v>
      </c>
      <c r="N25" s="35">
        <f t="shared" si="6"/>
        <v>0</v>
      </c>
      <c r="O25" s="35">
        <f t="shared" si="7"/>
        <v>70939.199442907993</v>
      </c>
      <c r="P25" s="3">
        <f t="shared" si="8"/>
        <v>0</v>
      </c>
      <c r="Q25">
        <f t="shared" si="9"/>
        <v>0</v>
      </c>
      <c r="R25" s="3">
        <f>IF(B25&lt;2,K25*V$5+L25*0.4*V$6 - IF((C25-J25)&gt;0,IF((C25-J25)&gt;V$12,V$12,C25-J25)),P25+L25*($V$6)*0.4+K25*($V$5)+G25+F25+E25)/LookHere!B$11</f>
        <v>-637.08807725539998</v>
      </c>
      <c r="S25" s="3">
        <f>(IF(G25&gt;0,IF(R25&gt;V$15,IF(0.15*(R25-V$15)&lt;G25,0.15*(R25-V$15),G25),0),0))*LookHere!B$11</f>
        <v>0</v>
      </c>
      <c r="T25" s="3">
        <f>(IF(R25&lt;V$16,W$16*R25,IF(R25&lt;V$17,Z$16+W$17*(R25-V$16),IF(R25&lt;V$18,W$18*(R25-V$18)+Z$17,(R25-V$18)*W$19+Z$18)))+S25 + IF(R25&lt;V$20,R25*W$20,IF(R25&lt;V$21,(R25-V$20)*W$21+Z$20,(R25-V$21)*W$22+Z$21)))*LookHere!B$11</f>
        <v>-127.41761545108</v>
      </c>
      <c r="AG25">
        <f t="shared" si="10"/>
        <v>40</v>
      </c>
      <c r="AH25" s="20">
        <v>2.5000000000000001E-2</v>
      </c>
      <c r="AI25" s="3">
        <f t="shared" si="11"/>
        <v>0</v>
      </c>
    </row>
    <row r="26" spans="1:35" x14ac:dyDescent="0.2">
      <c r="A26">
        <f t="shared" si="0"/>
        <v>62</v>
      </c>
      <c r="B26">
        <f>IF(A26&lt;LookHere!$B$9,1,2)</f>
        <v>1</v>
      </c>
      <c r="C26">
        <f>IF(B26&lt;2,LookHere!F$10 - T25,0)</f>
        <v>7127.4176154510797</v>
      </c>
      <c r="D26" s="3">
        <f>IF(B26=2,LookHere!$B$12,0)</f>
        <v>0</v>
      </c>
      <c r="E26" s="3">
        <f>IF(A26&lt;LookHere!B$13,0,IF(A26&lt;LookHere!B$14,LookHere!C$13,LookHere!C$14))</f>
        <v>0</v>
      </c>
      <c r="F26" s="3">
        <f>IF('SC3'!A26&lt;LookHere!D$15,0,LookHere!B$15)</f>
        <v>0</v>
      </c>
      <c r="G26" s="3">
        <f>IF('SC3'!A26&lt;LookHere!D$16,0,LookHere!B$16)</f>
        <v>0</v>
      </c>
      <c r="H26" s="3">
        <f t="shared" si="1"/>
        <v>0</v>
      </c>
      <c r="I26" s="35">
        <f t="shared" si="2"/>
        <v>235759.50595475241</v>
      </c>
      <c r="J26" s="3">
        <f>IF(I25&gt;0,IF(B26&lt;2,IF(C26&gt;5500*[1]LookHere!B$11, 5500*[1]LookHere!B$11, C26), IF(H26&gt;(M26+P25),-(H26-M26-P25),0)),0)</f>
        <v>5500</v>
      </c>
      <c r="K26" s="35">
        <f t="shared" si="3"/>
        <v>28224.253447081868</v>
      </c>
      <c r="L26" s="35">
        <f t="shared" si="4"/>
        <v>0</v>
      </c>
      <c r="M26" s="35">
        <f t="shared" si="5"/>
        <v>0</v>
      </c>
      <c r="N26" s="35">
        <f t="shared" si="6"/>
        <v>0</v>
      </c>
      <c r="O26" s="35">
        <f t="shared" si="7"/>
        <v>73686.037625568148</v>
      </c>
      <c r="P26" s="3">
        <f t="shared" si="8"/>
        <v>0</v>
      </c>
      <c r="Q26">
        <f t="shared" si="9"/>
        <v>0</v>
      </c>
      <c r="R26" s="3">
        <f>IF(B26&lt;2,K26*V$5+L26*0.4*V$6 - IF((C26-J26)&gt;0,IF((C26-J26)&gt;V$12,V$12,C26-J26)),P26+L26*($V$6)*0.4+K26*($V$5)+G26+F26+E26)/LookHere!B$11</f>
        <v>-617.55382711449045</v>
      </c>
      <c r="S26" s="3">
        <f>(IF(G26&gt;0,IF(R26&gt;V$15,IF(0.15*(R26-V$15)&lt;G26,0.15*(R26-V$15),G26),0),0))*LookHere!B$11</f>
        <v>0</v>
      </c>
      <c r="T26" s="3">
        <f>(IF(R26&lt;V$16,W$16*R26,IF(R26&lt;V$17,Z$16+W$17*(R26-V$16),IF(R26&lt;V$18,W$18*(R26-V$18)+Z$17,(R26-V$18)*W$19+Z$18)))+S26 + IF(R26&lt;V$20,R26*W$20,IF(R26&lt;V$21,(R26-V$20)*W$21+Z$20,(R26-V$21)*W$22+Z$21)))*LookHere!B$11</f>
        <v>-123.51076542289809</v>
      </c>
      <c r="AG26">
        <f t="shared" si="10"/>
        <v>41</v>
      </c>
      <c r="AH26" s="20">
        <v>0.03</v>
      </c>
      <c r="AI26" s="3">
        <f t="shared" si="11"/>
        <v>0</v>
      </c>
    </row>
    <row r="27" spans="1:35" x14ac:dyDescent="0.2">
      <c r="A27">
        <f t="shared" si="0"/>
        <v>63</v>
      </c>
      <c r="B27">
        <f>IF(A27&lt;LookHere!$B$9,1,2)</f>
        <v>1</v>
      </c>
      <c r="C27">
        <f>IF(B27&lt;2,LookHere!F$10 - T26,0)</f>
        <v>7123.5107654228977</v>
      </c>
      <c r="D27" s="3">
        <f>IF(B27=2,LookHere!$B$12,0)</f>
        <v>0</v>
      </c>
      <c r="E27" s="3">
        <f>IF(A27&lt;LookHere!B$13,0,IF(A27&lt;LookHere!B$14,LookHere!C$13,LookHere!C$14))</f>
        <v>0</v>
      </c>
      <c r="F27" s="3">
        <f>IF('SC3'!A27&lt;LookHere!D$15,0,LookHere!B$15)</f>
        <v>0</v>
      </c>
      <c r="G27" s="3">
        <f>IF('SC3'!A27&lt;LookHere!D$16,0,LookHere!B$16)</f>
        <v>0</v>
      </c>
      <c r="H27" s="3">
        <f t="shared" si="1"/>
        <v>0</v>
      </c>
      <c r="I27" s="35">
        <f t="shared" si="2"/>
        <v>244979.7909587184</v>
      </c>
      <c r="J27" s="3">
        <f>IF(I26&gt;0,IF(B27&lt;2,IF(C27&gt;5500*[1]LookHere!B$11, 5500*[1]LookHere!B$11, C27), IF(H27&gt;(M27+P26),-(H27-M27-P26),0)),0)</f>
        <v>5500</v>
      </c>
      <c r="K27" s="35">
        <f t="shared" si="3"/>
        <v>28669.632166476818</v>
      </c>
      <c r="L27" s="35">
        <f t="shared" si="4"/>
        <v>0</v>
      </c>
      <c r="M27" s="35">
        <f t="shared" si="5"/>
        <v>0</v>
      </c>
      <c r="N27" s="35">
        <f t="shared" si="6"/>
        <v>0</v>
      </c>
      <c r="O27" s="35">
        <f t="shared" si="7"/>
        <v>76472.314064722494</v>
      </c>
      <c r="P27" s="3">
        <f t="shared" si="8"/>
        <v>0</v>
      </c>
      <c r="Q27">
        <f t="shared" si="9"/>
        <v>0</v>
      </c>
      <c r="R27" s="3">
        <f>IF(B27&lt;2,K27*V$5+L27*0.4*V$6 - IF((C27-J27)&gt;0,IF((C27-J27)&gt;V$12,V$12,C27-J27)),P27+L27*($V$6)*0.4+K27*($V$5)+G27+F27+E27)/LookHere!B$11</f>
        <v>-597.71132650635718</v>
      </c>
      <c r="S27" s="3">
        <f>(IF(G27&gt;0,IF(R27&gt;V$15,IF(0.15*(R27-V$15)&lt;G27,0.15*(R27-V$15),G27),0),0))*LookHere!B$11</f>
        <v>0</v>
      </c>
      <c r="T27" s="3">
        <f>(IF(R27&lt;V$16,W$16*R27,IF(R27&lt;V$17,Z$16+W$17*(R27-V$16),IF(R27&lt;V$18,W$18*(R27-V$18)+Z$17,(R27-V$18)*W$19+Z$18)))+S27 + IF(R27&lt;V$20,R27*W$20,IF(R27&lt;V$21,(R27-V$20)*W$21+Z$20,(R27-V$21)*W$22+Z$21)))*LookHere!B$11</f>
        <v>-119.54226530127144</v>
      </c>
      <c r="AG27">
        <f t="shared" si="10"/>
        <v>42</v>
      </c>
      <c r="AH27" s="20">
        <v>0.03</v>
      </c>
      <c r="AI27" s="3">
        <f t="shared" si="11"/>
        <v>0</v>
      </c>
    </row>
    <row r="28" spans="1:35" x14ac:dyDescent="0.2">
      <c r="A28">
        <f t="shared" si="0"/>
        <v>64</v>
      </c>
      <c r="B28">
        <f>IF(A28&lt;LookHere!$B$9,1,2)</f>
        <v>1</v>
      </c>
      <c r="C28">
        <f>IF(B28&lt;2,LookHere!F$10 - T27,0)</f>
        <v>7119.5422653012711</v>
      </c>
      <c r="D28" s="3">
        <f>IF(B28=2,LookHere!$B$12,0)</f>
        <v>0</v>
      </c>
      <c r="E28" s="3">
        <f>IF(A28&lt;LookHere!B$13,0,IF(A28&lt;LookHere!B$14,LookHere!C$13,LookHere!C$14))</f>
        <v>0</v>
      </c>
      <c r="F28" s="3">
        <f>IF('SC3'!A28&lt;LookHere!D$15,0,LookHere!B$15)</f>
        <v>0</v>
      </c>
      <c r="G28" s="3">
        <f>IF('SC3'!A28&lt;LookHere!D$16,0,LookHere!B$16)</f>
        <v>0</v>
      </c>
      <c r="H28" s="3">
        <f t="shared" si="1"/>
        <v>0</v>
      </c>
      <c r="I28" s="35">
        <f t="shared" si="2"/>
        <v>254345.57206004695</v>
      </c>
      <c r="J28" s="3">
        <f>IF(I27&gt;0,IF(B28&lt;2,IF(C28&gt;5500*[1]LookHere!B$11, 5500*[1]LookHere!B$11, C28), IF(H28&gt;(M28+P27),-(H28-M28-P27),0)),0)</f>
        <v>5500</v>
      </c>
      <c r="K28" s="35">
        <f t="shared" si="3"/>
        <v>29122.03896206382</v>
      </c>
      <c r="L28" s="35">
        <f t="shared" si="4"/>
        <v>0</v>
      </c>
      <c r="M28" s="35">
        <f t="shared" si="5"/>
        <v>0</v>
      </c>
      <c r="N28" s="35">
        <f t="shared" si="6"/>
        <v>0</v>
      </c>
      <c r="O28" s="35">
        <f t="shared" si="7"/>
        <v>79298.589445965074</v>
      </c>
      <c r="P28" s="3">
        <f t="shared" si="8"/>
        <v>0</v>
      </c>
      <c r="Q28">
        <f t="shared" si="9"/>
        <v>0</v>
      </c>
      <c r="R28" s="3">
        <f>IF(B28&lt;2,K28*V$5+L28*0.4*V$6 - IF((C28-J28)&gt;0,IF((C28-J28)&gt;V$12,V$12,C28-J28)),P28+L28*($V$6)*0.4+K28*($V$5)+G28+F28+E28)/LookHere!B$11</f>
        <v>-577.55571123862751</v>
      </c>
      <c r="S28" s="3">
        <f>(IF(G28&gt;0,IF(R28&gt;V$15,IF(0.15*(R28-V$15)&lt;G28,0.15*(R28-V$15),G28),0),0))*LookHere!B$11</f>
        <v>0</v>
      </c>
      <c r="T28" s="3">
        <f>(IF(R28&lt;V$16,W$16*R28,IF(R28&lt;V$17,Z$16+W$17*(R28-V$16),IF(R28&lt;V$18,W$18*(R28-V$18)+Z$17,(R28-V$18)*W$19+Z$18)))+S28 + IF(R28&lt;V$20,R28*W$20,IF(R28&lt;V$21,(R28-V$20)*W$21+Z$20,(R28-V$21)*W$22+Z$21)))*LookHere!B$11</f>
        <v>-115.5111422477255</v>
      </c>
      <c r="AG28">
        <f t="shared" si="10"/>
        <v>43</v>
      </c>
      <c r="AH28" s="20">
        <v>0.03</v>
      </c>
      <c r="AI28" s="3">
        <f t="shared" si="11"/>
        <v>0</v>
      </c>
    </row>
    <row r="29" spans="1:35" x14ac:dyDescent="0.2">
      <c r="A29">
        <f t="shared" si="0"/>
        <v>65</v>
      </c>
      <c r="B29">
        <f>IF(A29&lt;LookHere!$B$9,1,2)</f>
        <v>2</v>
      </c>
      <c r="C29">
        <f>IF(B29&lt;2,LookHere!F$10 - T28,0)</f>
        <v>0</v>
      </c>
      <c r="D29" s="3">
        <f>IF(B29=2,LookHere!$B$12,0)</f>
        <v>45000</v>
      </c>
      <c r="E29" s="3">
        <f>IF(A29&lt;LookHere!B$13,0,IF(A29&lt;LookHere!B$14,LookHere!C$13,LookHere!C$14))</f>
        <v>15000</v>
      </c>
      <c r="F29" s="3">
        <f>IF('SC3'!A29&lt;LookHere!D$15,0,LookHere!B$15)</f>
        <v>8000</v>
      </c>
      <c r="G29" s="3">
        <f>IF('SC3'!A29&lt;LookHere!D$16,0,LookHere!B$16)</f>
        <v>0</v>
      </c>
      <c r="H29" s="3">
        <f t="shared" si="1"/>
        <v>21884.488857752276</v>
      </c>
      <c r="I29" s="35">
        <f t="shared" si="2"/>
        <v>258359.14518715447</v>
      </c>
      <c r="J29" s="3">
        <f>IF(I28&gt;0,IF(B29&lt;2,IF(C29&gt;5500*[1]LookHere!B$11, 5500*[1]LookHere!B$11, C29), IF(H29&gt;(M29+P28),-(H29-M29-P28),0)),0)</f>
        <v>0</v>
      </c>
      <c r="K29" s="35">
        <f t="shared" si="3"/>
        <v>7697.0958791329067</v>
      </c>
      <c r="L29" s="35">
        <f t="shared" si="4"/>
        <v>0</v>
      </c>
      <c r="M29" s="35">
        <f t="shared" si="5"/>
        <v>21884.488857752276</v>
      </c>
      <c r="N29" s="35">
        <f t="shared" si="6"/>
        <v>0</v>
      </c>
      <c r="O29" s="35">
        <f t="shared" si="7"/>
        <v>80549.921187422398</v>
      </c>
      <c r="P29" s="3">
        <f t="shared" si="8"/>
        <v>3221.996847496896</v>
      </c>
      <c r="Q29">
        <f t="shared" si="9"/>
        <v>0.04</v>
      </c>
      <c r="R29" s="3">
        <f>IF(B29&lt;2,K29*V$5+L29*0.4*V$6 - IF((C29-J29)&gt;0,IF((C29-J29)&gt;V$12,V$12,C29-J29)),P29+L29*($V$6)*0.4+K29*($V$5)+G29+F29+E29)/LookHere!B$11</f>
        <v>26497.398938052269</v>
      </c>
      <c r="S29" s="3">
        <f>(IF(G29&gt;0,IF(R29&gt;V$15,IF(0.15*(R29-V$15)&lt;G29,0.15*(R29-V$15),G29),0),0))*LookHere!B$11</f>
        <v>0</v>
      </c>
      <c r="T29" s="3">
        <f>(IF(R29&lt;V$16,W$16*R29,IF(R29&lt;V$17,Z$16+W$17*(R29-V$16),IF(R29&lt;V$18,W$18*(R29-V$18)+Z$17,(R29-V$18)*W$19+Z$18)))+S29 + IF(R29&lt;V$20,R29*W$20,IF(R29&lt;V$21,(R29-V$20)*W$21+Z$20,(R29-V$21)*W$22+Z$21)))*LookHere!B$11</f>
        <v>5299.479787610454</v>
      </c>
      <c r="AG29">
        <f t="shared" si="10"/>
        <v>44</v>
      </c>
      <c r="AH29" s="20">
        <v>0.03</v>
      </c>
      <c r="AI29" s="3">
        <f t="shared" si="11"/>
        <v>0</v>
      </c>
    </row>
    <row r="30" spans="1:35" x14ac:dyDescent="0.2">
      <c r="A30">
        <f t="shared" si="0"/>
        <v>66</v>
      </c>
      <c r="B30">
        <f>IF(A30&lt;LookHere!$B$9,1,2)</f>
        <v>2</v>
      </c>
      <c r="C30">
        <f>IF(B30&lt;2,LookHere!F$10 - T29,0)</f>
        <v>0</v>
      </c>
      <c r="D30" s="3">
        <f>IF(B30=2,LookHere!$B$12,0)</f>
        <v>45000</v>
      </c>
      <c r="E30" s="3">
        <f>IF(A30&lt;LookHere!B$13,0,IF(A30&lt;LookHere!B$14,LookHere!C$13,LookHere!C$14))</f>
        <v>15000</v>
      </c>
      <c r="F30" s="3">
        <f>IF('SC3'!A30&lt;LookHere!D$15,0,LookHere!B$15)</f>
        <v>8000</v>
      </c>
      <c r="G30" s="3">
        <f>IF('SC3'!A30&lt;LookHere!D$16,0,LookHere!B$16)</f>
        <v>0</v>
      </c>
      <c r="H30" s="3">
        <f t="shared" si="1"/>
        <v>27299.479787610453</v>
      </c>
      <c r="I30" s="35">
        <f t="shared" si="2"/>
        <v>246055.66543722706</v>
      </c>
      <c r="J30" s="3">
        <f>IF(I29&gt;0,IF(B30&lt;2,IF(C30&gt;5500*[1]LookHere!B$11, 5500*[1]LookHere!B$11, C30), IF(H30&gt;(M30+P29),-(H30-M30-P29),0)),0)</f>
        <v>-16380.387060980651</v>
      </c>
      <c r="K30" s="35">
        <f t="shared" si="3"/>
        <v>121.46017297271646</v>
      </c>
      <c r="L30" s="35">
        <f t="shared" si="4"/>
        <v>0</v>
      </c>
      <c r="M30" s="35">
        <f t="shared" si="5"/>
        <v>7697.0958791329067</v>
      </c>
      <c r="N30" s="35">
        <f t="shared" si="6"/>
        <v>0</v>
      </c>
      <c r="O30" s="35">
        <f t="shared" si="7"/>
        <v>78599.002096263022</v>
      </c>
      <c r="P30" s="3">
        <f t="shared" si="8"/>
        <v>3301.158088043047</v>
      </c>
      <c r="Q30">
        <f t="shared" si="9"/>
        <v>4.2000000000000003E-2</v>
      </c>
      <c r="R30" s="3">
        <f>IF(B30&lt;2,K30*V$5+L30*0.4*V$6 - IF((C30-J30)&gt;0,IF((C30-J30)&gt;V$12,V$12,C30-J30)),P30+L30*($V$6)*0.4+K30*($V$5)+G30+F30+E30)/LookHere!B$11</f>
        <v>26305.503933032011</v>
      </c>
      <c r="S30" s="3">
        <f>(IF(G30&gt;0,IF(R30&gt;V$15,IF(0.15*(R30-V$15)&lt;G30,0.15*(R30-V$15),G30),0),0))*LookHere!B$11</f>
        <v>0</v>
      </c>
      <c r="T30" s="3">
        <f>(IF(R30&lt;V$16,W$16*R30,IF(R30&lt;V$17,Z$16+W$17*(R30-V$16),IF(R30&lt;V$18,W$18*(R30-V$18)+Z$17,(R30-V$18)*W$19+Z$18)))+S30 + IF(R30&lt;V$20,R30*W$20,IF(R30&lt;V$21,(R30-V$20)*W$21+Z$20,(R30-V$21)*W$22+Z$21)))*LookHere!B$11</f>
        <v>5261.1007866064019</v>
      </c>
      <c r="AG30">
        <f t="shared" si="10"/>
        <v>45</v>
      </c>
      <c r="AH30" s="20">
        <v>0.03</v>
      </c>
      <c r="AI30" s="3">
        <f t="shared" si="11"/>
        <v>0</v>
      </c>
    </row>
    <row r="31" spans="1:35" x14ac:dyDescent="0.2">
      <c r="A31">
        <f t="shared" si="0"/>
        <v>67</v>
      </c>
      <c r="B31">
        <f>IF(A31&lt;LookHere!$B$9,1,2)</f>
        <v>2</v>
      </c>
      <c r="C31">
        <f>IF(B31&lt;2,LookHere!F$10 - T30,0)</f>
        <v>0</v>
      </c>
      <c r="D31" s="3">
        <f>IF(B31=2,LookHere!$B$12,0)</f>
        <v>45000</v>
      </c>
      <c r="E31" s="3">
        <f>IF(A31&lt;LookHere!B$13,0,IF(A31&lt;LookHere!B$14,LookHere!C$13,LookHere!C$14))</f>
        <v>15000</v>
      </c>
      <c r="F31" s="3">
        <f>IF('SC3'!A31&lt;LookHere!D$15,0,LookHere!B$15)</f>
        <v>8000</v>
      </c>
      <c r="G31" s="3">
        <f>IF('SC3'!A31&lt;LookHere!D$16,0,LookHere!B$16)</f>
        <v>7004.88</v>
      </c>
      <c r="H31" s="3">
        <f t="shared" si="1"/>
        <v>20256.220786606402</v>
      </c>
      <c r="I31" s="35">
        <f t="shared" si="2"/>
        <v>233104.82131223584</v>
      </c>
      <c r="J31" s="3">
        <f>IF(I30&gt;0,IF(B31&lt;2,IF(C31&gt;5500*[1]LookHere!B$11, 5500*[1]LookHere!B$11, C31), IF(H31&gt;(M31+P30),-(H31-M31-P30),0)),0)</f>
        <v>-16833.602525590635</v>
      </c>
      <c r="K31" s="35">
        <f t="shared" si="3"/>
        <v>1.9166415295094481</v>
      </c>
      <c r="L31" s="35">
        <f t="shared" si="4"/>
        <v>0</v>
      </c>
      <c r="M31" s="35">
        <f t="shared" si="5"/>
        <v>121.46017297271646</v>
      </c>
      <c r="N31" s="35">
        <f t="shared" si="6"/>
        <v>0</v>
      </c>
      <c r="O31" s="35">
        <f t="shared" si="7"/>
        <v>76538.136261299005</v>
      </c>
      <c r="P31" s="3">
        <f t="shared" si="8"/>
        <v>3367.6779954971562</v>
      </c>
      <c r="Q31">
        <f t="shared" si="9"/>
        <v>4.3999999999999997E-2</v>
      </c>
      <c r="R31" s="3">
        <f>IF(B31&lt;2,K31*V$5+L31*0.4*V$6 - IF((C31-J31)&gt;0,IF((C31-J31)&gt;V$12,V$12,C31-J31)),P31+L31*($V$6)*0.4+K31*($V$5)+G31+F31+E31)/LookHere!B$11</f>
        <v>33372.626572931084</v>
      </c>
      <c r="S31" s="3">
        <f>(IF(G31&gt;0,IF(R31&gt;V$15,IF(0.15*(R31-V$15)&lt;G31,0.15*(R31-V$15),G31),0),0))*LookHere!B$11</f>
        <v>0</v>
      </c>
      <c r="T31" s="3">
        <f>(IF(R31&lt;V$16,W$16*R31,IF(R31&lt;V$17,Z$16+W$17*(R31-V$16),IF(R31&lt;V$18,W$18*(R31-V$18)+Z$17,(R31-V$18)*W$19+Z$18)))+S31 + IF(R31&lt;V$20,R31*W$20,IF(R31&lt;V$21,(R31-V$20)*W$21+Z$20,(R31-V$21)*W$22+Z$21)))*LookHere!B$11</f>
        <v>6674.5253145862171</v>
      </c>
      <c r="W31" s="3"/>
      <c r="X31" s="3"/>
      <c r="Y31" s="3"/>
      <c r="AG31">
        <f t="shared" si="10"/>
        <v>46</v>
      </c>
      <c r="AH31" s="20">
        <v>0.03</v>
      </c>
      <c r="AI31" s="3">
        <f t="shared" si="11"/>
        <v>0</v>
      </c>
    </row>
    <row r="32" spans="1:35" x14ac:dyDescent="0.2">
      <c r="A32">
        <f t="shared" si="0"/>
        <v>68</v>
      </c>
      <c r="B32">
        <f>IF(A32&lt;LookHere!$B$9,1,2)</f>
        <v>2</v>
      </c>
      <c r="C32">
        <f>IF(B32&lt;2,LookHere!F$10 - T31,0)</f>
        <v>0</v>
      </c>
      <c r="D32" s="3">
        <f>IF(B32=2,LookHere!$B$12,0)</f>
        <v>45000</v>
      </c>
      <c r="E32" s="3">
        <f>IF(A32&lt;LookHere!B$13,0,IF(A32&lt;LookHere!B$14,LookHere!C$13,LookHere!C$14))</f>
        <v>15000</v>
      </c>
      <c r="F32" s="3">
        <f>IF('SC3'!A32&lt;LookHere!D$15,0,LookHere!B$15)</f>
        <v>8000</v>
      </c>
      <c r="G32" s="3">
        <f>IF('SC3'!A32&lt;LookHere!D$16,0,LookHere!B$16)</f>
        <v>7004.88</v>
      </c>
      <c r="H32" s="3">
        <f t="shared" si="1"/>
        <v>21669.645314586218</v>
      </c>
      <c r="I32" s="35">
        <f t="shared" si="2"/>
        <v>218483.16471498337</v>
      </c>
      <c r="J32" s="3">
        <f>IF(I31&gt;0,IF(B32&lt;2,IF(C32&gt;5500*[1]LookHere!B$11, 5500*[1]LookHere!B$11, C32), IF(H32&gt;(M32+P31),-(H32-M32-P31),0)),0)</f>
        <v>-18300.05067755955</v>
      </c>
      <c r="K32" s="35">
        <f t="shared" si="3"/>
        <v>3.0244603335658926E-2</v>
      </c>
      <c r="L32" s="35">
        <f t="shared" si="4"/>
        <v>0</v>
      </c>
      <c r="M32" s="35">
        <f t="shared" si="5"/>
        <v>1.9166415295094481</v>
      </c>
      <c r="N32" s="35">
        <f t="shared" si="6"/>
        <v>0</v>
      </c>
      <c r="O32" s="35">
        <f t="shared" si="7"/>
        <v>74378.230056005137</v>
      </c>
      <c r="P32" s="3">
        <f t="shared" si="8"/>
        <v>3421.3985825762361</v>
      </c>
      <c r="Q32">
        <f t="shared" si="9"/>
        <v>4.5999999999999999E-2</v>
      </c>
      <c r="R32" s="3">
        <f>IF(B32&lt;2,K32*V$5+L32*0.4*V$6 - IF((C32-J32)&gt;0,IF((C32-J32)&gt;V$12,V$12,C32-J32)),P32+L32*($V$6)*0.4+K32*($V$5)+G32+F32+E32)/LookHere!B$11</f>
        <v>33426.279664728143</v>
      </c>
      <c r="S32" s="3">
        <f>(IF(G32&gt;0,IF(R32&gt;V$15,IF(0.15*(R32-V$15)&lt;G32,0.15*(R32-V$15),G32),0),0))*LookHere!B$11</f>
        <v>0</v>
      </c>
      <c r="T32" s="3">
        <f>(IF(R32&lt;V$16,W$16*R32,IF(R32&lt;V$17,Z$16+W$17*(R32-V$16),IF(R32&lt;V$18,W$18*(R32-V$18)+Z$17,(R32-V$18)*W$19+Z$18)))+S32 + IF(R32&lt;V$20,R32*W$20,IF(R32&lt;V$21,(R32-V$20)*W$21+Z$20,(R32-V$21)*W$22+Z$21)))*LookHere!B$11</f>
        <v>6685.255932945629</v>
      </c>
      <c r="W32" s="3"/>
      <c r="X32" s="3"/>
      <c r="Y32" s="3"/>
      <c r="AG32">
        <f t="shared" si="10"/>
        <v>47</v>
      </c>
      <c r="AH32" s="20">
        <v>0.03</v>
      </c>
      <c r="AI32" s="3">
        <f t="shared" si="11"/>
        <v>0</v>
      </c>
    </row>
    <row r="33" spans="1:35" x14ac:dyDescent="0.2">
      <c r="A33">
        <f t="shared" si="0"/>
        <v>69</v>
      </c>
      <c r="B33">
        <f>IF(A33&lt;LookHere!$B$9,1,2)</f>
        <v>2</v>
      </c>
      <c r="C33">
        <f>IF(B33&lt;2,LookHere!F$10 - T32,0)</f>
        <v>0</v>
      </c>
      <c r="D33" s="3">
        <f>IF(B33=2,LookHere!$B$12,0)</f>
        <v>45000</v>
      </c>
      <c r="E33" s="3">
        <f>IF(A33&lt;LookHere!B$13,0,IF(A33&lt;LookHere!B$14,LookHere!C$13,LookHere!C$14))</f>
        <v>15000</v>
      </c>
      <c r="F33" s="3">
        <f>IF('SC3'!A33&lt;LookHere!D$15,0,LookHere!B$15)</f>
        <v>8000</v>
      </c>
      <c r="G33" s="3">
        <f>IF('SC3'!A33&lt;LookHere!D$16,0,LookHere!B$16)</f>
        <v>7004.88</v>
      </c>
      <c r="H33" s="3">
        <f t="shared" si="1"/>
        <v>21680.37593294563</v>
      </c>
      <c r="I33" s="35">
        <f t="shared" si="2"/>
        <v>203671.88194841973</v>
      </c>
      <c r="J33" s="3">
        <f>IF(I32&gt;0,IF(B33&lt;2,IF(C33&gt;5500*[1]LookHere!B$11, 5500*[1]LookHere!B$11, C33), IF(H33&gt;(M33+P32),-(H33-M33-P32),0)),0)</f>
        <v>-18258.947105766059</v>
      </c>
      <c r="K33" s="35">
        <f t="shared" si="3"/>
        <v>4.7725984063669638E-4</v>
      </c>
      <c r="L33" s="35">
        <f t="shared" si="4"/>
        <v>0</v>
      </c>
      <c r="M33" s="35">
        <f t="shared" si="5"/>
        <v>3.0244603335658926E-2</v>
      </c>
      <c r="N33" s="35">
        <f t="shared" si="6"/>
        <v>0</v>
      </c>
      <c r="O33" s="35">
        <f t="shared" si="7"/>
        <v>72130.519943712658</v>
      </c>
      <c r="P33" s="3">
        <f t="shared" si="8"/>
        <v>3462.2649572982077</v>
      </c>
      <c r="Q33">
        <f t="shared" si="9"/>
        <v>4.8000000000000001E-2</v>
      </c>
      <c r="R33" s="3">
        <f>IF(B33&lt;2,K33*V$5+L33*0.4*V$6 - IF((C33-J33)&gt;0,IF((C33-J33)&gt;V$12,V$12,C33-J33)),P33+L33*($V$6)*0.4+K33*($V$5)+G33+F33+E33)/LookHere!B$11</f>
        <v>33467.144974374562</v>
      </c>
      <c r="S33" s="3">
        <f>(IF(G33&gt;0,IF(R33&gt;V$15,IF(0.15*(R33-V$15)&lt;G33,0.15*(R33-V$15),G33),0),0))*LookHere!B$11</f>
        <v>0</v>
      </c>
      <c r="T33" s="3">
        <f>(IF(R33&lt;V$16,W$16*R33,IF(R33&lt;V$17,Z$16+W$17*(R33-V$16),IF(R33&lt;V$18,W$18*(R33-V$18)+Z$17,(R33-V$18)*W$19+Z$18)))+S33 + IF(R33&lt;V$20,R33*W$20,IF(R33&lt;V$21,(R33-V$20)*W$21+Z$20,(R33-V$21)*W$22+Z$21)))*LookHere!B$11</f>
        <v>6693.4289948749129</v>
      </c>
      <c r="W33" s="3"/>
      <c r="X33" s="3"/>
      <c r="Y33" s="3"/>
      <c r="AG33">
        <f t="shared" si="10"/>
        <v>48</v>
      </c>
      <c r="AH33" s="20">
        <v>0.03</v>
      </c>
      <c r="AI33" s="3">
        <f t="shared" si="11"/>
        <v>0</v>
      </c>
    </row>
    <row r="34" spans="1:35" x14ac:dyDescent="0.2">
      <c r="A34">
        <f t="shared" si="0"/>
        <v>70</v>
      </c>
      <c r="B34">
        <f>IF(A34&lt;LookHere!$B$9,1,2)</f>
        <v>2</v>
      </c>
      <c r="C34">
        <f>IF(B34&lt;2,LookHere!F$10 - T33,0)</f>
        <v>0</v>
      </c>
      <c r="D34" s="3">
        <f>IF(B34=2,LookHere!$B$12,0)</f>
        <v>45000</v>
      </c>
      <c r="E34" s="3">
        <f>IF(A34&lt;LookHere!B$13,0,IF(A34&lt;LookHere!B$14,LookHere!C$13,LookHere!C$14))</f>
        <v>15000</v>
      </c>
      <c r="F34" s="3">
        <f>IF('SC3'!A34&lt;LookHere!D$15,0,LookHere!B$15)</f>
        <v>8000</v>
      </c>
      <c r="G34" s="3">
        <f>IF('SC3'!A34&lt;LookHere!D$16,0,LookHere!B$16)</f>
        <v>7004.88</v>
      </c>
      <c r="H34" s="3">
        <f t="shared" si="1"/>
        <v>21688.548994874913</v>
      </c>
      <c r="I34" s="35">
        <f t="shared" si="2"/>
        <v>188659.54068524891</v>
      </c>
      <c r="J34" s="3">
        <f>IF(I33&gt;0,IF(B34&lt;2,IF(C34&gt;5500*[1]LookHere!B$11, 5500*[1]LookHere!B$11, C34), IF(H34&gt;(M34+P33),-(H34-M34-P33),0)),0)</f>
        <v>-18226.283560316864</v>
      </c>
      <c r="K34" s="35">
        <f t="shared" si="3"/>
        <v>7.531160285247009E-6</v>
      </c>
      <c r="L34" s="35">
        <f t="shared" si="4"/>
        <v>0</v>
      </c>
      <c r="M34" s="35">
        <f t="shared" si="5"/>
        <v>4.7725984063669638E-4</v>
      </c>
      <c r="N34" s="35">
        <f t="shared" si="6"/>
        <v>0</v>
      </c>
      <c r="O34" s="35">
        <f t="shared" si="7"/>
        <v>69806.474591126229</v>
      </c>
      <c r="P34" s="3">
        <f t="shared" si="8"/>
        <v>3490.3237295563117</v>
      </c>
      <c r="Q34">
        <f t="shared" si="9"/>
        <v>0.05</v>
      </c>
      <c r="R34" s="3">
        <f>IF(B34&lt;2,K34*V$5+L34*0.4*V$6 - IF((C34-J34)&gt;0,IF((C34-J34)&gt;V$12,V$12,C34-J34)),P34+L34*($V$6)*0.4+K34*($V$5)+G34+F34+E34)/LookHere!B$11</f>
        <v>33495.203729825778</v>
      </c>
      <c r="S34" s="3">
        <f>(IF(G34&gt;0,IF(R34&gt;V$15,IF(0.15*(R34-V$15)&lt;G34,0.15*(R34-V$15),G34),0),0))*LookHere!B$11</f>
        <v>0</v>
      </c>
      <c r="T34" s="3">
        <f>(IF(R34&lt;V$16,W$16*R34,IF(R34&lt;V$17,Z$16+W$17*(R34-V$16),IF(R34&lt;V$18,W$18*(R34-V$18)+Z$17,(R34-V$18)*W$19+Z$18)))+S34 + IF(R34&lt;V$20,R34*W$20,IF(R34&lt;V$21,(R34-V$20)*W$21+Z$20,(R34-V$21)*W$22+Z$21)))*LookHere!B$11</f>
        <v>6699.040745965156</v>
      </c>
      <c r="W34" s="3"/>
      <c r="X34" s="3"/>
      <c r="Y34" s="3"/>
      <c r="AG34">
        <f t="shared" si="10"/>
        <v>49</v>
      </c>
      <c r="AH34" s="20">
        <v>0.03</v>
      </c>
      <c r="AI34" s="3">
        <f t="shared" si="11"/>
        <v>0</v>
      </c>
    </row>
    <row r="35" spans="1:35" x14ac:dyDescent="0.2">
      <c r="A35">
        <f t="shared" si="0"/>
        <v>71</v>
      </c>
      <c r="B35">
        <f>IF(A35&lt;LookHere!$B$9,1,2)</f>
        <v>2</v>
      </c>
      <c r="C35">
        <f>IF(B35&lt;2,LookHere!F$10 - T34,0)</f>
        <v>0</v>
      </c>
      <c r="D35" s="3">
        <f>IF(B35=2,LookHere!$B$12,0)</f>
        <v>45000</v>
      </c>
      <c r="E35" s="3">
        <f>IF(A35&lt;LookHere!B$13,0,IF(A35&lt;LookHere!B$14,LookHere!C$13,LookHere!C$14))</f>
        <v>15000</v>
      </c>
      <c r="F35" s="3">
        <f>IF('SC3'!A35&lt;LookHere!D$15,0,LookHere!B$15)</f>
        <v>8000</v>
      </c>
      <c r="G35" s="3">
        <f>IF('SC3'!A35&lt;LookHere!D$16,0,LookHere!B$16)</f>
        <v>7004.88</v>
      </c>
      <c r="H35" s="3">
        <f t="shared" si="1"/>
        <v>21694.160745965157</v>
      </c>
      <c r="I35" s="35">
        <f t="shared" si="2"/>
        <v>173432.75122838444</v>
      </c>
      <c r="J35" s="3">
        <f>IF(I34&gt;0,IF(B35&lt;2,IF(C35&gt;5500*[1]LookHere!B$11, 5500*[1]LookHere!B$11, C35), IF(H35&gt;(M35+P34),-(H35-M35-P34),0)),0)</f>
        <v>-18203.837008877683</v>
      </c>
      <c r="K35" s="35">
        <f t="shared" si="3"/>
        <v>1.1884170930119732E-7</v>
      </c>
      <c r="L35" s="35">
        <f t="shared" si="4"/>
        <v>0</v>
      </c>
      <c r="M35" s="35">
        <f t="shared" si="5"/>
        <v>7.531160285247009E-6</v>
      </c>
      <c r="N35" s="35">
        <f t="shared" si="6"/>
        <v>0</v>
      </c>
      <c r="O35" s="35">
        <f t="shared" si="7"/>
        <v>67417.697030617885</v>
      </c>
      <c r="P35" s="3">
        <f t="shared" si="8"/>
        <v>4988.909580265723</v>
      </c>
      <c r="Q35">
        <f t="shared" si="9"/>
        <v>7.3999999999999996E-2</v>
      </c>
      <c r="R35" s="3">
        <f>IF(B35&lt;2,K35*V$5+L35*0.4*V$6 - IF((C35-J35)&gt;0,IF((C35-J35)&gt;V$12,V$12,C35-J35)),P35+L35*($V$6)*0.4+K35*($V$5)+G35+F35+E35)/LookHere!B$11</f>
        <v>34993.789580269979</v>
      </c>
      <c r="S35" s="3">
        <f>(IF(G35&gt;0,IF(R35&gt;V$15,IF(0.15*(R35-V$15)&lt;G35,0.15*(R35-V$15),G35),0),0))*LookHere!B$11</f>
        <v>0</v>
      </c>
      <c r="T35" s="3">
        <f>(IF(R35&lt;V$16,W$16*R35,IF(R35&lt;V$17,Z$16+W$17*(R35-V$16),IF(R35&lt;V$18,W$18*(R35-V$18)+Z$17,(R35-V$18)*W$19+Z$18)))+S35 + IF(R35&lt;V$20,R35*W$20,IF(R35&lt;V$21,(R35-V$20)*W$21+Z$20,(R35-V$21)*W$22+Z$21)))*LookHere!B$11</f>
        <v>6998.7579160539963</v>
      </c>
      <c r="AG35">
        <f t="shared" si="10"/>
        <v>50</v>
      </c>
      <c r="AH35" s="20">
        <v>0.03</v>
      </c>
      <c r="AI35" s="3">
        <f t="shared" si="11"/>
        <v>0</v>
      </c>
    </row>
    <row r="36" spans="1:35" x14ac:dyDescent="0.2">
      <c r="A36">
        <f t="shared" si="0"/>
        <v>72</v>
      </c>
      <c r="B36">
        <f>IF(A36&lt;LookHere!$B$9,1,2)</f>
        <v>2</v>
      </c>
      <c r="C36">
        <f>IF(B36&lt;2,LookHere!F$10 - T35,0)</f>
        <v>0</v>
      </c>
      <c r="D36" s="3">
        <f>IF(B36=2,LookHere!$B$12,0)</f>
        <v>45000</v>
      </c>
      <c r="E36" s="3">
        <f>IF(A36&lt;LookHere!B$13,0,IF(A36&lt;LookHere!B$14,LookHere!C$13,LookHere!C$14))</f>
        <v>15000</v>
      </c>
      <c r="F36" s="3">
        <f>IF('SC3'!A36&lt;LookHere!D$15,0,LookHere!B$15)</f>
        <v>8000</v>
      </c>
      <c r="G36" s="3">
        <f>IF('SC3'!A36&lt;LookHere!D$16,0,LookHere!B$16)</f>
        <v>7004.88</v>
      </c>
      <c r="H36" s="3">
        <f t="shared" si="1"/>
        <v>21993.877916053996</v>
      </c>
      <c r="I36" s="35">
        <f t="shared" si="2"/>
        <v>159164.5517070989</v>
      </c>
      <c r="J36" s="3">
        <f>IF(I35&gt;0,IF(B36&lt;2,IF(C36&gt;5500*[1]LookHere!B$11, 5500*[1]LookHere!B$11, C36), IF(H36&gt;(M36+P35),-(H36-M36-P35),0)),0)</f>
        <v>-17004.96833566943</v>
      </c>
      <c r="K36" s="35">
        <f t="shared" si="3"/>
        <v>1.8753221727728956E-9</v>
      </c>
      <c r="L36" s="35">
        <f t="shared" si="4"/>
        <v>0</v>
      </c>
      <c r="M36" s="35">
        <f t="shared" si="5"/>
        <v>1.1884170930119732E-7</v>
      </c>
      <c r="N36" s="35">
        <f t="shared" si="6"/>
        <v>0</v>
      </c>
      <c r="O36" s="35">
        <f t="shared" si="7"/>
        <v>63492.63870949531</v>
      </c>
      <c r="P36" s="3">
        <f t="shared" si="8"/>
        <v>4761.947903212148</v>
      </c>
      <c r="Q36">
        <f t="shared" si="9"/>
        <v>7.4999999999999997E-2</v>
      </c>
      <c r="R36" s="3">
        <f>IF(B36&lt;2,K36*V$5+L36*0.4*V$6 - IF((C36-J36)&gt;0,IF((C36-J36)&gt;V$12,V$12,C36-J36)),P36+L36*($V$6)*0.4+K36*($V$5)+G36+F36+E36)/LookHere!B$11</f>
        <v>34766.827903212215</v>
      </c>
      <c r="S36" s="3">
        <f>(IF(G36&gt;0,IF(R36&gt;V$15,IF(0.15*(R36-V$15)&lt;G36,0.15*(R36-V$15),G36),0),0))*LookHere!B$11</f>
        <v>0</v>
      </c>
      <c r="T36" s="3">
        <f>(IF(R36&lt;V$16,W$16*R36,IF(R36&lt;V$17,Z$16+W$17*(R36-V$16),IF(R36&lt;V$18,W$18*(R36-V$18)+Z$17,(R36-V$18)*W$19+Z$18)))+S36 + IF(R36&lt;V$20,R36*W$20,IF(R36&lt;V$21,(R36-V$20)*W$21+Z$20,(R36-V$21)*W$22+Z$21)))*LookHere!B$11</f>
        <v>6953.3655806424431</v>
      </c>
      <c r="AG36">
        <f t="shared" si="10"/>
        <v>51</v>
      </c>
      <c r="AH36" s="20">
        <v>3.5000000000000003E-2</v>
      </c>
      <c r="AI36" s="3">
        <f t="shared" si="11"/>
        <v>0</v>
      </c>
    </row>
    <row r="37" spans="1:35" x14ac:dyDescent="0.2">
      <c r="A37">
        <f t="shared" ref="A37:A68" si="12">A36+1</f>
        <v>73</v>
      </c>
      <c r="B37">
        <f>IF(A37&lt;LookHere!$B$9,1,2)</f>
        <v>2</v>
      </c>
      <c r="C37">
        <f>IF(B37&lt;2,LookHere!F$10 - T36,0)</f>
        <v>0</v>
      </c>
      <c r="D37" s="3">
        <f>IF(B37=2,LookHere!$B$12,0)</f>
        <v>45000</v>
      </c>
      <c r="E37" s="3">
        <f>IF(A37&lt;LookHere!B$13,0,IF(A37&lt;LookHere!B$14,LookHere!C$13,LookHere!C$14))</f>
        <v>15000</v>
      </c>
      <c r="F37" s="3">
        <f>IF('SC3'!A37&lt;LookHere!D$15,0,LookHere!B$15)</f>
        <v>8000</v>
      </c>
      <c r="G37" s="3">
        <f>IF('SC3'!A37&lt;LookHere!D$16,0,LookHere!B$16)</f>
        <v>7004.88</v>
      </c>
      <c r="H37" s="3">
        <f t="shared" ref="H37:H68" si="13">IF(B37&lt;2,0,D37-E37-F37-G37+T36)</f>
        <v>21948.485580642442</v>
      </c>
      <c r="I37" s="35">
        <f t="shared" ref="I37:I68" si="14">IF(I36&gt;0,IF(B37&lt;2,I36*(1+V$10),I36*(1+V$11)) + J37,0)</f>
        <v>144489.63065560849</v>
      </c>
      <c r="J37" s="3">
        <f>IF(I36&gt;0,IF(B37&lt;2,IF(C37&gt;5500*[1]LookHere!B$11, 5500*[1]LookHere!B$11, C37), IF(H37&gt;(M37+P36),-(H37-M37-P36),0)),0)</f>
        <v>-17186.53767742842</v>
      </c>
      <c r="K37" s="35">
        <f t="shared" ref="K37:K68" si="15">IF(B37&lt;2,K36*(1+$V$5-$V$4)+IF(C37&gt;($J37+$V$12),$V$7*($C37-$J37-$V$12),0), K36*(1+$V$5-$V$4)-$M37*$V$8)+N37</f>
        <v>2.9592583886355921E-11</v>
      </c>
      <c r="L37" s="35">
        <f t="shared" ref="L37:L68" si="16">IF(B37&lt;2,L36*(1+$V$6-$V$4)+IF(C37&gt;($J37+$V$12),(1-$V$7)*($C36-$J37-$V$12),0), L36*(1+$V$6-$V$4)-$M37*(1-$V$8))-N37</f>
        <v>0</v>
      </c>
      <c r="M37" s="35">
        <f t="shared" ref="M37:M68" si="17">MIN(H37-P36,(K36+L36))</f>
        <v>1.8753221727728956E-9</v>
      </c>
      <c r="N37" s="35">
        <f t="shared" ref="N37:N68" si="18">IF(B37&lt;2, IF(K36/(K36+L36)&lt;V$7, (V$7 - K36/(K36+L36))*(K36+L36),0),  IF(K36/(K36+L36)&lt;V$8, (V$8 - K36/(K36+L36))*(K36+L36),0))</f>
        <v>0</v>
      </c>
      <c r="O37" s="35">
        <f t="shared" ref="O37:O68" si="19">IF(B37&lt;2,O36*(1+V$10) + IF((C37-J37)&gt;0,IF((C37-J37)&gt;V$12,V$12,C37-J37),0), O36*(1+V$11)-P36 )</f>
        <v>59732.604645118998</v>
      </c>
      <c r="P37" s="3">
        <f t="shared" ref="P37:P68" si="20">IF(B37&lt;2, 0, IF(H37&gt;(I37+K37+L37),H37-I37-K37-L37,  O37*Q37))</f>
        <v>4539.6779530290441</v>
      </c>
      <c r="Q37">
        <f t="shared" si="9"/>
        <v>7.5999999999999998E-2</v>
      </c>
      <c r="R37" s="3">
        <f>IF(B37&lt;2,K37*V$5+L37*0.4*V$6 - IF((C37-J37)&gt;0,IF((C37-J37)&gt;V$12,V$12,C37-J37)),P37+L37*($V$6)*0.4+K37*($V$5)+G37+F37+E37)/LookHere!B$11</f>
        <v>34544.557953029042</v>
      </c>
      <c r="S37" s="3">
        <f>(IF(G37&gt;0,IF(R37&gt;V$15,IF(0.15*(R37-V$15)&lt;G37,0.15*(R37-V$15),G37),0),0))*LookHere!B$11</f>
        <v>0</v>
      </c>
      <c r="T37" s="3">
        <f>(IF(R37&lt;V$16,W$16*R37,IF(R37&lt;V$17,Z$16+W$17*(R37-V$16),IF(R37&lt;V$18,W$18*(R37-V$18)+Z$17,(R37-V$18)*W$19+Z$18)))+S37 + IF(R37&lt;V$20,R37*W$20,IF(R37&lt;V$21,(R37-V$20)*W$21+Z$20,(R37-V$21)*W$22+Z$21)))*LookHere!B$11</f>
        <v>6908.9115906058087</v>
      </c>
      <c r="AG37">
        <f t="shared" si="10"/>
        <v>52</v>
      </c>
      <c r="AH37" s="20">
        <v>3.5000000000000003E-2</v>
      </c>
      <c r="AI37" s="3">
        <f t="shared" si="11"/>
        <v>0</v>
      </c>
    </row>
    <row r="38" spans="1:35" x14ac:dyDescent="0.2">
      <c r="A38">
        <f t="shared" si="12"/>
        <v>74</v>
      </c>
      <c r="B38">
        <f>IF(A38&lt;LookHere!$B$9,1,2)</f>
        <v>2</v>
      </c>
      <c r="C38">
        <f>IF(B38&lt;2,LookHere!F$10 - T37,0)</f>
        <v>0</v>
      </c>
      <c r="D38" s="3">
        <f>IF(B38=2,LookHere!$B$12,0)</f>
        <v>45000</v>
      </c>
      <c r="E38" s="3">
        <f>IF(A38&lt;LookHere!B$13,0,IF(A38&lt;LookHere!B$14,LookHere!C$13,LookHere!C$14))</f>
        <v>15000</v>
      </c>
      <c r="F38" s="3">
        <f>IF('SC3'!A38&lt;LookHere!D$15,0,LookHere!B$15)</f>
        <v>8000</v>
      </c>
      <c r="G38" s="3">
        <f>IF('SC3'!A38&lt;LookHere!D$16,0,LookHere!B$16)</f>
        <v>7004.88</v>
      </c>
      <c r="H38" s="3">
        <f t="shared" si="13"/>
        <v>21904.031590605809</v>
      </c>
      <c r="I38" s="35">
        <f t="shared" si="14"/>
        <v>129405.32338977724</v>
      </c>
      <c r="J38" s="3">
        <f>IF(I37&gt;0,IF(B38&lt;2,IF(C38&gt;5500*[1]LookHere!B$11, 5500*[1]LookHere!B$11, C38), IF(H38&gt;(M38+P37),-(H38-M38-P37),0)),0)</f>
        <v>-17364.353637576736</v>
      </c>
      <c r="K38" s="35">
        <f t="shared" si="15"/>
        <v>4.6697097372669089E-13</v>
      </c>
      <c r="L38" s="35">
        <f t="shared" si="16"/>
        <v>0</v>
      </c>
      <c r="M38" s="35">
        <f t="shared" si="17"/>
        <v>2.9592583886355921E-11</v>
      </c>
      <c r="N38" s="35">
        <f t="shared" si="18"/>
        <v>0</v>
      </c>
      <c r="O38" s="35">
        <f t="shared" si="19"/>
        <v>56135.507193389923</v>
      </c>
      <c r="P38" s="3">
        <f t="shared" si="20"/>
        <v>4322.4340538910237</v>
      </c>
      <c r="Q38">
        <f t="shared" si="9"/>
        <v>7.6999999999999999E-2</v>
      </c>
      <c r="R38" s="3">
        <f>IF(B38&lt;2,K38*V$5+L38*0.4*V$6 - IF((C38-J38)&gt;0,IF((C38-J38)&gt;V$12,V$12,C38-J38)),P38+L38*($V$6)*0.4+K38*($V$5)+G38+F38+E38)/LookHere!B$11</f>
        <v>34327.314053891023</v>
      </c>
      <c r="S38" s="3">
        <f>(IF(G38&gt;0,IF(R38&gt;V$15,IF(0.15*(R38-V$15)&lt;G38,0.15*(R38-V$15),G38),0),0))*LookHere!B$11</f>
        <v>0</v>
      </c>
      <c r="T38" s="3">
        <f>(IF(R38&lt;V$16,W$16*R38,IF(R38&lt;V$17,Z$16+W$17*(R38-V$16),IF(R38&lt;V$18,W$18*(R38-V$18)+Z$17,(R38-V$18)*W$19+Z$18)))+S38 + IF(R38&lt;V$20,R38*W$20,IF(R38&lt;V$21,(R38-V$20)*W$21+Z$20,(R38-V$21)*W$22+Z$21)))*LookHere!B$11</f>
        <v>6865.4628107782046</v>
      </c>
      <c r="AG38">
        <f t="shared" si="10"/>
        <v>53</v>
      </c>
      <c r="AH38" s="20">
        <v>3.5000000000000003E-2</v>
      </c>
      <c r="AI38" s="3">
        <f t="shared" si="11"/>
        <v>0</v>
      </c>
    </row>
    <row r="39" spans="1:35" x14ac:dyDescent="0.2">
      <c r="A39">
        <f t="shared" si="12"/>
        <v>75</v>
      </c>
      <c r="B39">
        <f>IF(A39&lt;LookHere!$B$9,1,2)</f>
        <v>2</v>
      </c>
      <c r="C39">
        <f>IF(B39&lt;2,LookHere!F$10 - T38,0)</f>
        <v>0</v>
      </c>
      <c r="D39" s="3">
        <f>IF(B39=2,LookHere!$B$12,0)</f>
        <v>45000</v>
      </c>
      <c r="E39" s="3">
        <f>IF(A39&lt;LookHere!B$13,0,IF(A39&lt;LookHere!B$14,LookHere!C$13,LookHere!C$14))</f>
        <v>15000</v>
      </c>
      <c r="F39" s="3">
        <f>IF('SC3'!A39&lt;LookHere!D$15,0,LookHere!B$15)</f>
        <v>8000</v>
      </c>
      <c r="G39" s="3">
        <f>IF('SC3'!A39&lt;LookHere!D$16,0,LookHere!B$16)</f>
        <v>7004.88</v>
      </c>
      <c r="H39" s="3">
        <f t="shared" si="13"/>
        <v>21860.582810778204</v>
      </c>
      <c r="I39" s="35">
        <f t="shared" si="14"/>
        <v>113909.19063598075</v>
      </c>
      <c r="J39" s="3">
        <f>IF(I38&gt;0,IF(B39&lt;2,IF(C39&gt;5500*[1]LookHere!B$11, 5500*[1]LookHere!B$11, C39), IF(H39&gt;(M39+P38),-(H39-M39-P38),0)),0)</f>
        <v>-17538.148756887182</v>
      </c>
      <c r="K39" s="35">
        <f t="shared" si="15"/>
        <v>7.3688019654070978E-15</v>
      </c>
      <c r="L39" s="35">
        <f t="shared" si="16"/>
        <v>0</v>
      </c>
      <c r="M39" s="35">
        <f t="shared" si="17"/>
        <v>4.6697097372669089E-13</v>
      </c>
      <c r="N39" s="35">
        <f t="shared" si="18"/>
        <v>0</v>
      </c>
      <c r="O39" s="35">
        <f t="shared" si="19"/>
        <v>52698.891443010587</v>
      </c>
      <c r="P39" s="3">
        <f t="shared" si="20"/>
        <v>4163.2124239978366</v>
      </c>
      <c r="Q39">
        <f t="shared" si="9"/>
        <v>7.9000000000000001E-2</v>
      </c>
      <c r="R39" s="3">
        <f>IF(B39&lt;2,K39*V$5+L39*0.4*V$6 - IF((C39-J39)&gt;0,IF((C39-J39)&gt;V$12,V$12,C39-J39)),P39+L39*($V$6)*0.4+K39*($V$5)+G39+F39+E39)/LookHere!B$11</f>
        <v>34168.092423997834</v>
      </c>
      <c r="S39" s="3">
        <f>(IF(G39&gt;0,IF(R39&gt;V$15,IF(0.15*(R39-V$15)&lt;G39,0.15*(R39-V$15),G39),0),0))*LookHere!B$11</f>
        <v>0</v>
      </c>
      <c r="T39" s="3">
        <f>(IF(R39&lt;V$16,W$16*R39,IF(R39&lt;V$17,Z$16+W$17*(R39-V$16),IF(R39&lt;V$18,W$18*(R39-V$18)+Z$17,(R39-V$18)*W$19+Z$18)))+S39 + IF(R39&lt;V$20,R39*W$20,IF(R39&lt;V$21,(R39-V$20)*W$21+Z$20,(R39-V$21)*W$22+Z$21)))*LookHere!B$11</f>
        <v>6833.6184847995673</v>
      </c>
      <c r="AG39">
        <f t="shared" si="10"/>
        <v>54</v>
      </c>
      <c r="AH39" s="20">
        <v>3.5000000000000003E-2</v>
      </c>
      <c r="AI39" s="3">
        <f t="shared" si="11"/>
        <v>0</v>
      </c>
    </row>
    <row r="40" spans="1:35" x14ac:dyDescent="0.2">
      <c r="A40">
        <f t="shared" si="12"/>
        <v>76</v>
      </c>
      <c r="B40">
        <f>IF(A40&lt;LookHere!$B$9,1,2)</f>
        <v>2</v>
      </c>
      <c r="C40">
        <f>IF(B40&lt;2,LookHere!F$10 - T39,0)</f>
        <v>0</v>
      </c>
      <c r="D40" s="3">
        <f>IF(B40=2,LookHere!$B$12,0)</f>
        <v>45000</v>
      </c>
      <c r="E40" s="3">
        <f>IF(A40&lt;LookHere!B$13,0,IF(A40&lt;LookHere!B$14,LookHere!C$13,LookHere!C$14))</f>
        <v>15000</v>
      </c>
      <c r="F40" s="3">
        <f>IF('SC3'!A40&lt;LookHere!D$15,0,LookHere!B$15)</f>
        <v>8000</v>
      </c>
      <c r="G40" s="3">
        <f>IF('SC3'!A40&lt;LookHere!D$16,0,LookHere!B$16)</f>
        <v>7004.88</v>
      </c>
      <c r="H40" s="3">
        <f t="shared" si="13"/>
        <v>21828.738484799567</v>
      </c>
      <c r="I40" s="35">
        <f t="shared" si="14"/>
        <v>98041.151603414779</v>
      </c>
      <c r="J40" s="3">
        <f>IF(I39&gt;0,IF(B40&lt;2,IF(C40&gt;5500*[1]LookHere!B$11, 5500*[1]LookHere!B$11, C40), IF(H40&gt;(M40+P39),-(H40-M40-P39),0)),0)</f>
        <v>-17665.526060801731</v>
      </c>
      <c r="K40" s="35">
        <f t="shared" si="15"/>
        <v>1.1627969501412263E-16</v>
      </c>
      <c r="L40" s="35">
        <f t="shared" si="16"/>
        <v>0</v>
      </c>
      <c r="M40" s="35">
        <f t="shared" si="17"/>
        <v>7.3688019654070978E-15</v>
      </c>
      <c r="N40" s="35">
        <f t="shared" si="18"/>
        <v>0</v>
      </c>
      <c r="O40" s="35">
        <f t="shared" si="19"/>
        <v>49367.26752598345</v>
      </c>
      <c r="P40" s="3">
        <f t="shared" si="20"/>
        <v>3949.3814020786763</v>
      </c>
      <c r="Q40">
        <f t="shared" si="9"/>
        <v>0.08</v>
      </c>
      <c r="R40" s="3">
        <f>IF(B40&lt;2,K40*V$5+L40*0.4*V$6 - IF((C40-J40)&gt;0,IF((C40-J40)&gt;V$12,V$12,C40-J40)),P40+L40*($V$6)*0.4+K40*($V$5)+G40+F40+E40)/LookHere!B$11</f>
        <v>33954.261402078679</v>
      </c>
      <c r="S40" s="3">
        <f>(IF(G40&gt;0,IF(R40&gt;V$15,IF(0.15*(R40-V$15)&lt;G40,0.15*(R40-V$15),G40),0),0))*LookHere!B$11</f>
        <v>0</v>
      </c>
      <c r="T40" s="3">
        <f>(IF(R40&lt;V$16,W$16*R40,IF(R40&lt;V$17,Z$16+W$17*(R40-V$16),IF(R40&lt;V$18,W$18*(R40-V$18)+Z$17,(R40-V$18)*W$19+Z$18)))+S40 + IF(R40&lt;V$20,R40*W$20,IF(R40&lt;V$21,(R40-V$20)*W$21+Z$20,(R40-V$21)*W$22+Z$21)))*LookHere!B$11</f>
        <v>6790.8522804157355</v>
      </c>
      <c r="AG40">
        <f t="shared" si="10"/>
        <v>55</v>
      </c>
      <c r="AH40" s="20">
        <v>3.5000000000000003E-2</v>
      </c>
      <c r="AI40" s="3">
        <f t="shared" si="11"/>
        <v>0</v>
      </c>
    </row>
    <row r="41" spans="1:35" x14ac:dyDescent="0.2">
      <c r="A41">
        <f t="shared" si="12"/>
        <v>77</v>
      </c>
      <c r="B41">
        <f>IF(A41&lt;LookHere!$B$9,1,2)</f>
        <v>2</v>
      </c>
      <c r="C41">
        <f>IF(B41&lt;2,LookHere!F$10 - T40,0)</f>
        <v>0</v>
      </c>
      <c r="D41" s="3">
        <f>IF(B41=2,LookHere!$B$12,0)</f>
        <v>45000</v>
      </c>
      <c r="E41" s="3">
        <f>IF(A41&lt;LookHere!B$13,0,IF(A41&lt;LookHere!B$14,LookHere!C$13,LookHere!C$14))</f>
        <v>15000</v>
      </c>
      <c r="F41" s="3">
        <f>IF('SC3'!A41&lt;LookHere!D$15,0,LookHere!B$15)</f>
        <v>8000</v>
      </c>
      <c r="G41" s="3">
        <f>IF('SC3'!A41&lt;LookHere!D$16,0,LookHere!B$16)</f>
        <v>7004.88</v>
      </c>
      <c r="H41" s="3">
        <f t="shared" si="13"/>
        <v>21785.972280415735</v>
      </c>
      <c r="I41" s="35">
        <f t="shared" si="14"/>
        <v>81751.650097379606</v>
      </c>
      <c r="J41" s="3">
        <f>IF(I40&gt;0,IF(B41&lt;2,IF(C41&gt;5500*[1]LookHere!B$11, 5500*[1]LookHere!B$11, C41), IF(H41&gt;(M41+P40),-(H41-M41-P40),0)),0)</f>
        <v>-17836.590878337058</v>
      </c>
      <c r="K41" s="35">
        <f t="shared" si="15"/>
        <v>1.8348935873228333E-18</v>
      </c>
      <c r="L41" s="35">
        <f t="shared" si="16"/>
        <v>0</v>
      </c>
      <c r="M41" s="35">
        <f t="shared" si="17"/>
        <v>1.1627969501412263E-16</v>
      </c>
      <c r="N41" s="35">
        <f t="shared" si="18"/>
        <v>0</v>
      </c>
      <c r="O41" s="35">
        <f t="shared" si="19"/>
        <v>46196.901605464787</v>
      </c>
      <c r="P41" s="3">
        <f t="shared" si="20"/>
        <v>3788.1459316481128</v>
      </c>
      <c r="Q41">
        <f t="shared" si="9"/>
        <v>8.2000000000000003E-2</v>
      </c>
      <c r="R41" s="3">
        <f>IF(B41&lt;2,K41*V$5+L41*0.4*V$6 - IF((C41-J41)&gt;0,IF((C41-J41)&gt;V$12,V$12,C41-J41)),P41+L41*($V$6)*0.4+K41*($V$5)+G41+F41+E41)/LookHere!B$11</f>
        <v>33793.02593164811</v>
      </c>
      <c r="S41" s="3">
        <f>(IF(G41&gt;0,IF(R41&gt;V$15,IF(0.15*(R41-V$15)&lt;G41,0.15*(R41-V$15),G41),0),0))*LookHere!B$11</f>
        <v>0</v>
      </c>
      <c r="T41" s="3">
        <f>(IF(R41&lt;V$16,W$16*R41,IF(R41&lt;V$17,Z$16+W$17*(R41-V$16),IF(R41&lt;V$18,W$18*(R41-V$18)+Z$17,(R41-V$18)*W$19+Z$18)))+S41 + IF(R41&lt;V$20,R41*W$20,IF(R41&lt;V$21,(R41-V$20)*W$21+Z$20,(R41-V$21)*W$22+Z$21)))*LookHere!B$11</f>
        <v>6758.6051863296225</v>
      </c>
      <c r="AG41">
        <f t="shared" si="10"/>
        <v>56</v>
      </c>
      <c r="AH41" s="20">
        <v>3.5000000000000003E-2</v>
      </c>
      <c r="AI41" s="3">
        <f t="shared" si="11"/>
        <v>0</v>
      </c>
    </row>
    <row r="42" spans="1:35" x14ac:dyDescent="0.2">
      <c r="A42">
        <f t="shared" si="12"/>
        <v>78</v>
      </c>
      <c r="B42">
        <f>IF(A42&lt;LookHere!$B$9,1,2)</f>
        <v>2</v>
      </c>
      <c r="C42">
        <f>IF(B42&lt;2,LookHere!F$10 - T41,0)</f>
        <v>0</v>
      </c>
      <c r="D42" s="3">
        <f>IF(B42=2,LookHere!$B$12,0)</f>
        <v>45000</v>
      </c>
      <c r="E42" s="3">
        <f>IF(A42&lt;LookHere!B$13,0,IF(A42&lt;LookHere!B$14,LookHere!C$13,LookHere!C$14))</f>
        <v>15000</v>
      </c>
      <c r="F42" s="3">
        <f>IF('SC3'!A42&lt;LookHere!D$15,0,LookHere!B$15)</f>
        <v>8000</v>
      </c>
      <c r="G42" s="3">
        <f>IF('SC3'!A42&lt;LookHere!D$16,0,LookHere!B$16)</f>
        <v>7004.88</v>
      </c>
      <c r="H42" s="3">
        <f t="shared" si="13"/>
        <v>21753.725186329622</v>
      </c>
      <c r="I42" s="35">
        <f t="shared" si="14"/>
        <v>65076.111881234741</v>
      </c>
      <c r="J42" s="3">
        <f>IF(I41&gt;0,IF(B42&lt;2,IF(C42&gt;5500*[1]LookHere!B$11, 5500*[1]LookHere!B$11, C42), IF(H42&gt;(M42+P41),-(H42-M42-P41),0)),0)</f>
        <v>-17965.57925468151</v>
      </c>
      <c r="K42" s="35">
        <f t="shared" si="15"/>
        <v>2.8954620807954249E-20</v>
      </c>
      <c r="L42" s="35">
        <f t="shared" si="16"/>
        <v>0</v>
      </c>
      <c r="M42" s="35">
        <f t="shared" si="17"/>
        <v>1.8348935873228333E-18</v>
      </c>
      <c r="N42" s="35">
        <f t="shared" si="18"/>
        <v>0</v>
      </c>
      <c r="O42" s="35">
        <f t="shared" si="19"/>
        <v>43137.742781150904</v>
      </c>
      <c r="P42" s="3">
        <f t="shared" si="20"/>
        <v>3580.4326508355252</v>
      </c>
      <c r="Q42">
        <f t="shared" si="9"/>
        <v>8.3000000000000004E-2</v>
      </c>
      <c r="R42" s="3">
        <f>IF(B42&lt;2,K42*V$5+L42*0.4*V$6 - IF((C42-J42)&gt;0,IF((C42-J42)&gt;V$12,V$12,C42-J42)),P42+L42*($V$6)*0.4+K42*($V$5)+G42+F42+E42)/LookHere!B$11</f>
        <v>33585.312650835527</v>
      </c>
      <c r="S42" s="3">
        <f>(IF(G42&gt;0,IF(R42&gt;V$15,IF(0.15*(R42-V$15)&lt;G42,0.15*(R42-V$15),G42),0),0))*LookHere!B$11</f>
        <v>0</v>
      </c>
      <c r="T42" s="3">
        <f>(IF(R42&lt;V$16,W$16*R42,IF(R42&lt;V$17,Z$16+W$17*(R42-V$16),IF(R42&lt;V$18,W$18*(R42-V$18)+Z$17,(R42-V$18)*W$19+Z$18)))+S42 + IF(R42&lt;V$20,R42*W$20,IF(R42&lt;V$21,(R42-V$20)*W$21+Z$20,(R42-V$21)*W$22+Z$21)))*LookHere!B$11</f>
        <v>6717.0625301671053</v>
      </c>
      <c r="AG42">
        <f t="shared" si="10"/>
        <v>57</v>
      </c>
      <c r="AH42" s="20">
        <v>3.5000000000000003E-2</v>
      </c>
      <c r="AI42" s="3">
        <f t="shared" si="11"/>
        <v>0</v>
      </c>
    </row>
    <row r="43" spans="1:35" x14ac:dyDescent="0.2">
      <c r="A43">
        <f t="shared" si="12"/>
        <v>79</v>
      </c>
      <c r="B43">
        <f>IF(A43&lt;LookHere!$B$9,1,2)</f>
        <v>2</v>
      </c>
      <c r="C43">
        <f>IF(B43&lt;2,LookHere!F$10 - T42,0)</f>
        <v>0</v>
      </c>
      <c r="D43" s="3">
        <f>IF(B43=2,LookHere!$B$12,0)</f>
        <v>45000</v>
      </c>
      <c r="E43" s="3">
        <f>IF(A43&lt;LookHere!B$13,0,IF(A43&lt;LookHere!B$14,LookHere!C$13,LookHere!C$14))</f>
        <v>15000</v>
      </c>
      <c r="F43" s="3">
        <f>IF('SC3'!A43&lt;LookHere!D$15,0,LookHere!B$15)</f>
        <v>8000</v>
      </c>
      <c r="G43" s="3">
        <f>IF('SC3'!A43&lt;LookHere!D$16,0,LookHere!B$16)</f>
        <v>7004.88</v>
      </c>
      <c r="H43" s="3">
        <f t="shared" si="13"/>
        <v>21712.182530167105</v>
      </c>
      <c r="I43" s="35">
        <f t="shared" si="14"/>
        <v>47971.263047389046</v>
      </c>
      <c r="J43" s="3">
        <f>IF(I42&gt;0,IF(B43&lt;2,IF(C43&gt;5500*[1]LookHere!B$11, 5500*[1]LookHere!B$11, C43), IF(H43&gt;(M43+P42),-(H43-M43-P42),0)),0)</f>
        <v>-18131.749879331579</v>
      </c>
      <c r="K43" s="35">
        <f t="shared" si="15"/>
        <v>4.5690391634951449E-22</v>
      </c>
      <c r="L43" s="35">
        <f t="shared" si="16"/>
        <v>0</v>
      </c>
      <c r="M43" s="35">
        <f t="shared" si="17"/>
        <v>2.8954620807954249E-20</v>
      </c>
      <c r="N43" s="35">
        <f t="shared" si="18"/>
        <v>0</v>
      </c>
      <c r="O43" s="35">
        <f t="shared" si="19"/>
        <v>40238.02371140194</v>
      </c>
      <c r="P43" s="3">
        <f t="shared" si="20"/>
        <v>3420.2320154691652</v>
      </c>
      <c r="Q43">
        <f t="shared" si="9"/>
        <v>8.5000000000000006E-2</v>
      </c>
      <c r="R43" s="3">
        <f>IF(B43&lt;2,K43*V$5+L43*0.4*V$6 - IF((C43-J43)&gt;0,IF((C43-J43)&gt;V$12,V$12,C43-J43)),P43+L43*($V$6)*0.4+K43*($V$5)+G43+F43+E43)/LookHere!B$11</f>
        <v>33425.112015469167</v>
      </c>
      <c r="S43" s="3">
        <f>(IF(G43&gt;0,IF(R43&gt;V$15,IF(0.15*(R43-V$15)&lt;G43,0.15*(R43-V$15),G43),0),0))*LookHere!B$11</f>
        <v>0</v>
      </c>
      <c r="T43" s="3">
        <f>(IF(R43&lt;V$16,W$16*R43,IF(R43&lt;V$17,Z$16+W$17*(R43-V$16),IF(R43&lt;V$18,W$18*(R43-V$18)+Z$17,(R43-V$18)*W$19+Z$18)))+S43 + IF(R43&lt;V$20,R43*W$20,IF(R43&lt;V$21,(R43-V$20)*W$21+Z$20,(R43-V$21)*W$22+Z$21)))*LookHere!B$11</f>
        <v>6685.0224030938334</v>
      </c>
      <c r="AG43">
        <f t="shared" si="10"/>
        <v>58</v>
      </c>
      <c r="AH43" s="20">
        <v>3.5000000000000003E-2</v>
      </c>
      <c r="AI43" s="3">
        <f t="shared" si="11"/>
        <v>0</v>
      </c>
    </row>
    <row r="44" spans="1:35" x14ac:dyDescent="0.2">
      <c r="A44">
        <f t="shared" si="12"/>
        <v>80</v>
      </c>
      <c r="B44">
        <f>IF(A44&lt;LookHere!$B$9,1,2)</f>
        <v>2</v>
      </c>
      <c r="C44">
        <f>IF(B44&lt;2,LookHere!F$10 - T43,0)</f>
        <v>0</v>
      </c>
      <c r="D44" s="3">
        <f>IF(B44=2,LookHere!$B$12,0)</f>
        <v>45000</v>
      </c>
      <c r="E44" s="3">
        <f>IF(A44&lt;LookHere!B$13,0,IF(A44&lt;LookHere!B$14,LookHere!C$13,LookHere!C$14))</f>
        <v>15000</v>
      </c>
      <c r="F44" s="3">
        <f>IF('SC3'!A44&lt;LookHere!D$15,0,LookHere!B$15)</f>
        <v>8000</v>
      </c>
      <c r="G44" s="3">
        <f>IF('SC3'!A44&lt;LookHere!D$16,0,LookHere!B$16)</f>
        <v>7004.88</v>
      </c>
      <c r="H44" s="3">
        <f t="shared" si="13"/>
        <v>21680.142403093832</v>
      </c>
      <c r="I44" s="35">
        <f t="shared" si="14"/>
        <v>30468.339190652172</v>
      </c>
      <c r="J44" s="3">
        <f>IF(I43&gt;0,IF(B44&lt;2,IF(C44&gt;5500*[1]LookHere!B$11, 5500*[1]LookHere!B$11, C44), IF(H44&gt;(M44+P43),-(H44-M44-P43),0)),0)</f>
        <v>-18259.910387624666</v>
      </c>
      <c r="K44" s="35">
        <f t="shared" si="15"/>
        <v>7.209943799995294E-24</v>
      </c>
      <c r="L44" s="35">
        <f t="shared" si="16"/>
        <v>0</v>
      </c>
      <c r="M44" s="35">
        <f t="shared" si="17"/>
        <v>4.5690391634951449E-22</v>
      </c>
      <c r="N44" s="35">
        <f t="shared" si="18"/>
        <v>0</v>
      </c>
      <c r="O44" s="35">
        <f t="shared" si="19"/>
        <v>37452.747710098694</v>
      </c>
      <c r="P44" s="3">
        <f t="shared" si="20"/>
        <v>3295.8417984886851</v>
      </c>
      <c r="Q44">
        <f t="shared" si="9"/>
        <v>8.7999999999999995E-2</v>
      </c>
      <c r="R44" s="3">
        <f>IF(B44&lt;2,K44*V$5+L44*0.4*V$6 - IF((C44-J44)&gt;0,IF((C44-J44)&gt;V$12,V$12,C44-J44)),P44+L44*($V$6)*0.4+K44*($V$5)+G44+F44+E44)/LookHere!B$11</f>
        <v>33300.721798488681</v>
      </c>
      <c r="S44" s="3">
        <f>(IF(G44&gt;0,IF(R44&gt;V$15,IF(0.15*(R44-V$15)&lt;G44,0.15*(R44-V$15),G44),0),0))*LookHere!B$11</f>
        <v>0</v>
      </c>
      <c r="T44" s="3">
        <f>(IF(R44&lt;V$16,W$16*R44,IF(R44&lt;V$17,Z$16+W$17*(R44-V$16),IF(R44&lt;V$18,W$18*(R44-V$18)+Z$17,(R44-V$18)*W$19+Z$18)))+S44 + IF(R44&lt;V$20,R44*W$20,IF(R44&lt;V$21,(R44-V$20)*W$21+Z$20,(R44-V$21)*W$22+Z$21)))*LookHere!B$11</f>
        <v>6660.144359697736</v>
      </c>
      <c r="AG44">
        <f t="shared" si="10"/>
        <v>59</v>
      </c>
      <c r="AH44" s="20">
        <v>3.5000000000000003E-2</v>
      </c>
      <c r="AI44" s="3">
        <f t="shared" ref="AI44:AI75" si="21">IF(((K44+L44+O44+I44)-H44)&lt;H44,1,0)</f>
        <v>0</v>
      </c>
    </row>
    <row r="45" spans="1:35" x14ac:dyDescent="0.2">
      <c r="A45">
        <f t="shared" si="12"/>
        <v>81</v>
      </c>
      <c r="B45">
        <f>IF(A45&lt;LookHere!$B$9,1,2)</f>
        <v>2</v>
      </c>
      <c r="C45">
        <f>IF(B45&lt;2,LookHere!F$10 - T44,0)</f>
        <v>0</v>
      </c>
      <c r="D45" s="3">
        <f>IF(B45=2,LookHere!$B$12,0)</f>
        <v>45000</v>
      </c>
      <c r="E45" s="3">
        <f>IF(A45&lt;LookHere!B$13,0,IF(A45&lt;LookHere!B$14,LookHere!C$13,LookHere!C$14))</f>
        <v>15000</v>
      </c>
      <c r="F45" s="3">
        <f>IF('SC3'!A45&lt;LookHere!D$15,0,LookHere!B$15)</f>
        <v>8000</v>
      </c>
      <c r="G45" s="3">
        <f>IF('SC3'!A45&lt;LookHere!D$16,0,LookHere!B$16)</f>
        <v>7004.88</v>
      </c>
      <c r="H45" s="3">
        <f t="shared" si="13"/>
        <v>21655.264359697736</v>
      </c>
      <c r="I45" s="35">
        <f t="shared" si="14"/>
        <v>12589.707021871607</v>
      </c>
      <c r="J45" s="3">
        <f>IF(I44&gt;0,IF(B45&lt;2,IF(C45&gt;5500*[1]LookHere!B$11, 5500*[1]LookHere!B$11, C45), IF(H45&gt;(M45+P44),-(H45-M45-P44),0)),0)</f>
        <v>-18359.422561209052</v>
      </c>
      <c r="K45" s="35">
        <f t="shared" si="15"/>
        <v>1.137729131639256E-25</v>
      </c>
      <c r="L45" s="35">
        <f t="shared" si="16"/>
        <v>0</v>
      </c>
      <c r="M45" s="35">
        <f t="shared" si="17"/>
        <v>7.209943799995294E-24</v>
      </c>
      <c r="N45" s="35">
        <f t="shared" si="18"/>
        <v>0</v>
      </c>
      <c r="O45" s="35">
        <f t="shared" si="19"/>
        <v>34747.910270475368</v>
      </c>
      <c r="P45" s="3">
        <f t="shared" si="20"/>
        <v>9065.5573378261288</v>
      </c>
      <c r="Q45">
        <f t="shared" si="9"/>
        <v>0.09</v>
      </c>
      <c r="R45" s="3">
        <f>IF(B45&lt;2,K45*V$5+L45*0.4*V$6 - IF((C45-J45)&gt;0,IF((C45-J45)&gt;V$12,V$12,C45-J45)),P45+L45*($V$6)*0.4+K45*($V$5)+G45+F45+E45)/LookHere!B$11</f>
        <v>39070.43733782613</v>
      </c>
      <c r="S45" s="3">
        <f>(IF(G45&gt;0,IF(R45&gt;V$15,IF(0.15*(R45-V$15)&lt;G45,0.15*(R45-V$15),G45),0),0))*LookHere!B$11</f>
        <v>0</v>
      </c>
      <c r="T45" s="3">
        <f>(IF(R45&lt;V$16,W$16*R45,IF(R45&lt;V$17,Z$16+W$17*(R45-V$16),IF(R45&lt;V$18,W$18*(R45-V$18)+Z$17,(R45-V$18)*W$19+Z$18)))+S45 + IF(R45&lt;V$20,R45*W$20,IF(R45&lt;V$21,(R45-V$20)*W$21+Z$20,(R45-V$21)*W$22+Z$21)))*LookHere!B$11</f>
        <v>7814.0874675652258</v>
      </c>
      <c r="AG45">
        <v>60</v>
      </c>
      <c r="AH45" s="20">
        <v>0.04</v>
      </c>
      <c r="AI45" s="3">
        <f t="shared" si="21"/>
        <v>0</v>
      </c>
    </row>
    <row r="46" spans="1:35" x14ac:dyDescent="0.2">
      <c r="A46">
        <f t="shared" si="12"/>
        <v>82</v>
      </c>
      <c r="B46">
        <f>IF(A46&lt;LookHere!$B$9,1,2)</f>
        <v>2</v>
      </c>
      <c r="C46">
        <f>IF(B46&lt;2,LookHere!F$10 - T45,0)</f>
        <v>0</v>
      </c>
      <c r="D46" s="3">
        <f>IF(B46=2,LookHere!$B$12,0)</f>
        <v>45000</v>
      </c>
      <c r="E46" s="3">
        <f>IF(A46&lt;LookHere!B$13,0,IF(A46&lt;LookHere!B$14,LookHere!C$13,LookHere!C$14))</f>
        <v>15000</v>
      </c>
      <c r="F46" s="3">
        <f>IF('SC3'!A46&lt;LookHere!D$15,0,LookHere!B$15)</f>
        <v>8000</v>
      </c>
      <c r="G46" s="3">
        <f>IF('SC3'!A46&lt;LookHere!D$16,0,LookHere!B$16)</f>
        <v>7004.88</v>
      </c>
      <c r="H46" s="3">
        <f t="shared" si="13"/>
        <v>22809.207467565226</v>
      </c>
      <c r="I46" s="35">
        <f t="shared" si="14"/>
        <v>-955.2775310623565</v>
      </c>
      <c r="J46" s="3">
        <f>IF(I45&gt;0,IF(B46&lt;2,IF(C46&gt;5500*[1]LookHere!B$11, 5500*[1]LookHere!B$11, C46), IF(H46&gt;(M46+P45),-(H46-M46-P45),0)),0)</f>
        <v>-13743.650129739097</v>
      </c>
      <c r="K46" s="35">
        <f t="shared" si="15"/>
        <v>1.795336569726724E-27</v>
      </c>
      <c r="L46" s="35">
        <f t="shared" si="16"/>
        <v>0</v>
      </c>
      <c r="M46" s="35">
        <f t="shared" si="17"/>
        <v>1.137729131639256E-25</v>
      </c>
      <c r="N46" s="35">
        <f t="shared" si="18"/>
        <v>0</v>
      </c>
      <c r="O46" s="35">
        <f t="shared" si="19"/>
        <v>26230.674956717336</v>
      </c>
      <c r="P46" s="3">
        <f t="shared" si="20"/>
        <v>23764.48499862758</v>
      </c>
      <c r="Q46">
        <f t="shared" si="9"/>
        <v>9.2999999999999999E-2</v>
      </c>
      <c r="R46" s="3">
        <f>IF(B46&lt;2,K46*V$5+L46*0.4*V$6 - IF((C46-J46)&gt;0,IF((C46-J46)&gt;V$12,V$12,C46-J46)),P46+L46*($V$6)*0.4+K46*($V$5)+G46+F46+E46)/LookHere!B$11</f>
        <v>53769.364998627585</v>
      </c>
      <c r="S46" s="3">
        <f>(IF(G46&gt;0,IF(R46&gt;V$15,IF(0.15*(R46-V$15)&lt;G46,0.15*(R46-V$15),G46),0),0))*LookHere!B$11</f>
        <v>0</v>
      </c>
      <c r="T46" s="3">
        <f>(IF(R46&lt;V$16,W$16*R46,IF(R46&lt;V$17,Z$16+W$17*(R46-V$16),IF(R46&lt;V$18,W$18*(R46-V$18)+Z$17,(R46-V$18)*W$19+Z$18)))+S46 + IF(R46&lt;V$20,R46*W$20,IF(R46&lt;V$21,(R46-V$20)*W$21+Z$20,(R46-V$21)*W$22+Z$21)))*LookHere!B$11</f>
        <v>12007.467197072492</v>
      </c>
      <c r="AG46">
        <f t="shared" ref="AG46:AG89" si="22">AG45+1</f>
        <v>61</v>
      </c>
      <c r="AH46" s="20">
        <v>0.04</v>
      </c>
      <c r="AI46" s="3">
        <f t="shared" si="21"/>
        <v>1</v>
      </c>
    </row>
    <row r="47" spans="1:35" x14ac:dyDescent="0.2">
      <c r="A47">
        <f t="shared" si="12"/>
        <v>83</v>
      </c>
      <c r="B47">
        <f>IF(A47&lt;LookHere!$B$9,1,2)</f>
        <v>2</v>
      </c>
      <c r="C47">
        <f>IF(B47&lt;2,LookHere!F$10 - T46,0)</f>
        <v>0</v>
      </c>
      <c r="D47" s="3">
        <f>IF(B47=2,LookHere!$B$12,0)</f>
        <v>45000</v>
      </c>
      <c r="E47" s="3">
        <f>IF(A47&lt;LookHere!B$13,0,IF(A47&lt;LookHere!B$14,LookHere!C$13,LookHere!C$14))</f>
        <v>15000</v>
      </c>
      <c r="F47" s="3">
        <f>IF('SC3'!A47&lt;LookHere!D$15,0,LookHere!B$15)</f>
        <v>8000</v>
      </c>
      <c r="G47" s="3">
        <f>IF('SC3'!A47&lt;LookHere!D$16,0,LookHere!B$16)</f>
        <v>7004.88</v>
      </c>
      <c r="H47" s="3">
        <f t="shared" si="13"/>
        <v>27002.587197072491</v>
      </c>
      <c r="I47" s="35">
        <f t="shared" si="14"/>
        <v>0</v>
      </c>
      <c r="J47" s="3">
        <f>IF(I46&gt;0,IF(B47&lt;2,IF(C47&gt;5500*[1]LookHere!B$11, 5500*[1]LookHere!B$11, C47), IF(H47&gt;(M47+P46),-(H47-M47-P46),0)),0)</f>
        <v>0</v>
      </c>
      <c r="K47" s="35">
        <f t="shared" si="15"/>
        <v>2.8330411070287465E-29</v>
      </c>
      <c r="L47" s="35">
        <f t="shared" si="16"/>
        <v>0</v>
      </c>
      <c r="M47" s="35">
        <f t="shared" si="17"/>
        <v>1.795336569726724E-27</v>
      </c>
      <c r="N47" s="35">
        <f t="shared" si="18"/>
        <v>0</v>
      </c>
      <c r="O47" s="35">
        <f t="shared" si="19"/>
        <v>2880.1100089067513</v>
      </c>
      <c r="P47" s="3">
        <f t="shared" si="20"/>
        <v>27002.587197072491</v>
      </c>
      <c r="Q47">
        <f t="shared" si="9"/>
        <v>9.6000000000000002E-2</v>
      </c>
      <c r="R47" s="3">
        <f>IF(B47&lt;2,K47*V$5+L47*0.4*V$6 - IF((C47-J47)&gt;0,IF((C47-J47)&gt;V$12,V$12,C47-J47)),P47+L47*($V$6)*0.4+K47*($V$5)+G47+F47+E47)/LookHere!B$11</f>
        <v>57007.467197072488</v>
      </c>
      <c r="S47" s="3">
        <f>(IF(G47&gt;0,IF(R47&gt;V$15,IF(0.15*(R47-V$15)&lt;G47,0.15*(R47-V$15),G47),0),0))*LookHere!B$11</f>
        <v>0</v>
      </c>
      <c r="T47" s="3">
        <f>(IF(R47&lt;V$16,W$16*R47,IF(R47&lt;V$17,Z$16+W$17*(R47-V$16),IF(R47&lt;V$18,W$18*(R47-V$18)+Z$17,(R47-V$18)*W$19+Z$18)))+S47 + IF(R47&lt;V$20,R47*W$20,IF(R47&lt;V$21,(R47-V$20)*W$21+Z$20,(R47-V$21)*W$22+Z$21)))*LookHere!B$11</f>
        <v>13016.13603188808</v>
      </c>
      <c r="AG47">
        <f t="shared" si="22"/>
        <v>62</v>
      </c>
      <c r="AH47" s="20">
        <v>0.04</v>
      </c>
      <c r="AI47" s="3">
        <f t="shared" si="21"/>
        <v>1</v>
      </c>
    </row>
    <row r="48" spans="1:35" x14ac:dyDescent="0.2">
      <c r="A48">
        <f t="shared" si="12"/>
        <v>84</v>
      </c>
      <c r="B48">
        <f>IF(A48&lt;LookHere!$B$9,1,2)</f>
        <v>2</v>
      </c>
      <c r="C48">
        <f>IF(B48&lt;2,LookHere!F$10 - T47,0)</f>
        <v>0</v>
      </c>
      <c r="D48" s="3">
        <f>IF(B48=2,LookHere!$B$12,0)</f>
        <v>45000</v>
      </c>
      <c r="E48" s="3">
        <f>IF(A48&lt;LookHere!B$13,0,IF(A48&lt;LookHere!B$14,LookHere!C$13,LookHere!C$14))</f>
        <v>15000</v>
      </c>
      <c r="F48" s="3">
        <f>IF('SC3'!A48&lt;LookHere!D$15,0,LookHere!B$15)</f>
        <v>8000</v>
      </c>
      <c r="G48" s="3">
        <f>IF('SC3'!A48&lt;LookHere!D$16,0,LookHere!B$16)</f>
        <v>7004.88</v>
      </c>
      <c r="H48" s="3">
        <f t="shared" si="13"/>
        <v>28011.256031888079</v>
      </c>
      <c r="I48" s="35">
        <f t="shared" si="14"/>
        <v>0</v>
      </c>
      <c r="J48" s="3">
        <f>IF(I47&gt;0,IF(B48&lt;2,IF(C48&gt;5500*[1]LookHere!B$11, 5500*[1]LookHere!B$11, C48), IF(H48&gt;(M48+P47),-(H48-M48-P47),0)),0)</f>
        <v>0</v>
      </c>
      <c r="K48" s="35">
        <f t="shared" si="15"/>
        <v>4.4705388668913251E-31</v>
      </c>
      <c r="L48" s="35">
        <f t="shared" si="16"/>
        <v>0</v>
      </c>
      <c r="M48" s="35">
        <f t="shared" si="17"/>
        <v>2.8330411070287465E-29</v>
      </c>
      <c r="N48" s="35">
        <f t="shared" si="18"/>
        <v>0</v>
      </c>
      <c r="O48" s="35">
        <f t="shared" si="19"/>
        <v>-24077.029052225193</v>
      </c>
      <c r="P48" s="3">
        <f t="shared" si="20"/>
        <v>28011.256031888079</v>
      </c>
      <c r="Q48">
        <f t="shared" si="9"/>
        <v>9.9000000000000005E-2</v>
      </c>
      <c r="R48" s="3">
        <f>IF(B48&lt;2,K48*V$5+L48*0.4*V$6 - IF((C48-J48)&gt;0,IF((C48-J48)&gt;V$12,V$12,C48-J48)),P48+L48*($V$6)*0.4+K48*($V$5)+G48+F48+E48)/LookHere!B$11</f>
        <v>58016.136031888076</v>
      </c>
      <c r="S48" s="3">
        <f>(IF(G48&gt;0,IF(R48&gt;V$15,IF(0.15*(R48-V$15)&lt;G48,0.15*(R48-V$15),G48),0),0))*LookHere!B$11</f>
        <v>0</v>
      </c>
      <c r="T48" s="3">
        <f>(IF(R48&lt;V$16,W$16*R48,IF(R48&lt;V$17,Z$16+W$17*(R48-V$16),IF(R48&lt;V$18,W$18*(R48-V$18)+Z$17,(R48-V$18)*W$19+Z$18)))+S48 + IF(R48&lt;V$20,R48*W$20,IF(R48&lt;V$21,(R48-V$20)*W$21+Z$20,(R48-V$21)*W$22+Z$21)))*LookHere!B$11</f>
        <v>13330.336373933136</v>
      </c>
      <c r="AG48">
        <f t="shared" si="22"/>
        <v>63</v>
      </c>
      <c r="AH48" s="20">
        <v>0.04</v>
      </c>
      <c r="AI48" s="3">
        <f t="shared" si="21"/>
        <v>1</v>
      </c>
    </row>
    <row r="49" spans="1:35" x14ac:dyDescent="0.2">
      <c r="A49">
        <f t="shared" si="12"/>
        <v>85</v>
      </c>
      <c r="B49">
        <f>IF(A49&lt;LookHere!$B$9,1,2)</f>
        <v>2</v>
      </c>
      <c r="C49">
        <f>IF(B49&lt;2,LookHere!F$10 - T48,0)</f>
        <v>0</v>
      </c>
      <c r="D49" s="3">
        <f>IF(B49=2,LookHere!$B$12,0)</f>
        <v>45000</v>
      </c>
      <c r="E49" s="3">
        <f>IF(A49&lt;LookHere!B$13,0,IF(A49&lt;LookHere!B$14,LookHere!C$13,LookHere!C$14))</f>
        <v>15000</v>
      </c>
      <c r="F49" s="3">
        <f>IF('SC3'!A49&lt;LookHere!D$15,0,LookHere!B$15)</f>
        <v>8000</v>
      </c>
      <c r="G49" s="3">
        <f>IF('SC3'!A49&lt;LookHere!D$16,0,LookHere!B$16)</f>
        <v>7004.88</v>
      </c>
      <c r="H49" s="3">
        <f t="shared" si="13"/>
        <v>28325.456373933135</v>
      </c>
      <c r="I49" s="35">
        <f t="shared" si="14"/>
        <v>0</v>
      </c>
      <c r="J49" s="3">
        <f>IF(I48&gt;0,IF(B49&lt;2,IF(C49&gt;5500*[1]LookHere!B$11, 5500*[1]LookHere!B$11, C49), IF(H49&gt;(M49+P48),-(H49-M49-P48),0)),0)</f>
        <v>0</v>
      </c>
      <c r="K49" s="35">
        <f t="shared" si="15"/>
        <v>7.0545103319544718E-33</v>
      </c>
      <c r="L49" s="35">
        <f t="shared" si="16"/>
        <v>0</v>
      </c>
      <c r="M49" s="35">
        <f t="shared" si="17"/>
        <v>4.4705388668913251E-31</v>
      </c>
      <c r="N49" s="35">
        <f t="shared" si="18"/>
        <v>0</v>
      </c>
      <c r="O49" s="35">
        <f t="shared" si="19"/>
        <v>-52468.220602557383</v>
      </c>
      <c r="P49" s="3">
        <f t="shared" si="20"/>
        <v>28325.456373933135</v>
      </c>
      <c r="Q49">
        <f t="shared" si="9"/>
        <v>0.10299999999999999</v>
      </c>
      <c r="R49" s="3">
        <f>IF(B49&lt;2,K49*V$5+L49*0.4*V$6 - IF((C49-J49)&gt;0,IF((C49-J49)&gt;V$12,V$12,C49-J49)),P49+L49*($V$6)*0.4+K49*($V$5)+G49+F49+E49)/LookHere!B$11</f>
        <v>58330.336373933133</v>
      </c>
      <c r="S49" s="3">
        <f>(IF(G49&gt;0,IF(R49&gt;V$15,IF(0.15*(R49-V$15)&lt;G49,0.15*(R49-V$15),G49),0),0))*LookHere!B$11</f>
        <v>0</v>
      </c>
      <c r="T49" s="3">
        <f>(IF(R49&lt;V$16,W$16*R49,IF(R49&lt;V$17,Z$16+W$17*(R49-V$16),IF(R49&lt;V$18,W$18*(R49-V$18)+Z$17,(R49-V$18)*W$19+Z$18)))+S49 + IF(R49&lt;V$20,R49*W$20,IF(R49&lt;V$21,(R49-V$20)*W$21+Z$20,(R49-V$21)*W$22+Z$21)))*LookHere!B$11</f>
        <v>13428.209780480171</v>
      </c>
      <c r="AG49">
        <f t="shared" si="22"/>
        <v>64</v>
      </c>
      <c r="AH49" s="20">
        <v>0.04</v>
      </c>
      <c r="AI49" s="3">
        <f t="shared" si="21"/>
        <v>1</v>
      </c>
    </row>
    <row r="50" spans="1:35" x14ac:dyDescent="0.2">
      <c r="A50">
        <f t="shared" si="12"/>
        <v>86</v>
      </c>
      <c r="B50">
        <f>IF(A50&lt;LookHere!$B$9,1,2)</f>
        <v>2</v>
      </c>
      <c r="C50">
        <f>IF(B50&lt;2,LookHere!F$10 - T49,0)</f>
        <v>0</v>
      </c>
      <c r="D50" s="3">
        <f>IF(B50=2,LookHere!$B$12,0)</f>
        <v>45000</v>
      </c>
      <c r="E50" s="3">
        <f>IF(A50&lt;LookHere!B$13,0,IF(A50&lt;LookHere!B$14,LookHere!C$13,LookHere!C$14))</f>
        <v>15000</v>
      </c>
      <c r="F50" s="3">
        <f>IF('SC3'!A50&lt;LookHere!D$15,0,LookHere!B$15)</f>
        <v>8000</v>
      </c>
      <c r="G50" s="3">
        <f>IF('SC3'!A50&lt;LookHere!D$16,0,LookHere!B$16)</f>
        <v>7004.88</v>
      </c>
      <c r="H50" s="3">
        <f t="shared" si="13"/>
        <v>28423.32978048017</v>
      </c>
      <c r="I50" s="35">
        <f t="shared" si="14"/>
        <v>0</v>
      </c>
      <c r="J50" s="3">
        <f>IF(I49&gt;0,IF(B50&lt;2,IF(C50&gt;5500*[1]LookHere!B$11, 5500*[1]LookHere!B$11, C50), IF(H50&gt;(M50+P49),-(H50-M50-P49),0)),0)</f>
        <v>0</v>
      </c>
      <c r="K50" s="35">
        <f t="shared" si="15"/>
        <v>1.1132017303824055E-34</v>
      </c>
      <c r="L50" s="35">
        <f t="shared" si="16"/>
        <v>0</v>
      </c>
      <c r="M50" s="35">
        <f t="shared" si="17"/>
        <v>7.0545103319544718E-33</v>
      </c>
      <c r="N50" s="35">
        <f t="shared" si="18"/>
        <v>0</v>
      </c>
      <c r="O50" s="35">
        <f t="shared" si="19"/>
        <v>-81621.62549759887</v>
      </c>
      <c r="P50" s="3">
        <f t="shared" si="20"/>
        <v>28423.32978048017</v>
      </c>
      <c r="Q50">
        <f t="shared" si="9"/>
        <v>0.108</v>
      </c>
      <c r="R50" s="3">
        <f>IF(B50&lt;2,K50*V$5+L50*0.4*V$6 - IF((C50-J50)&gt;0,IF((C50-J50)&gt;V$12,V$12,C50-J50)),P50+L50*($V$6)*0.4+K50*($V$5)+G50+F50+E50)/LookHere!B$11</f>
        <v>58428.209780480167</v>
      </c>
      <c r="S50" s="3">
        <f>(IF(G50&gt;0,IF(R50&gt;V$15,IF(0.15*(R50-V$15)&lt;G50,0.15*(R50-V$15),G50),0),0))*LookHere!B$11</f>
        <v>0</v>
      </c>
      <c r="T50" s="3">
        <f>(IF(R50&lt;V$16,W$16*R50,IF(R50&lt;V$17,Z$16+W$17*(R50-V$16),IF(R50&lt;V$18,W$18*(R50-V$18)+Z$17,(R50-V$18)*W$19+Z$18)))+S50 + IF(R50&lt;V$20,R50*W$20,IF(R50&lt;V$21,(R50-V$20)*W$21+Z$20,(R50-V$21)*W$22+Z$21)))*LookHere!B$11</f>
        <v>13458.69734661957</v>
      </c>
      <c r="AG50">
        <f t="shared" si="22"/>
        <v>65</v>
      </c>
      <c r="AH50" s="20">
        <v>0.04</v>
      </c>
      <c r="AI50" s="3">
        <f t="shared" si="21"/>
        <v>1</v>
      </c>
    </row>
    <row r="51" spans="1:35" x14ac:dyDescent="0.2">
      <c r="A51">
        <f t="shared" si="12"/>
        <v>87</v>
      </c>
      <c r="B51">
        <f>IF(A51&lt;LookHere!$B$9,1,2)</f>
        <v>2</v>
      </c>
      <c r="C51">
        <f>IF(B51&lt;2,LookHere!F$10 - T50,0)</f>
        <v>0</v>
      </c>
      <c r="D51" s="3">
        <f>IF(B51=2,LookHere!$B$12,0)</f>
        <v>45000</v>
      </c>
      <c r="E51" s="3">
        <f>IF(A51&lt;LookHere!B$13,0,IF(A51&lt;LookHere!B$14,LookHere!C$13,LookHere!C$14))</f>
        <v>15000</v>
      </c>
      <c r="F51" s="3">
        <f>IF('SC3'!A51&lt;LookHere!D$15,0,LookHere!B$15)</f>
        <v>8000</v>
      </c>
      <c r="G51" s="3">
        <f>IF('SC3'!A51&lt;LookHere!D$16,0,LookHere!B$16)</f>
        <v>7004.88</v>
      </c>
      <c r="H51" s="3">
        <f t="shared" si="13"/>
        <v>28453.817346619569</v>
      </c>
      <c r="I51" s="35">
        <f t="shared" si="14"/>
        <v>0</v>
      </c>
      <c r="J51" s="3">
        <f>IF(I50&gt;0,IF(B51&lt;2,IF(C51&gt;5500*[1]LookHere!B$11, 5500*[1]LookHere!B$11, C51), IF(H51&gt;(M51+P50),-(H51-M51-P50),0)),0)</f>
        <v>0</v>
      </c>
      <c r="K51" s="35">
        <f t="shared" si="15"/>
        <v>1.7566323305434315E-36</v>
      </c>
      <c r="L51" s="35">
        <f t="shared" si="16"/>
        <v>0</v>
      </c>
      <c r="M51" s="35">
        <f t="shared" si="17"/>
        <v>1.1132017303824055E-34</v>
      </c>
      <c r="N51" s="35">
        <f t="shared" si="18"/>
        <v>0</v>
      </c>
      <c r="O51" s="35">
        <f t="shared" si="19"/>
        <v>-111332.94452843114</v>
      </c>
      <c r="P51" s="3">
        <f t="shared" si="20"/>
        <v>28453.817346619569</v>
      </c>
      <c r="Q51">
        <f t="shared" si="9"/>
        <v>0.113</v>
      </c>
      <c r="R51" s="3">
        <f>IF(B51&lt;2,K51*V$5+L51*0.4*V$6 - IF((C51-J51)&gt;0,IF((C51-J51)&gt;V$12,V$12,C51-J51)),P51+L51*($V$6)*0.4+K51*($V$5)+G51+F51+E51)/LookHere!B$11</f>
        <v>58458.69734661957</v>
      </c>
      <c r="S51" s="3">
        <f>(IF(G51&gt;0,IF(R51&gt;V$15,IF(0.15*(R51-V$15)&lt;G51,0.15*(R51-V$15),G51),0),0))*LookHere!B$11</f>
        <v>0</v>
      </c>
      <c r="T51" s="3">
        <f>(IF(R51&lt;V$16,W$16*R51,IF(R51&lt;V$17,Z$16+W$17*(R51-V$16),IF(R51&lt;V$18,W$18*(R51-V$18)+Z$17,(R51-V$18)*W$19+Z$18)))+S51 + IF(R51&lt;V$20,R51*W$20,IF(R51&lt;V$21,(R51-V$20)*W$21+Z$20,(R51-V$21)*W$22+Z$21)))*LookHere!B$11</f>
        <v>13468.194223471995</v>
      </c>
      <c r="AG51">
        <f t="shared" si="22"/>
        <v>66</v>
      </c>
      <c r="AH51" s="20">
        <v>4.2000000000000003E-2</v>
      </c>
      <c r="AI51" s="3">
        <f t="shared" si="21"/>
        <v>1</v>
      </c>
    </row>
    <row r="52" spans="1:35" x14ac:dyDescent="0.2">
      <c r="A52">
        <f t="shared" si="12"/>
        <v>88</v>
      </c>
      <c r="B52">
        <f>IF(A52&lt;LookHere!$B$9,1,2)</f>
        <v>2</v>
      </c>
      <c r="C52">
        <f>IF(B52&lt;2,LookHere!F$10 - T51,0)</f>
        <v>0</v>
      </c>
      <c r="D52" s="3">
        <f>IF(B52=2,LookHere!$B$12,0)</f>
        <v>45000</v>
      </c>
      <c r="E52" s="3">
        <f>IF(A52&lt;LookHere!B$13,0,IF(A52&lt;LookHere!B$14,LookHere!C$13,LookHere!C$14))</f>
        <v>15000</v>
      </c>
      <c r="F52" s="3">
        <f>IF('SC3'!A52&lt;LookHere!D$15,0,LookHere!B$15)</f>
        <v>8000</v>
      </c>
      <c r="G52" s="3">
        <f>IF('SC3'!A52&lt;LookHere!D$16,0,LookHere!B$16)</f>
        <v>7004.88</v>
      </c>
      <c r="H52" s="3">
        <f t="shared" si="13"/>
        <v>28463.314223471993</v>
      </c>
      <c r="I52" s="35">
        <f t="shared" si="14"/>
        <v>0</v>
      </c>
      <c r="J52" s="3">
        <f>IF(I51&gt;0,IF(B52&lt;2,IF(C52&gt;5500*[1]LookHere!B$11, 5500*[1]LookHere!B$11, C52), IF(H52&gt;(M52+P51),-(H52-M52-P51),0)),0)</f>
        <v>0</v>
      </c>
      <c r="K52" s="35">
        <f t="shared" si="15"/>
        <v>2.7719658175975346E-38</v>
      </c>
      <c r="L52" s="35">
        <f t="shared" si="16"/>
        <v>0</v>
      </c>
      <c r="M52" s="35">
        <f t="shared" si="17"/>
        <v>1.7566323305434315E-36</v>
      </c>
      <c r="N52" s="35">
        <f t="shared" si="18"/>
        <v>0</v>
      </c>
      <c r="O52" s="35">
        <f t="shared" si="19"/>
        <v>-141543.59573970933</v>
      </c>
      <c r="P52" s="3">
        <f t="shared" si="20"/>
        <v>28463.314223471993</v>
      </c>
      <c r="Q52">
        <f t="shared" si="9"/>
        <v>0.11899999999999999</v>
      </c>
      <c r="R52" s="3">
        <f>IF(B52&lt;2,K52*V$5+L52*0.4*V$6 - IF((C52-J52)&gt;0,IF((C52-J52)&gt;V$12,V$12,C52-J52)),P52+L52*($V$6)*0.4+K52*($V$5)+G52+F52+E52)/LookHere!B$11</f>
        <v>58468.19422347199</v>
      </c>
      <c r="S52" s="3">
        <f>(IF(G52&gt;0,IF(R52&gt;V$15,IF(0.15*(R52-V$15)&lt;G52,0.15*(R52-V$15),G52),0),0))*LookHere!B$11</f>
        <v>0</v>
      </c>
      <c r="T52" s="3">
        <f>(IF(R52&lt;V$16,W$16*R52,IF(R52&lt;V$17,Z$16+W$17*(R52-V$16),IF(R52&lt;V$18,W$18*(R52-V$18)+Z$17,(R52-V$18)*W$19+Z$18)))+S52 + IF(R52&lt;V$20,R52*W$20,IF(R52&lt;V$21,(R52-V$20)*W$21+Z$20,(R52-V$21)*W$22+Z$21)))*LookHere!B$11</f>
        <v>13471.152500611524</v>
      </c>
      <c r="AG52">
        <f t="shared" si="22"/>
        <v>67</v>
      </c>
      <c r="AH52" s="20">
        <v>4.3999999999999997E-2</v>
      </c>
      <c r="AI52" s="3">
        <f t="shared" si="21"/>
        <v>1</v>
      </c>
    </row>
    <row r="53" spans="1:35" x14ac:dyDescent="0.2">
      <c r="A53">
        <f t="shared" si="12"/>
        <v>89</v>
      </c>
      <c r="B53">
        <f>IF(A53&lt;LookHere!$B$9,1,2)</f>
        <v>2</v>
      </c>
      <c r="C53">
        <f>IF(B53&lt;2,LookHere!F$10 - T52,0)</f>
        <v>0</v>
      </c>
      <c r="D53" s="3">
        <f>IF(B53=2,LookHere!$B$12,0)</f>
        <v>45000</v>
      </c>
      <c r="E53" s="3">
        <f>IF(A53&lt;LookHere!B$13,0,IF(A53&lt;LookHere!B$14,LookHere!C$13,LookHere!C$14))</f>
        <v>15000</v>
      </c>
      <c r="F53" s="3">
        <f>IF('SC3'!A53&lt;LookHere!D$15,0,LookHere!B$15)</f>
        <v>8000</v>
      </c>
      <c r="G53" s="3">
        <f>IF('SC3'!A53&lt;LookHere!D$16,0,LookHere!B$16)</f>
        <v>7004.88</v>
      </c>
      <c r="H53" s="3">
        <f t="shared" si="13"/>
        <v>28466.272500611522</v>
      </c>
      <c r="I53" s="35">
        <f t="shared" si="14"/>
        <v>0</v>
      </c>
      <c r="J53" s="3">
        <f>IF(I52&gt;0,IF(B53&lt;2,IF(C53&gt;5500*[1]LookHere!B$11, 5500*[1]LookHere!B$11, C53), IF(H53&gt;(M53+P52),-(H53-M53-P52),0)),0)</f>
        <v>0</v>
      </c>
      <c r="K53" s="35">
        <f t="shared" si="15"/>
        <v>4.3741620601689071E-40</v>
      </c>
      <c r="L53" s="35">
        <f t="shared" si="16"/>
        <v>0</v>
      </c>
      <c r="M53" s="35">
        <f t="shared" si="17"/>
        <v>2.7719658175975346E-38</v>
      </c>
      <c r="N53" s="35">
        <f t="shared" si="18"/>
        <v>0</v>
      </c>
      <c r="O53" s="35">
        <f t="shared" si="19"/>
        <v>-172240.46790395392</v>
      </c>
      <c r="P53" s="3">
        <f t="shared" si="20"/>
        <v>28466.272500611522</v>
      </c>
      <c r="Q53">
        <f t="shared" si="9"/>
        <v>0.127</v>
      </c>
      <c r="R53" s="3">
        <f>IF(B53&lt;2,K53*V$5+L53*0.4*V$6 - IF((C53-J53)&gt;0,IF((C53-J53)&gt;V$12,V$12,C53-J53)),P53+L53*($V$6)*0.4+K53*($V$5)+G53+F53+E53)/LookHere!B$11</f>
        <v>58471.152500611519</v>
      </c>
      <c r="S53" s="3">
        <f>(IF(G53&gt;0,IF(R53&gt;V$15,IF(0.15*(R53-V$15)&lt;G53,0.15*(R53-V$15),G53),0),0))*LookHere!B$11</f>
        <v>0</v>
      </c>
      <c r="T53" s="3">
        <f>(IF(R53&lt;V$16,W$16*R53,IF(R53&lt;V$17,Z$16+W$17*(R53-V$16),IF(R53&lt;V$18,W$18*(R53-V$18)+Z$17,(R53-V$18)*W$19+Z$18)))+S53 + IF(R53&lt;V$20,R53*W$20,IF(R53&lt;V$21,(R53-V$20)*W$21+Z$20,(R53-V$21)*W$22+Z$21)))*LookHere!B$11</f>
        <v>13472.074003940488</v>
      </c>
      <c r="AG53">
        <f t="shared" si="22"/>
        <v>68</v>
      </c>
      <c r="AH53" s="20">
        <v>4.5999999999999999E-2</v>
      </c>
      <c r="AI53" s="3">
        <f t="shared" si="21"/>
        <v>1</v>
      </c>
    </row>
    <row r="54" spans="1:35" x14ac:dyDescent="0.2">
      <c r="A54">
        <f t="shared" si="12"/>
        <v>90</v>
      </c>
      <c r="B54">
        <f>IF(A54&lt;LookHere!$B$9,1,2)</f>
        <v>2</v>
      </c>
      <c r="C54">
        <f>IF(B54&lt;2,LookHere!F$10 - T53,0)</f>
        <v>0</v>
      </c>
      <c r="D54" s="3">
        <f>IF(B54=2,LookHere!$B$12,0)</f>
        <v>45000</v>
      </c>
      <c r="E54" s="3">
        <f>IF(A54&lt;LookHere!B$13,0,IF(A54&lt;LookHere!B$14,LookHere!C$13,LookHere!C$14))</f>
        <v>15000</v>
      </c>
      <c r="F54" s="3">
        <f>IF('SC3'!A54&lt;LookHere!D$15,0,LookHere!B$15)</f>
        <v>8000</v>
      </c>
      <c r="G54" s="3">
        <f>IF('SC3'!A54&lt;LookHere!D$16,0,LookHere!B$16)</f>
        <v>7004.88</v>
      </c>
      <c r="H54" s="3">
        <f t="shared" si="13"/>
        <v>28467.194003940487</v>
      </c>
      <c r="I54" s="35">
        <f t="shared" si="14"/>
        <v>0</v>
      </c>
      <c r="J54" s="3">
        <f>IF(I53&gt;0,IF(B54&lt;2,IF(C54&gt;5500*[1]LookHere!B$11, 5500*[1]LookHere!B$11, C54), IF(H54&gt;(M54+P53),-(H54-M54-P53),0)),0)</f>
        <v>0</v>
      </c>
      <c r="K54" s="35">
        <f t="shared" si="15"/>
        <v>6.9024277309464566E-42</v>
      </c>
      <c r="L54" s="35">
        <f t="shared" si="16"/>
        <v>0</v>
      </c>
      <c r="M54" s="35">
        <f t="shared" si="17"/>
        <v>4.3741620601689071E-40</v>
      </c>
      <c r="N54" s="35">
        <f t="shared" si="18"/>
        <v>0</v>
      </c>
      <c r="O54" s="35">
        <f t="shared" si="19"/>
        <v>-203424.69498808982</v>
      </c>
      <c r="P54" s="3">
        <f t="shared" si="20"/>
        <v>28467.194003940487</v>
      </c>
      <c r="Q54">
        <f t="shared" si="9"/>
        <v>0.13600000000000001</v>
      </c>
      <c r="R54" s="3">
        <f>IF(B54&lt;2,K54*V$5+L54*0.4*V$6 - IF((C54-J54)&gt;0,IF((C54-J54)&gt;V$12,V$12,C54-J54)),P54+L54*($V$6)*0.4+K54*($V$5)+G54+F54+E54)/LookHere!B$11</f>
        <v>58472.074003940485</v>
      </c>
      <c r="S54" s="3">
        <f>(IF(G54&gt;0,IF(R54&gt;V$15,IF(0.15*(R54-V$15)&lt;G54,0.15*(R54-V$15),G54),0),0))*LookHere!B$11</f>
        <v>0</v>
      </c>
      <c r="T54" s="3">
        <f>(IF(R54&lt;V$16,W$16*R54,IF(R54&lt;V$17,Z$16+W$17*(R54-V$16),IF(R54&lt;V$18,W$18*(R54-V$18)+Z$17,(R54-V$18)*W$19+Z$18)))+S54 + IF(R54&lt;V$20,R54*W$20,IF(R54&lt;V$21,(R54-V$20)*W$21+Z$20,(R54-V$21)*W$22+Z$21)))*LookHere!B$11</f>
        <v>13472.361052227461</v>
      </c>
      <c r="AG54">
        <f t="shared" si="22"/>
        <v>69</v>
      </c>
      <c r="AH54" s="20">
        <v>4.8000000000000001E-2</v>
      </c>
      <c r="AI54" s="3">
        <f t="shared" si="21"/>
        <v>1</v>
      </c>
    </row>
    <row r="55" spans="1:35" x14ac:dyDescent="0.2">
      <c r="A55">
        <f t="shared" si="12"/>
        <v>91</v>
      </c>
      <c r="B55">
        <f>IF(A55&lt;LookHere!$B$9,1,2)</f>
        <v>2</v>
      </c>
      <c r="C55">
        <f>IF(B55&lt;2,LookHere!F$10 - T54,0)</f>
        <v>0</v>
      </c>
      <c r="D55" s="3">
        <f>IF(B55=2,LookHere!$B$12,0)</f>
        <v>45000</v>
      </c>
      <c r="E55" s="3">
        <f>IF(A55&lt;LookHere!B$13,0,IF(A55&lt;LookHere!B$14,LookHere!C$13,LookHere!C$14))</f>
        <v>15000</v>
      </c>
      <c r="F55" s="3">
        <f>IF('SC3'!A55&lt;LookHere!D$15,0,LookHere!B$15)</f>
        <v>8000</v>
      </c>
      <c r="G55" s="3">
        <f>IF('SC3'!A55&lt;LookHere!D$16,0,LookHere!B$16)</f>
        <v>7004.88</v>
      </c>
      <c r="H55" s="3">
        <f t="shared" si="13"/>
        <v>28467.48105222746</v>
      </c>
      <c r="I55" s="35">
        <f t="shared" si="14"/>
        <v>0</v>
      </c>
      <c r="J55" s="3">
        <f>IF(I54&gt;0,IF(B55&lt;2,IF(C55&gt;5500*[1]LookHere!B$11, 5500*[1]LookHere!B$11, C55), IF(H55&gt;(M55+P54),-(H55-M55-P54),0)),0)</f>
        <v>0</v>
      </c>
      <c r="K55" s="35">
        <f t="shared" si="15"/>
        <v>1.0892030959433392E-43</v>
      </c>
      <c r="L55" s="35">
        <f t="shared" si="16"/>
        <v>0</v>
      </c>
      <c r="M55" s="35">
        <f t="shared" si="17"/>
        <v>6.9024277309464566E-42</v>
      </c>
      <c r="N55" s="35">
        <f t="shared" si="18"/>
        <v>0</v>
      </c>
      <c r="O55" s="35">
        <f t="shared" si="19"/>
        <v>-235101.93067894236</v>
      </c>
      <c r="P55" s="3">
        <f t="shared" si="20"/>
        <v>28467.48105222746</v>
      </c>
      <c r="Q55">
        <f t="shared" si="9"/>
        <v>0.14699999999999999</v>
      </c>
      <c r="R55" s="3">
        <f>IF(B55&lt;2,K55*V$5+L55*0.4*V$6 - IF((C55-J55)&gt;0,IF((C55-J55)&gt;V$12,V$12,C55-J55)),P55+L55*($V$6)*0.4+K55*($V$5)+G55+F55+E55)/LookHere!B$11</f>
        <v>58472.361052227461</v>
      </c>
      <c r="S55" s="3">
        <f>(IF(G55&gt;0,IF(R55&gt;V$15,IF(0.15*(R55-V$15)&lt;G55,0.15*(R55-V$15),G55),0),0))*LookHere!B$11</f>
        <v>0</v>
      </c>
      <c r="T55" s="3">
        <f>(IF(R55&lt;V$16,W$16*R55,IF(R55&lt;V$17,Z$16+W$17*(R55-V$16),IF(R55&lt;V$18,W$18*(R55-V$18)+Z$17,(R55-V$18)*W$19+Z$18)))+S55 + IF(R55&lt;V$20,R55*W$20,IF(R55&lt;V$21,(R55-V$20)*W$21+Z$20,(R55-V$21)*W$22+Z$21)))*LookHere!B$11</f>
        <v>13472.450467768855</v>
      </c>
      <c r="AG55">
        <f t="shared" si="22"/>
        <v>70</v>
      </c>
      <c r="AH55" s="20">
        <v>0.05</v>
      </c>
      <c r="AI55" s="3">
        <f t="shared" si="21"/>
        <v>1</v>
      </c>
    </row>
    <row r="56" spans="1:35" x14ac:dyDescent="0.2">
      <c r="A56">
        <f t="shared" si="12"/>
        <v>92</v>
      </c>
      <c r="B56">
        <f>IF(A56&lt;LookHere!$B$9,1,2)</f>
        <v>2</v>
      </c>
      <c r="C56">
        <f>IF(B56&lt;2,LookHere!F$10 - T55,0)</f>
        <v>0</v>
      </c>
      <c r="D56" s="3">
        <f>IF(B56=2,LookHere!$B$12,0)</f>
        <v>45000</v>
      </c>
      <c r="E56" s="3">
        <f>IF(A56&lt;LookHere!B$13,0,IF(A56&lt;LookHere!B$14,LookHere!C$13,LookHere!C$14))</f>
        <v>15000</v>
      </c>
      <c r="F56" s="3">
        <f>IF('SC3'!A56&lt;LookHere!D$15,0,LookHere!B$15)</f>
        <v>8000</v>
      </c>
      <c r="G56" s="3">
        <f>IF('SC3'!A56&lt;LookHere!D$16,0,LookHere!B$16)</f>
        <v>7004.88</v>
      </c>
      <c r="H56" s="3">
        <f t="shared" si="13"/>
        <v>28467.570467768855</v>
      </c>
      <c r="I56" s="35">
        <f t="shared" si="14"/>
        <v>0</v>
      </c>
      <c r="J56" s="3">
        <f>IF(I55&gt;0,IF(B56&lt;2,IF(C56&gt;5500*[1]LookHere!B$11, 5500*[1]LookHere!B$11, C56), IF(H56&gt;(M56+P55),-(H56-M56-P55),0)),0)</f>
        <v>0</v>
      </c>
      <c r="K56" s="35">
        <f t="shared" si="15"/>
        <v>1.7187624853985878E-45</v>
      </c>
      <c r="L56" s="35">
        <f t="shared" si="16"/>
        <v>0</v>
      </c>
      <c r="M56" s="35">
        <f t="shared" si="17"/>
        <v>1.0892030959433392E-43</v>
      </c>
      <c r="N56" s="35">
        <f t="shared" si="18"/>
        <v>0</v>
      </c>
      <c r="O56" s="35">
        <f t="shared" si="19"/>
        <v>-267279.32019728352</v>
      </c>
      <c r="P56" s="3">
        <f t="shared" si="20"/>
        <v>28467.570467768855</v>
      </c>
      <c r="Q56">
        <f t="shared" si="9"/>
        <v>0.161</v>
      </c>
      <c r="R56" s="3">
        <f>IF(B56&lt;2,K56*V$5+L56*0.4*V$6 - IF((C56-J56)&gt;0,IF((C56-J56)&gt;V$12,V$12,C56-J56)),P56+L56*($V$6)*0.4+K56*($V$5)+G56+F56+E56)/LookHere!B$11</f>
        <v>58472.450467768853</v>
      </c>
      <c r="S56" s="3">
        <f>(IF(G56&gt;0,IF(R56&gt;V$15,IF(0.15*(R56-V$15)&lt;G56,0.15*(R56-V$15),G56),0),0))*LookHere!B$11</f>
        <v>0</v>
      </c>
      <c r="T56" s="3">
        <f>(IF(R56&lt;V$16,W$16*R56,IF(R56&lt;V$17,Z$16+W$17*(R56-V$16),IF(R56&lt;V$18,W$18*(R56-V$18)+Z$17,(R56-V$18)*W$19+Z$18)))+S56 + IF(R56&lt;V$20,R56*W$20,IF(R56&lt;V$21,(R56-V$20)*W$21+Z$20,(R56-V$21)*W$22+Z$21)))*LookHere!B$11</f>
        <v>13472.478320709997</v>
      </c>
      <c r="AG56">
        <f t="shared" si="22"/>
        <v>71</v>
      </c>
      <c r="AH56" s="20">
        <v>7.3999999999999996E-2</v>
      </c>
      <c r="AI56" s="3">
        <f t="shared" si="21"/>
        <v>1</v>
      </c>
    </row>
    <row r="57" spans="1:35" x14ac:dyDescent="0.2">
      <c r="A57">
        <f t="shared" si="12"/>
        <v>93</v>
      </c>
      <c r="B57">
        <f>IF(A57&lt;LookHere!$B$9,1,2)</f>
        <v>2</v>
      </c>
      <c r="C57">
        <f>IF(B57&lt;2,LookHere!F$10 - T56,0)</f>
        <v>0</v>
      </c>
      <c r="D57" s="3">
        <f>IF(B57=2,LookHere!$B$12,0)</f>
        <v>45000</v>
      </c>
      <c r="E57" s="3">
        <f>IF(A57&lt;LookHere!B$13,0,IF(A57&lt;LookHere!B$14,LookHere!C$13,LookHere!C$14))</f>
        <v>15000</v>
      </c>
      <c r="F57" s="3">
        <f>IF('SC3'!A57&lt;LookHere!D$15,0,LookHere!B$15)</f>
        <v>8000</v>
      </c>
      <c r="G57" s="3">
        <f>IF('SC3'!A57&lt;LookHere!D$16,0,LookHere!B$16)</f>
        <v>7004.88</v>
      </c>
      <c r="H57" s="3">
        <f t="shared" si="13"/>
        <v>28467.598320709996</v>
      </c>
      <c r="I57" s="35">
        <f t="shared" si="14"/>
        <v>0</v>
      </c>
      <c r="J57" s="3">
        <f>IF(I56&gt;0,IF(B57&lt;2,IF(C57&gt;5500*[1]LookHere!B$11, 5500*[1]LookHere!B$11, C57), IF(H57&gt;(M57+P56),-(H57-M57-P56),0)),0)</f>
        <v>0</v>
      </c>
      <c r="K57" s="35">
        <f t="shared" si="15"/>
        <v>2.7122072019589417E-47</v>
      </c>
      <c r="L57" s="35">
        <f t="shared" si="16"/>
        <v>0</v>
      </c>
      <c r="M57" s="35">
        <f t="shared" si="17"/>
        <v>1.7187624853985878E-45</v>
      </c>
      <c r="N57" s="35">
        <f t="shared" si="18"/>
        <v>0</v>
      </c>
      <c r="O57" s="35">
        <f t="shared" si="19"/>
        <v>-299964.55833776551</v>
      </c>
      <c r="P57" s="3">
        <f t="shared" si="20"/>
        <v>28467.598320709996</v>
      </c>
      <c r="Q57">
        <f t="shared" si="9"/>
        <v>0.18</v>
      </c>
      <c r="R57" s="3">
        <f>IF(B57&lt;2,K57*V$5+L57*0.4*V$6 - IF((C57-J57)&gt;0,IF((C57-J57)&gt;V$12,V$12,C57-J57)),P57+L57*($V$6)*0.4+K57*($V$5)+G57+F57+E57)/LookHere!B$11</f>
        <v>58472.478320709997</v>
      </c>
      <c r="S57" s="3">
        <f>(IF(G57&gt;0,IF(R57&gt;V$15,IF(0.15*(R57-V$15)&lt;G57,0.15*(R57-V$15),G57),0),0))*LookHere!B$11</f>
        <v>0</v>
      </c>
      <c r="T57" s="3">
        <f>(IF(R57&lt;V$16,W$16*R57,IF(R57&lt;V$17,Z$16+W$17*(R57-V$16),IF(R57&lt;V$18,W$18*(R57-V$18)+Z$17,(R57-V$18)*W$19+Z$18)))+S57 + IF(R57&lt;V$20,R57*W$20,IF(R57&lt;V$21,(R57-V$20)*W$21+Z$20,(R57-V$21)*W$22+Z$21)))*LookHere!B$11</f>
        <v>13472.486996901163</v>
      </c>
      <c r="AG57">
        <f t="shared" si="22"/>
        <v>72</v>
      </c>
      <c r="AH57" s="20">
        <v>7.4999999999999997E-2</v>
      </c>
      <c r="AI57" s="3">
        <f t="shared" si="21"/>
        <v>1</v>
      </c>
    </row>
    <row r="58" spans="1:35" x14ac:dyDescent="0.2">
      <c r="A58">
        <f t="shared" si="12"/>
        <v>94</v>
      </c>
      <c r="B58">
        <f>IF(A58&lt;LookHere!$B$9,1,2)</f>
        <v>2</v>
      </c>
      <c r="C58">
        <f>IF(B58&lt;2,LookHere!F$10 - T57,0)</f>
        <v>0</v>
      </c>
      <c r="D58" s="3">
        <f>IF(B58=2,LookHere!$B$12,0)</f>
        <v>45000</v>
      </c>
      <c r="E58" s="3">
        <f>IF(A58&lt;LookHere!B$13,0,IF(A58&lt;LookHere!B$14,LookHere!C$13,LookHere!C$14))</f>
        <v>15000</v>
      </c>
      <c r="F58" s="3">
        <f>IF('SC3'!A58&lt;LookHere!D$15,0,LookHere!B$15)</f>
        <v>8000</v>
      </c>
      <c r="G58" s="3">
        <f>IF('SC3'!A58&lt;LookHere!D$16,0,LookHere!B$16)</f>
        <v>7004.88</v>
      </c>
      <c r="H58" s="3">
        <f t="shared" si="13"/>
        <v>28467.606996901162</v>
      </c>
      <c r="I58" s="35">
        <f t="shared" si="14"/>
        <v>0</v>
      </c>
      <c r="J58" s="3">
        <f>IF(I57&gt;0,IF(B58&lt;2,IF(C58&gt;5500*[1]LookHere!B$11, 5500*[1]LookHere!B$11, C58), IF(H58&gt;(M58+P57),-(H58-M58-P57),0)),0)</f>
        <v>0</v>
      </c>
      <c r="K58" s="35">
        <f t="shared" si="15"/>
        <v>4.2798629646911893E-49</v>
      </c>
      <c r="L58" s="35">
        <f t="shared" si="16"/>
        <v>0</v>
      </c>
      <c r="M58" s="35">
        <f t="shared" si="17"/>
        <v>2.7122072019589417E-47</v>
      </c>
      <c r="N58" s="35">
        <f t="shared" si="18"/>
        <v>0</v>
      </c>
      <c r="O58" s="35">
        <f t="shared" si="19"/>
        <v>-333165.5973890454</v>
      </c>
      <c r="P58" s="3">
        <f t="shared" si="20"/>
        <v>28467.606996901162</v>
      </c>
      <c r="Q58">
        <f t="shared" si="9"/>
        <v>0.2</v>
      </c>
      <c r="R58" s="3">
        <f>IF(B58&lt;2,K58*V$5+L58*0.4*V$6 - IF((C58-J58)&gt;0,IF((C58-J58)&gt;V$12,V$12,C58-J58)),P58+L58*($V$6)*0.4+K58*($V$5)+G58+F58+E58)/LookHere!B$11</f>
        <v>58472.486996901163</v>
      </c>
      <c r="S58" s="3">
        <f>(IF(G58&gt;0,IF(R58&gt;V$15,IF(0.15*(R58-V$15)&lt;G58,0.15*(R58-V$15),G58),0),0))*LookHere!B$11</f>
        <v>0</v>
      </c>
      <c r="T58" s="3">
        <f>(IF(R58&lt;V$16,W$16*R58,IF(R58&lt;V$17,Z$16+W$17*(R58-V$16),IF(R58&lt;V$18,W$18*(R58-V$18)+Z$17,(R58-V$18)*W$19+Z$18)))+S58 + IF(R58&lt;V$20,R58*W$20,IF(R58&lt;V$21,(R58-V$20)*W$21+Z$20,(R58-V$21)*W$22+Z$21)))*LookHere!B$11</f>
        <v>13472.489699534712</v>
      </c>
      <c r="AG58">
        <f t="shared" si="22"/>
        <v>73</v>
      </c>
      <c r="AH58" s="20">
        <v>7.5999999999999998E-2</v>
      </c>
      <c r="AI58" s="3">
        <f t="shared" si="21"/>
        <v>1</v>
      </c>
    </row>
    <row r="59" spans="1:35" x14ac:dyDescent="0.2">
      <c r="A59">
        <f t="shared" si="12"/>
        <v>95</v>
      </c>
      <c r="B59">
        <f>IF(A59&lt;LookHere!$B$9,1,2)</f>
        <v>2</v>
      </c>
      <c r="C59">
        <f>IF(B59&lt;2,LookHere!F$10 - T58,0)</f>
        <v>0</v>
      </c>
      <c r="D59" s="3">
        <f>IF(B59=2,LookHere!$B$12,0)</f>
        <v>45000</v>
      </c>
      <c r="E59" s="3">
        <f>IF(A59&lt;LookHere!B$13,0,IF(A59&lt;LookHere!B$14,LookHere!C$13,LookHere!C$14))</f>
        <v>15000</v>
      </c>
      <c r="F59" s="3">
        <f>IF('SC3'!A59&lt;LookHere!D$15,0,LookHere!B$15)</f>
        <v>8000</v>
      </c>
      <c r="G59" s="3">
        <f>IF('SC3'!A59&lt;LookHere!D$16,0,LookHere!B$16)</f>
        <v>7004.88</v>
      </c>
      <c r="H59" s="3">
        <f t="shared" si="13"/>
        <v>28467.609699534711</v>
      </c>
      <c r="I59" s="35">
        <f t="shared" si="14"/>
        <v>0</v>
      </c>
      <c r="J59" s="3">
        <f>IF(I58&gt;0,IF(B59&lt;2,IF(C59&gt;5500*[1]LookHere!B$11, 5500*[1]LookHere!B$11, C59), IF(H59&gt;(M59+P58),-(H59-M59-P58),0)),0)</f>
        <v>0</v>
      </c>
      <c r="K59" s="35">
        <f t="shared" si="15"/>
        <v>6.7536237582826519E-51</v>
      </c>
      <c r="L59" s="35">
        <f t="shared" si="16"/>
        <v>0</v>
      </c>
      <c r="M59" s="35">
        <f t="shared" si="17"/>
        <v>4.2798629646911893E-49</v>
      </c>
      <c r="N59" s="35">
        <f t="shared" si="18"/>
        <v>0</v>
      </c>
      <c r="O59" s="35">
        <f t="shared" si="19"/>
        <v>-366890.55751274567</v>
      </c>
      <c r="P59" s="3">
        <f t="shared" si="20"/>
        <v>28467.609699534711</v>
      </c>
      <c r="Q59">
        <f t="shared" si="9"/>
        <v>0.2</v>
      </c>
      <c r="R59" s="3">
        <f>IF(B59&lt;2,K59*V$5+L59*0.4*V$6 - IF((C59-J59)&gt;0,IF((C59-J59)&gt;V$12,V$12,C59-J59)),P59+L59*($V$6)*0.4+K59*($V$5)+G59+F59+E59)/LookHere!B$11</f>
        <v>58472.489699534708</v>
      </c>
      <c r="S59" s="3">
        <f>(IF(G59&gt;0,IF(R59&gt;V$15,IF(0.15*(R59-V$15)&lt;G59,0.15*(R59-V$15),G59),0),0))*LookHere!B$11</f>
        <v>0</v>
      </c>
      <c r="T59" s="3">
        <f>(IF(R59&lt;V$16,W$16*R59,IF(R59&lt;V$17,Z$16+W$17*(R59-V$16),IF(R59&lt;V$18,W$18*(R59-V$18)+Z$17,(R59-V$18)*W$19+Z$18)))+S59 + IF(R59&lt;V$20,R59*W$20,IF(R59&lt;V$21,(R59-V$20)*W$21+Z$20,(R59-V$21)*W$22+Z$21)))*LookHere!B$11</f>
        <v>13472.490541405063</v>
      </c>
      <c r="AG59">
        <f t="shared" si="22"/>
        <v>74</v>
      </c>
      <c r="AH59" s="20">
        <v>7.6999999999999999E-2</v>
      </c>
      <c r="AI59" s="3">
        <f t="shared" si="21"/>
        <v>1</v>
      </c>
    </row>
    <row r="60" spans="1:35" x14ac:dyDescent="0.2">
      <c r="A60">
        <f t="shared" si="12"/>
        <v>96</v>
      </c>
      <c r="B60">
        <f>IF(A60&lt;LookHere!$B$9,1,2)</f>
        <v>2</v>
      </c>
      <c r="C60">
        <f>IF(B60&lt;2,LookHere!F$10 - T59,0)</f>
        <v>0</v>
      </c>
      <c r="D60" s="3">
        <f>IF(B60=2,LookHere!$B$12,0)</f>
        <v>45000</v>
      </c>
      <c r="E60" s="3">
        <f>IF(A60&lt;LookHere!B$13,0,IF(A60&lt;LookHere!B$14,LookHere!C$13,LookHere!C$14))</f>
        <v>15000</v>
      </c>
      <c r="F60" s="3">
        <f>IF('SC3'!A60&lt;LookHere!D$15,0,LookHere!B$15)</f>
        <v>8000</v>
      </c>
      <c r="G60" s="3">
        <f>IF('SC3'!A60&lt;LookHere!D$16,0,LookHere!B$16)</f>
        <v>7004.88</v>
      </c>
      <c r="H60" s="3">
        <f t="shared" si="13"/>
        <v>28467.610541405062</v>
      </c>
      <c r="I60" s="35">
        <f t="shared" si="14"/>
        <v>0</v>
      </c>
      <c r="J60" s="3">
        <f>IF(I59&gt;0,IF(B60&lt;2,IF(C60&gt;5500*[1]LookHere!B$11, 5500*[1]LookHere!B$11, C60), IF(H60&gt;(M60+P59),-(H60-M60-P59),0)),0)</f>
        <v>0</v>
      </c>
      <c r="K60" s="35">
        <f t="shared" si="15"/>
        <v>1.0657218290569974E-52</v>
      </c>
      <c r="L60" s="35">
        <f t="shared" si="16"/>
        <v>0</v>
      </c>
      <c r="M60" s="35">
        <f t="shared" si="17"/>
        <v>6.7536237582826519E-51</v>
      </c>
      <c r="N60" s="35">
        <f t="shared" si="18"/>
        <v>0</v>
      </c>
      <c r="O60" s="35">
        <f t="shared" si="19"/>
        <v>-401147.70020983147</v>
      </c>
      <c r="P60" s="3">
        <f t="shared" si="20"/>
        <v>28467.610541405062</v>
      </c>
      <c r="Q60">
        <f t="shared" si="9"/>
        <v>0.2</v>
      </c>
      <c r="R60" s="3">
        <f>IF(B60&lt;2,K60*V$5+L60*0.4*V$6 - IF((C60-J60)&gt;0,IF((C60-J60)&gt;V$12,V$12,C60-J60)),P60+L60*($V$6)*0.4+K60*($V$5)+G60+F60+E60)/LookHere!B$11</f>
        <v>58472.490541405059</v>
      </c>
      <c r="S60" s="3">
        <f>(IF(G60&gt;0,IF(R60&gt;V$15,IF(0.15*(R60-V$15)&lt;G60,0.15*(R60-V$15),G60),0),0))*LookHere!B$11</f>
        <v>0</v>
      </c>
      <c r="T60" s="3">
        <f>(IF(R60&lt;V$16,W$16*R60,IF(R60&lt;V$17,Z$16+W$17*(R60-V$16),IF(R60&lt;V$18,W$18*(R60-V$18)+Z$17,(R60-V$18)*W$19+Z$18)))+S60 + IF(R60&lt;V$20,R60*W$20,IF(R60&lt;V$21,(R60-V$20)*W$21+Z$20,(R60-V$21)*W$22+Z$21)))*LookHere!B$11</f>
        <v>13472.490803647677</v>
      </c>
      <c r="AG60">
        <f t="shared" si="22"/>
        <v>75</v>
      </c>
      <c r="AH60" s="20">
        <v>7.9000000000000001E-2</v>
      </c>
      <c r="AI60" s="3">
        <f t="shared" si="21"/>
        <v>1</v>
      </c>
    </row>
    <row r="61" spans="1:35" x14ac:dyDescent="0.2">
      <c r="A61">
        <f t="shared" si="12"/>
        <v>97</v>
      </c>
      <c r="B61">
        <f>IF(A61&lt;LookHere!$B$9,1,2)</f>
        <v>2</v>
      </c>
      <c r="C61">
        <f>IF(B61&lt;2,LookHere!F$10 - T60,0)</f>
        <v>0</v>
      </c>
      <c r="D61" s="3">
        <f>IF(B61=2,LookHere!$B$12,0)</f>
        <v>45000</v>
      </c>
      <c r="E61" s="3">
        <f>IF(A61&lt;LookHere!B$13,0,IF(A61&lt;LookHere!B$14,LookHere!C$13,LookHere!C$14))</f>
        <v>15000</v>
      </c>
      <c r="F61" s="3">
        <f>IF('SC3'!A61&lt;LookHere!D$15,0,LookHere!B$15)</f>
        <v>8000</v>
      </c>
      <c r="G61" s="3">
        <f>IF('SC3'!A61&lt;LookHere!D$16,0,LookHere!B$16)</f>
        <v>7004.88</v>
      </c>
      <c r="H61" s="3">
        <f t="shared" si="13"/>
        <v>28467.610803647676</v>
      </c>
      <c r="I61" s="35">
        <f t="shared" si="14"/>
        <v>0</v>
      </c>
      <c r="J61" s="3">
        <f>IF(I60&gt;0,IF(B61&lt;2,IF(C61&gt;5500*[1]LookHere!B$11, 5500*[1]LookHere!B$11, C61), IF(H61&gt;(M61+P60),-(H61-M61-P60),0)),0)</f>
        <v>0</v>
      </c>
      <c r="K61" s="35">
        <f t="shared" si="15"/>
        <v>1.6817090462519374E-54</v>
      </c>
      <c r="L61" s="35">
        <f t="shared" si="16"/>
        <v>0</v>
      </c>
      <c r="M61" s="35">
        <f t="shared" si="17"/>
        <v>1.0657218290569974E-52</v>
      </c>
      <c r="N61" s="35">
        <f t="shared" si="18"/>
        <v>0</v>
      </c>
      <c r="O61" s="35">
        <f t="shared" si="19"/>
        <v>-435945.4214605476</v>
      </c>
      <c r="P61" s="3">
        <f t="shared" si="20"/>
        <v>28467.610803647676</v>
      </c>
      <c r="Q61">
        <f t="shared" si="9"/>
        <v>0.2</v>
      </c>
      <c r="R61" s="3">
        <f>IF(B61&lt;2,K61*V$5+L61*0.4*V$6 - IF((C61-J61)&gt;0,IF((C61-J61)&gt;V$12,V$12,C61-J61)),P61+L61*($V$6)*0.4+K61*($V$5)+G61+F61+E61)/LookHere!B$11</f>
        <v>58472.490803647677</v>
      </c>
      <c r="S61" s="3">
        <f>(IF(G61&gt;0,IF(R61&gt;V$15,IF(0.15*(R61-V$15)&lt;G61,0.15*(R61-V$15),G61),0),0))*LookHere!B$11</f>
        <v>0</v>
      </c>
      <c r="T61" s="3">
        <f>(IF(R61&lt;V$16,W$16*R61,IF(R61&lt;V$17,Z$16+W$17*(R61-V$16),IF(R61&lt;V$18,W$18*(R61-V$18)+Z$17,(R61-V$18)*W$19+Z$18)))+S61 + IF(R61&lt;V$20,R61*W$20,IF(R61&lt;V$21,(R61-V$20)*W$21+Z$20,(R61-V$21)*W$22+Z$21)))*LookHere!B$11</f>
        <v>13472.490885336252</v>
      </c>
      <c r="AG61">
        <f t="shared" si="22"/>
        <v>76</v>
      </c>
      <c r="AH61" s="20">
        <v>0.08</v>
      </c>
      <c r="AI61" s="3">
        <f t="shared" si="21"/>
        <v>1</v>
      </c>
    </row>
    <row r="62" spans="1:35" x14ac:dyDescent="0.2">
      <c r="A62">
        <f t="shared" si="12"/>
        <v>98</v>
      </c>
      <c r="B62">
        <f>IF(A62&lt;LookHere!$B$9,1,2)</f>
        <v>2</v>
      </c>
      <c r="C62">
        <f>IF(B62&lt;2,LookHere!F$10 - T61,0)</f>
        <v>0</v>
      </c>
      <c r="D62" s="3">
        <f>IF(B62=2,LookHere!$B$12,0)</f>
        <v>45000</v>
      </c>
      <c r="E62" s="3">
        <f>IF(A62&lt;LookHere!B$13,0,IF(A62&lt;LookHere!B$14,LookHere!C$13,LookHere!C$14))</f>
        <v>15000</v>
      </c>
      <c r="F62" s="3">
        <f>IF('SC3'!A62&lt;LookHere!D$15,0,LookHere!B$15)</f>
        <v>8000</v>
      </c>
      <c r="G62" s="3">
        <f>IF('SC3'!A62&lt;LookHere!D$16,0,LookHere!B$16)</f>
        <v>7004.88</v>
      </c>
      <c r="H62" s="3">
        <f t="shared" si="13"/>
        <v>28467.610885336253</v>
      </c>
      <c r="I62" s="35">
        <f t="shared" si="14"/>
        <v>0</v>
      </c>
      <c r="J62" s="3">
        <f>IF(I61&gt;0,IF(B62&lt;2,IF(C62&gt;5500*[1]LookHere!B$11, 5500*[1]LookHere!B$11, C62), IF(H62&gt;(M62+P61),-(H62-M62-P61),0)),0)</f>
        <v>0</v>
      </c>
      <c r="K62" s="35">
        <f t="shared" si="15"/>
        <v>2.6537368749855316E-56</v>
      </c>
      <c r="L62" s="35">
        <f t="shared" si="16"/>
        <v>0</v>
      </c>
      <c r="M62" s="35">
        <f t="shared" si="17"/>
        <v>1.6817090462519374E-54</v>
      </c>
      <c r="N62" s="35">
        <f t="shared" si="18"/>
        <v>0</v>
      </c>
      <c r="O62" s="35">
        <f t="shared" si="19"/>
        <v>-471292.25101484265</v>
      </c>
      <c r="P62" s="3">
        <f t="shared" si="20"/>
        <v>28467.610885336253</v>
      </c>
      <c r="Q62">
        <f t="shared" si="9"/>
        <v>0.2</v>
      </c>
      <c r="R62" s="3">
        <f>IF(B62&lt;2,K62*V$5+L62*0.4*V$6 - IF((C62-J62)&gt;0,IF((C62-J62)&gt;V$12,V$12,C62-J62)),P62+L62*($V$6)*0.4+K62*($V$5)+G62+F62+E62)/LookHere!B$11</f>
        <v>58472.49088533625</v>
      </c>
      <c r="S62" s="3">
        <f>(IF(G62&gt;0,IF(R62&gt;V$15,IF(0.15*(R62-V$15)&lt;G62,0.15*(R62-V$15),G62),0),0))*LookHere!B$11</f>
        <v>0</v>
      </c>
      <c r="T62" s="3">
        <f>(IF(R62&lt;V$16,W$16*R62,IF(R62&lt;V$17,Z$16+W$17*(R62-V$16),IF(R62&lt;V$18,W$18*(R62-V$18)+Z$17,(R62-V$18)*W$19+Z$18)))+S62 + IF(R62&lt;V$20,R62*W$20,IF(R62&lt;V$21,(R62-V$20)*W$21+Z$20,(R62-V$21)*W$22+Z$21)))*LookHere!B$11</f>
        <v>13472.490910782242</v>
      </c>
      <c r="AG62">
        <f t="shared" si="22"/>
        <v>77</v>
      </c>
      <c r="AH62" s="20">
        <v>8.2000000000000003E-2</v>
      </c>
      <c r="AI62" s="3">
        <f t="shared" si="21"/>
        <v>1</v>
      </c>
    </row>
    <row r="63" spans="1:35" x14ac:dyDescent="0.2">
      <c r="A63">
        <f t="shared" si="12"/>
        <v>99</v>
      </c>
      <c r="B63">
        <f>IF(A63&lt;LookHere!$B$9,1,2)</f>
        <v>2</v>
      </c>
      <c r="C63">
        <f>IF(B63&lt;2,LookHere!F$10 - T62,0)</f>
        <v>0</v>
      </c>
      <c r="D63" s="3">
        <f>IF(B63=2,LookHere!$B$12,0)</f>
        <v>45000</v>
      </c>
      <c r="E63" s="3">
        <f>IF(A63&lt;LookHere!B$13,0,IF(A63&lt;LookHere!B$14,LookHere!C$13,LookHere!C$14))</f>
        <v>15000</v>
      </c>
      <c r="F63" s="3">
        <f>IF('SC3'!A63&lt;LookHere!D$15,0,LookHere!B$15)</f>
        <v>8000</v>
      </c>
      <c r="G63" s="3">
        <f>IF('SC3'!A63&lt;LookHere!D$16,0,LookHere!B$16)</f>
        <v>7004.88</v>
      </c>
      <c r="H63" s="3">
        <f t="shared" si="13"/>
        <v>28467.610910782241</v>
      </c>
      <c r="I63" s="35">
        <f t="shared" si="14"/>
        <v>0</v>
      </c>
      <c r="J63" s="3">
        <f>IF(I62&gt;0,IF(B63&lt;2,IF(C63&gt;5500*[1]LookHere!B$11, 5500*[1]LookHere!B$11, C63), IF(H63&gt;(M63+P62),-(H63-M63-P62),0)),0)</f>
        <v>0</v>
      </c>
      <c r="K63" s="35">
        <f t="shared" si="15"/>
        <v>4.1875967887271313E-58</v>
      </c>
      <c r="L63" s="35">
        <f t="shared" si="16"/>
        <v>0</v>
      </c>
      <c r="M63" s="35">
        <f t="shared" si="17"/>
        <v>2.6537368749855316E-56</v>
      </c>
      <c r="N63" s="35">
        <f t="shared" si="18"/>
        <v>0</v>
      </c>
      <c r="O63" s="35">
        <f t="shared" si="19"/>
        <v>-507196.85362119309</v>
      </c>
      <c r="P63" s="3">
        <f t="shared" si="20"/>
        <v>28467.610910782241</v>
      </c>
      <c r="Q63">
        <f t="shared" si="9"/>
        <v>0.2</v>
      </c>
      <c r="R63" s="3">
        <f>IF(B63&lt;2,K63*V$5+L63*0.4*V$6 - IF((C63-J63)&gt;0,IF((C63-J63)&gt;V$12,V$12,C63-J63)),P63+L63*($V$6)*0.4+K63*($V$5)+G63+F63+E63)/LookHere!B$11</f>
        <v>58472.490910782239</v>
      </c>
      <c r="S63" s="3">
        <f>(IF(G63&gt;0,IF(R63&gt;V$15,IF(0.15*(R63-V$15)&lt;G63,0.15*(R63-V$15),G63),0),0))*LookHere!B$11</f>
        <v>0</v>
      </c>
      <c r="T63" s="3">
        <f>(IF(R63&lt;V$16,W$16*R63,IF(R63&lt;V$17,Z$16+W$17*(R63-V$16),IF(R63&lt;V$18,W$18*(R63-V$18)+Z$17,(R63-V$18)*W$19+Z$18)))+S63 + IF(R63&lt;V$20,R63*W$20,IF(R63&lt;V$21,(R63-V$20)*W$21+Z$20,(R63-V$21)*W$22+Z$21)))*LookHere!B$11</f>
        <v>13472.490918708667</v>
      </c>
      <c r="AG63">
        <f t="shared" si="22"/>
        <v>78</v>
      </c>
      <c r="AH63" s="20">
        <v>8.3000000000000004E-2</v>
      </c>
      <c r="AI63" s="3">
        <f t="shared" si="21"/>
        <v>1</v>
      </c>
    </row>
    <row r="64" spans="1:35" x14ac:dyDescent="0.2">
      <c r="A64">
        <f t="shared" si="12"/>
        <v>100</v>
      </c>
      <c r="B64">
        <f>IF(A64&lt;LookHere!$B$9,1,2)</f>
        <v>2</v>
      </c>
      <c r="C64">
        <f>IF(B64&lt;2,LookHere!F$10 - T63,0)</f>
        <v>0</v>
      </c>
      <c r="D64" s="3">
        <f>IF(B64=2,LookHere!$B$12,0)</f>
        <v>45000</v>
      </c>
      <c r="E64" s="3">
        <f>IF(A64&lt;LookHere!B$13,0,IF(A64&lt;LookHere!B$14,LookHere!C$13,LookHere!C$14))</f>
        <v>15000</v>
      </c>
      <c r="F64" s="3">
        <f>IF('SC3'!A64&lt;LookHere!D$15,0,LookHere!B$15)</f>
        <v>8000</v>
      </c>
      <c r="G64" s="3">
        <f>IF('SC3'!A64&lt;LookHere!D$16,0,LookHere!B$16)</f>
        <v>7004.88</v>
      </c>
      <c r="H64" s="3">
        <f t="shared" si="13"/>
        <v>28467.610918708666</v>
      </c>
      <c r="I64" s="35">
        <f t="shared" si="14"/>
        <v>0</v>
      </c>
      <c r="J64" s="3">
        <f>IF(I63&gt;0,IF(B64&lt;2,IF(C64&gt;5500*[1]LookHere!B$11, 5500*[1]LookHere!B$11, C64), IF(H64&gt;(M64+P63),-(H64-M64-P63),0)),0)</f>
        <v>0</v>
      </c>
      <c r="K64" s="35">
        <f t="shared" si="15"/>
        <v>6.608027732611406E-60</v>
      </c>
      <c r="L64" s="35">
        <f t="shared" si="16"/>
        <v>0</v>
      </c>
      <c r="M64" s="35">
        <f t="shared" si="17"/>
        <v>4.1875967887271313E-58</v>
      </c>
      <c r="N64" s="35">
        <f t="shared" si="18"/>
        <v>0</v>
      </c>
      <c r="O64" s="35">
        <f t="shared" si="19"/>
        <v>-543668.03088211769</v>
      </c>
      <c r="P64" s="3">
        <f t="shared" si="20"/>
        <v>28467.610918708666</v>
      </c>
      <c r="Q64">
        <f t="shared" si="9"/>
        <v>0.2</v>
      </c>
      <c r="R64" s="3">
        <f>IF(B64&lt;2,K64*V$5+L64*0.4*V$6 - IF((C64-J64)&gt;0,IF((C64-J64)&gt;V$12,V$12,C64-J64)),P64+L64*($V$6)*0.4+K64*($V$5)+G64+F64+E64)/LookHere!B$11</f>
        <v>58472.490918708667</v>
      </c>
      <c r="S64" s="3">
        <f>(IF(G64&gt;0,IF(R64&gt;V$15,IF(0.15*(R64-V$15)&lt;G64,0.15*(R64-V$15),G64),0),0))*LookHere!B$11</f>
        <v>0</v>
      </c>
      <c r="T64" s="3">
        <f>(IF(R64&lt;V$16,W$16*R64,IF(R64&lt;V$17,Z$16+W$17*(R64-V$16),IF(R64&lt;V$18,W$18*(R64-V$18)+Z$17,(R64-V$18)*W$19+Z$18)))+S64 + IF(R64&lt;V$20,R64*W$20,IF(R64&lt;V$21,(R64-V$20)*W$21+Z$20,(R64-V$21)*W$22+Z$21)))*LookHere!B$11</f>
        <v>13472.490921177749</v>
      </c>
      <c r="AG64">
        <f t="shared" si="22"/>
        <v>79</v>
      </c>
      <c r="AH64" s="20">
        <v>8.5000000000000006E-2</v>
      </c>
      <c r="AI64" s="3">
        <f t="shared" si="21"/>
        <v>1</v>
      </c>
    </row>
    <row r="65" spans="1:35" x14ac:dyDescent="0.2">
      <c r="A65">
        <f t="shared" si="12"/>
        <v>101</v>
      </c>
      <c r="B65">
        <f>IF(A65&lt;LookHere!$B$9,1,2)</f>
        <v>2</v>
      </c>
      <c r="C65">
        <f>IF(B65&lt;2,LookHere!F$10 - T64,0)</f>
        <v>0</v>
      </c>
      <c r="D65" s="3">
        <f>IF(B65=2,LookHere!$B$12,0)</f>
        <v>45000</v>
      </c>
      <c r="E65" s="3">
        <f>IF(A65&lt;LookHere!B$13,0,IF(A65&lt;LookHere!B$14,LookHere!C$13,LookHere!C$14))</f>
        <v>15000</v>
      </c>
      <c r="F65" s="3">
        <f>IF('SC3'!A65&lt;LookHere!D$15,0,LookHere!B$15)</f>
        <v>8000</v>
      </c>
      <c r="G65" s="3">
        <f>IF('SC3'!A65&lt;LookHere!D$16,0,LookHere!B$16)</f>
        <v>7004.88</v>
      </c>
      <c r="H65" s="3">
        <f t="shared" si="13"/>
        <v>28467.610921177748</v>
      </c>
      <c r="I65" s="35">
        <f t="shared" si="14"/>
        <v>0</v>
      </c>
      <c r="J65" s="3">
        <f>IF(I64&gt;0,IF(B65&lt;2,IF(C65&gt;5500*[1]LookHere!B$11, 5500*[1]LookHere!B$11, C65), IF(H65&gt;(M65+P64),-(H65-M65-P64),0)),0)</f>
        <v>0</v>
      </c>
      <c r="K65" s="35">
        <f t="shared" si="15"/>
        <v>1.0427467762060693E-61</v>
      </c>
      <c r="L65" s="35">
        <f t="shared" si="16"/>
        <v>0</v>
      </c>
      <c r="M65" s="35">
        <f t="shared" si="17"/>
        <v>6.608027732611406E-60</v>
      </c>
      <c r="N65" s="35">
        <f t="shared" si="18"/>
        <v>0</v>
      </c>
      <c r="O65" s="35">
        <f t="shared" si="19"/>
        <v>-580714.72332814604</v>
      </c>
      <c r="P65" s="3">
        <f t="shared" si="20"/>
        <v>28467.610921177748</v>
      </c>
      <c r="Q65">
        <f t="shared" si="9"/>
        <v>0.2</v>
      </c>
      <c r="R65" s="3">
        <f>IF(B65&lt;2,K65*V$5+L65*0.4*V$6 - IF((C65-J65)&gt;0,IF((C65-J65)&gt;V$12,V$12,C65-J65)),P65+L65*($V$6)*0.4+K65*($V$5)+G65+F65+E65)/LookHere!B$11</f>
        <v>58472.490921177749</v>
      </c>
      <c r="S65" s="3">
        <f>(IF(G65&gt;0,IF(R65&gt;V$15,IF(0.15*(R65-V$15)&lt;G65,0.15*(R65-V$15),G65),0),0))*LookHere!B$11</f>
        <v>0</v>
      </c>
      <c r="T65" s="3">
        <f>(IF(R65&lt;V$16,W$16*R65,IF(R65&lt;V$17,Z$16+W$17*(R65-V$16),IF(R65&lt;V$18,W$18*(R65-V$18)+Z$17,(R65-V$18)*W$19+Z$18)))+S65 + IF(R65&lt;V$20,R65*W$20,IF(R65&lt;V$21,(R65-V$20)*W$21+Z$20,(R65-V$21)*W$22+Z$21)))*LookHere!B$11</f>
        <v>13472.490921946868</v>
      </c>
      <c r="AG65">
        <f t="shared" si="22"/>
        <v>80</v>
      </c>
      <c r="AH65" s="36">
        <v>8.7999999999999995E-2</v>
      </c>
      <c r="AI65" s="3">
        <f t="shared" si="21"/>
        <v>1</v>
      </c>
    </row>
    <row r="66" spans="1:35" x14ac:dyDescent="0.2">
      <c r="A66">
        <f t="shared" si="12"/>
        <v>102</v>
      </c>
      <c r="B66">
        <f>IF(A66&lt;LookHere!$B$9,1,2)</f>
        <v>2</v>
      </c>
      <c r="C66">
        <f>IF(B66&lt;2,LookHere!F$10 - T65,0)</f>
        <v>0</v>
      </c>
      <c r="D66" s="3">
        <f>IF(B66=2,LookHere!$B$12,0)</f>
        <v>45000</v>
      </c>
      <c r="E66" s="3">
        <f>IF(A66&lt;LookHere!B$13,0,IF(A66&lt;LookHere!B$14,LookHere!C$13,LookHere!C$14))</f>
        <v>15000</v>
      </c>
      <c r="F66" s="3">
        <f>IF('SC3'!A66&lt;LookHere!D$15,0,LookHere!B$15)</f>
        <v>8000</v>
      </c>
      <c r="G66" s="3">
        <f>IF('SC3'!A66&lt;LookHere!D$16,0,LookHere!B$16)</f>
        <v>7004.88</v>
      </c>
      <c r="H66" s="3">
        <f t="shared" si="13"/>
        <v>28467.610921946867</v>
      </c>
      <c r="I66" s="35">
        <f t="shared" si="14"/>
        <v>0</v>
      </c>
      <c r="J66" s="3">
        <f>IF(I65&gt;0,IF(B66&lt;2,IF(C66&gt;5500*[1]LookHere!B$11, 5500*[1]LookHere!B$11, C66), IF(H66&gt;(M66+P65),-(H66-M66-P65),0)),0)</f>
        <v>0</v>
      </c>
      <c r="K66" s="35">
        <f t="shared" si="15"/>
        <v>1.6454544128531701E-63</v>
      </c>
      <c r="L66" s="35">
        <f t="shared" si="16"/>
        <v>0</v>
      </c>
      <c r="M66" s="35">
        <f t="shared" si="17"/>
        <v>1.0427467762060693E-61</v>
      </c>
      <c r="N66" s="35">
        <f t="shared" si="18"/>
        <v>0</v>
      </c>
      <c r="O66" s="35">
        <f t="shared" si="19"/>
        <v>-618346.01258344192</v>
      </c>
      <c r="P66" s="3">
        <f t="shared" si="20"/>
        <v>28467.610921946867</v>
      </c>
      <c r="Q66">
        <f t="shared" si="9"/>
        <v>0.2</v>
      </c>
      <c r="R66" s="3">
        <f>IF(B66&lt;2,K66*V$5+L66*0.4*V$6 - IF((C66-J66)&gt;0,IF((C66-J66)&gt;V$12,V$12,C66-J66)),P66+L66*($V$6)*0.4+K66*($V$5)+G66+F66+E66)/LookHere!B$11</f>
        <v>58472.490921946868</v>
      </c>
      <c r="S66" s="3">
        <f>(IF(G66&gt;0,IF(R66&gt;V$15,IF(0.15*(R66-V$15)&lt;G66,0.15*(R66-V$15),G66),0),0))*LookHere!B$11</f>
        <v>0</v>
      </c>
      <c r="T66" s="3">
        <f>(IF(R66&lt;V$16,W$16*R66,IF(R66&lt;V$17,Z$16+W$17*(R66-V$16),IF(R66&lt;V$18,W$18*(R66-V$18)+Z$17,(R66-V$18)*W$19+Z$18)))+S66 + IF(R66&lt;V$20,R66*W$20,IF(R66&lt;V$21,(R66-V$20)*W$21+Z$20,(R66-V$21)*W$22+Z$21)))*LookHere!B$11</f>
        <v>13472.490922186451</v>
      </c>
      <c r="AG66">
        <f t="shared" si="22"/>
        <v>81</v>
      </c>
      <c r="AH66" s="36">
        <v>0.09</v>
      </c>
      <c r="AI66" s="3">
        <f t="shared" si="21"/>
        <v>1</v>
      </c>
    </row>
    <row r="67" spans="1:35" x14ac:dyDescent="0.2">
      <c r="A67">
        <f t="shared" si="12"/>
        <v>103</v>
      </c>
      <c r="B67">
        <f>IF(A67&lt;LookHere!$B$9,1,2)</f>
        <v>2</v>
      </c>
      <c r="C67">
        <f>IF(B67&lt;2,LookHere!F$10 - T66,0)</f>
        <v>0</v>
      </c>
      <c r="D67" s="3">
        <f>IF(B67=2,LookHere!$B$12,0)</f>
        <v>45000</v>
      </c>
      <c r="E67" s="3">
        <f>IF(A67&lt;LookHere!B$13,0,IF(A67&lt;LookHere!B$14,LookHere!C$13,LookHere!C$14))</f>
        <v>15000</v>
      </c>
      <c r="F67" s="3">
        <f>IF('SC3'!A67&lt;LookHere!D$15,0,LookHere!B$15)</f>
        <v>8000</v>
      </c>
      <c r="G67" s="3">
        <f>IF('SC3'!A67&lt;LookHere!D$16,0,LookHere!B$16)</f>
        <v>7004.88</v>
      </c>
      <c r="H67" s="3">
        <f t="shared" si="13"/>
        <v>28467.61092218645</v>
      </c>
      <c r="I67" s="35">
        <f t="shared" si="14"/>
        <v>0</v>
      </c>
      <c r="J67" s="3">
        <f>IF(I66&gt;0,IF(B67&lt;2,IF(C67&gt;5500*[1]LookHere!B$11, 5500*[1]LookHere!B$11, C67), IF(H67&gt;(M67+P66),-(H67-M67-P66),0)),0)</f>
        <v>0</v>
      </c>
      <c r="K67" s="35">
        <f t="shared" si="15"/>
        <v>2.5965270634822812E-65</v>
      </c>
      <c r="L67" s="35">
        <f t="shared" si="16"/>
        <v>0</v>
      </c>
      <c r="M67" s="35">
        <f t="shared" si="17"/>
        <v>1.6454544128531701E-63</v>
      </c>
      <c r="N67" s="35">
        <f t="shared" si="18"/>
        <v>0</v>
      </c>
      <c r="O67" s="35">
        <f t="shared" si="19"/>
        <v>-656571.12358395534</v>
      </c>
      <c r="P67" s="3">
        <f t="shared" si="20"/>
        <v>28467.61092218645</v>
      </c>
      <c r="Q67">
        <f t="shared" si="9"/>
        <v>0.2</v>
      </c>
      <c r="R67" s="3">
        <f>IF(B67&lt;2,K67*V$5+L67*0.4*V$6 - IF((C67-J67)&gt;0,IF((C67-J67)&gt;V$12,V$12,C67-J67)),P67+L67*($V$6)*0.4+K67*($V$5)+G67+F67+E67)/LookHere!B$11</f>
        <v>58472.490922186451</v>
      </c>
      <c r="S67" s="3">
        <f>(IF(G67&gt;0,IF(R67&gt;V$15,IF(0.15*(R67-V$15)&lt;G67,0.15*(R67-V$15),G67),0),0))*LookHere!B$11</f>
        <v>0</v>
      </c>
      <c r="T67" s="3">
        <f>(IF(R67&lt;V$16,W$16*R67,IF(R67&lt;V$17,Z$16+W$17*(R67-V$16),IF(R67&lt;V$18,W$18*(R67-V$18)+Z$17,(R67-V$18)*W$19+Z$18)))+S67 + IF(R67&lt;V$20,R67*W$20,IF(R67&lt;V$21,(R67-V$20)*W$21+Z$20,(R67-V$21)*W$22+Z$21)))*LookHere!B$11</f>
        <v>13472.490922261079</v>
      </c>
      <c r="AG67">
        <f t="shared" si="22"/>
        <v>82</v>
      </c>
      <c r="AH67" s="36">
        <v>9.2999999999999999E-2</v>
      </c>
      <c r="AI67" s="3">
        <f t="shared" si="21"/>
        <v>1</v>
      </c>
    </row>
    <row r="68" spans="1:35" x14ac:dyDescent="0.2">
      <c r="A68">
        <f t="shared" si="12"/>
        <v>104</v>
      </c>
      <c r="B68">
        <f>IF(A68&lt;LookHere!$B$9,1,2)</f>
        <v>2</v>
      </c>
      <c r="C68">
        <f>IF(B68&lt;2,LookHere!F$10 - T67,0)</f>
        <v>0</v>
      </c>
      <c r="D68" s="3">
        <f>IF(B68=2,LookHere!$B$12,0)</f>
        <v>45000</v>
      </c>
      <c r="E68" s="3">
        <f>IF(A68&lt;LookHere!B$13,0,IF(A68&lt;LookHere!B$14,LookHere!C$13,LookHere!C$14))</f>
        <v>15000</v>
      </c>
      <c r="F68" s="3">
        <f>IF('SC3'!A68&lt;LookHere!D$15,0,LookHere!B$15)</f>
        <v>8000</v>
      </c>
      <c r="G68" s="3">
        <f>IF('SC3'!A68&lt;LookHere!D$16,0,LookHere!B$16)</f>
        <v>7004.88</v>
      </c>
      <c r="H68" s="3">
        <f t="shared" si="13"/>
        <v>28467.610922261076</v>
      </c>
      <c r="I68" s="35">
        <f t="shared" si="14"/>
        <v>0</v>
      </c>
      <c r="J68" s="3">
        <f>IF(I67&gt;0,IF(B68&lt;2,IF(C68&gt;5500*[1]LookHere!B$11, 5500*[1]LookHere!B$11, C68), IF(H68&gt;(M68+P67),-(H68-M68-P67),0)),0)</f>
        <v>0</v>
      </c>
      <c r="K68" s="35">
        <f t="shared" si="15"/>
        <v>4.097319706175006E-67</v>
      </c>
      <c r="L68" s="35">
        <f t="shared" si="16"/>
        <v>0</v>
      </c>
      <c r="M68" s="35">
        <f t="shared" si="17"/>
        <v>2.5965270634822812E-65</v>
      </c>
      <c r="N68" s="35">
        <f t="shared" si="18"/>
        <v>0</v>
      </c>
      <c r="O68" s="35">
        <f t="shared" si="19"/>
        <v>-695399.42683629645</v>
      </c>
      <c r="P68" s="3">
        <f t="shared" si="20"/>
        <v>28467.610922261076</v>
      </c>
      <c r="Q68">
        <f t="shared" si="9"/>
        <v>0.2</v>
      </c>
      <c r="R68" s="3">
        <f>IF(B68&lt;2,K68*V$5+L68*0.4*V$6 - IF((C68-J68)&gt;0,IF((C68-J68)&gt;V$12,V$12,C68-J68)),P68+L68*($V$6)*0.4+K68*($V$5)+G68+F68+E68)/LookHere!B$11</f>
        <v>58472.490922261073</v>
      </c>
      <c r="S68" s="3">
        <f>(IF(G68&gt;0,IF(R68&gt;V$15,IF(0.15*(R68-V$15)&lt;G68,0.15*(R68-V$15),G68),0),0))*LookHere!B$11</f>
        <v>0</v>
      </c>
      <c r="T68" s="3">
        <f>(IF(R68&lt;V$16,W$16*R68,IF(R68&lt;V$17,Z$16+W$17*(R68-V$16),IF(R68&lt;V$18,W$18*(R68-V$18)+Z$17,(R68-V$18)*W$19+Z$18)))+S68 + IF(R68&lt;V$20,R68*W$20,IF(R68&lt;V$21,(R68-V$20)*W$21+Z$20,(R68-V$21)*W$22+Z$21)))*LookHere!B$11</f>
        <v>13472.490922284325</v>
      </c>
      <c r="AG68">
        <f t="shared" si="22"/>
        <v>83</v>
      </c>
      <c r="AH68" s="36">
        <v>9.6000000000000002E-2</v>
      </c>
      <c r="AI68" s="3">
        <f t="shared" si="21"/>
        <v>1</v>
      </c>
    </row>
    <row r="69" spans="1:35" x14ac:dyDescent="0.2">
      <c r="A69">
        <f t="shared" ref="A69:A84" si="23">A68+1</f>
        <v>105</v>
      </c>
      <c r="B69">
        <f>IF(A69&lt;LookHere!$B$9,1,2)</f>
        <v>2</v>
      </c>
      <c r="C69">
        <f>IF(B69&lt;2,LookHere!F$10 - T68,0)</f>
        <v>0</v>
      </c>
      <c r="D69" s="3">
        <f>IF(B69=2,LookHere!$B$12,0)</f>
        <v>45000</v>
      </c>
      <c r="E69" s="3">
        <f>IF(A69&lt;LookHere!B$13,0,IF(A69&lt;LookHere!B$14,LookHere!C$13,LookHere!C$14))</f>
        <v>15000</v>
      </c>
      <c r="F69" s="3">
        <f>IF('SC3'!A69&lt;LookHere!D$15,0,LookHere!B$15)</f>
        <v>8000</v>
      </c>
      <c r="G69" s="3">
        <f>IF('SC3'!A69&lt;LookHere!D$16,0,LookHere!B$16)</f>
        <v>7004.88</v>
      </c>
      <c r="H69" s="3">
        <f t="shared" ref="H69:H84" si="24">IF(B69&lt;2,0,D69-E69-F69-G69+T68)</f>
        <v>28467.610922284322</v>
      </c>
      <c r="I69" s="35">
        <f t="shared" ref="I69:I84" si="25">IF(I68&gt;0,IF(B69&lt;2,I68*(1+V$10),I68*(1+V$11)) + J69,0)</f>
        <v>0</v>
      </c>
      <c r="J69" s="3">
        <f>IF(I68&gt;0,IF(B69&lt;2,IF(C69&gt;5500*[1]LookHere!B$11, 5500*[1]LookHere!B$11, C69), IF(H69&gt;(M69+P68),-(H69-M69-P68),0)),0)</f>
        <v>0</v>
      </c>
      <c r="K69" s="35">
        <f t="shared" ref="K69:K84" si="26">IF(B69&lt;2,K68*(1+$V$5-$V$4)+IF(C69&gt;($J69+$V$12),$V$7*($C69-$J69-$V$12),0), K68*(1+$V$5-$V$4)-$M69*$V$8)+N69</f>
        <v>6.4655704963441051E-69</v>
      </c>
      <c r="L69" s="35">
        <f t="shared" ref="L69:L84" si="27">IF(B69&lt;2,L68*(1+$V$6-$V$4)+IF(C69&gt;($J69+$V$12),(1-$V$7)*($C68-$J69-$V$12),0), L68*(1+$V$6-$V$4)-$M69*(1-$V$8))-N69</f>
        <v>0</v>
      </c>
      <c r="M69" s="35">
        <f t="shared" ref="M69:M84" si="28">MIN(H69-P68,(K68+L68))</f>
        <v>4.097319706175006E-67</v>
      </c>
      <c r="N69" s="35">
        <f t="shared" ref="N69:N84" si="29">IF(B69&lt;2, IF(K68/(K68+L68)&lt;V$7, (V$7 - K68/(K68+L68))*(K68+L68),0),  IF(K68/(K68+L68)&lt;V$8, (V$8 - K68/(K68+L68))*(K68+L68),0))</f>
        <v>0</v>
      </c>
      <c r="O69" s="35">
        <f t="shared" ref="O69:O84" si="30">IF(B69&lt;2,O68*(1+V$10) + IF((C69-J69)&gt;0,IF((C69-J69)&gt;V$12,V$12,C69-J69),0), O68*(1+V$11)-P68 )</f>
        <v>-734840.44071403414</v>
      </c>
      <c r="P69" s="3">
        <f t="shared" ref="P69:P84" si="31">IF(B69&lt;2, 0, IF(H69&gt;(I69+K69+L69),H69-I69-K69-L69,  O69*Q69))</f>
        <v>28467.610922284322</v>
      </c>
      <c r="Q69">
        <f t="shared" ref="Q69:Q84" si="32">IF(B69&lt;2,0,VLOOKUP(A69,AG$5:AH$90,2))</f>
        <v>0.2</v>
      </c>
      <c r="R69" s="3">
        <f>IF(B69&lt;2,K69*V$5+L69*0.4*V$6 - IF((C69-J69)&gt;0,IF((C69-J69)&gt;V$12,V$12,C69-J69)),P69+L69*($V$6)*0.4+K69*($V$5)+G69+F69+E69)/LookHere!B$11</f>
        <v>58472.49092228432</v>
      </c>
      <c r="S69" s="3">
        <f>(IF(G69&gt;0,IF(R69&gt;V$15,IF(0.15*(R69-V$15)&lt;G69,0.15*(R69-V$15),G69),0),0))*LookHere!B$11</f>
        <v>0</v>
      </c>
      <c r="T69" s="3">
        <f>(IF(R69&lt;V$16,W$16*R69,IF(R69&lt;V$17,Z$16+W$17*(R69-V$16),IF(R69&lt;V$18,W$18*(R69-V$18)+Z$17,(R69-V$18)*W$19+Z$18)))+S69 + IF(R69&lt;V$20,R69*W$20,IF(R69&lt;V$21,(R69-V$20)*W$21+Z$20,(R69-V$21)*W$22+Z$21)))*LookHere!B$11</f>
        <v>13472.490922291565</v>
      </c>
      <c r="AG69">
        <f t="shared" si="22"/>
        <v>84</v>
      </c>
      <c r="AH69" s="36">
        <v>9.9000000000000005E-2</v>
      </c>
      <c r="AI69" s="3">
        <f t="shared" si="21"/>
        <v>1</v>
      </c>
    </row>
    <row r="70" spans="1:35" x14ac:dyDescent="0.2">
      <c r="A70">
        <f t="shared" si="23"/>
        <v>106</v>
      </c>
      <c r="B70">
        <f>IF(A70&lt;LookHere!$B$9,1,2)</f>
        <v>2</v>
      </c>
      <c r="C70">
        <f>IF(B70&lt;2,LookHere!F$10 - T69,0)</f>
        <v>0</v>
      </c>
      <c r="D70" s="3">
        <f>IF(B70=2,LookHere!$B$12,0)</f>
        <v>45000</v>
      </c>
      <c r="E70" s="3">
        <f>IF(A70&lt;LookHere!B$13,0,IF(A70&lt;LookHere!B$14,LookHere!C$13,LookHere!C$14))</f>
        <v>15000</v>
      </c>
      <c r="F70" s="3">
        <f>IF('SC3'!A70&lt;LookHere!D$15,0,LookHere!B$15)</f>
        <v>8000</v>
      </c>
      <c r="G70" s="3">
        <f>IF('SC3'!A70&lt;LookHere!D$16,0,LookHere!B$16)</f>
        <v>7004.88</v>
      </c>
      <c r="H70" s="3">
        <f t="shared" si="24"/>
        <v>28467.610922291562</v>
      </c>
      <c r="I70" s="35">
        <f t="shared" si="25"/>
        <v>0</v>
      </c>
      <c r="J70" s="3">
        <f>IF(I69&gt;0,IF(B70&lt;2,IF(C70&gt;5500*[1]LookHere!B$11, 5500*[1]LookHere!B$11, C70), IF(H70&gt;(M70+P69),-(H70-M70-P69),0)),0)</f>
        <v>0</v>
      </c>
      <c r="K70" s="35">
        <f t="shared" si="26"/>
        <v>1.0202670243230909E-70</v>
      </c>
      <c r="L70" s="35">
        <f t="shared" si="27"/>
        <v>0</v>
      </c>
      <c r="M70" s="35">
        <f t="shared" si="28"/>
        <v>6.4655704963441051E-69</v>
      </c>
      <c r="N70" s="35">
        <f t="shared" si="29"/>
        <v>0</v>
      </c>
      <c r="O70" s="35">
        <f t="shared" si="30"/>
        <v>-774903.83379078587</v>
      </c>
      <c r="P70" s="3">
        <f t="shared" si="31"/>
        <v>28467.610922291562</v>
      </c>
      <c r="Q70">
        <f t="shared" si="32"/>
        <v>0.2</v>
      </c>
      <c r="R70" s="3">
        <f>IF(B70&lt;2,K70*V$5+L70*0.4*V$6 - IF((C70-J70)&gt;0,IF((C70-J70)&gt;V$12,V$12,C70-J70)),P70+L70*($V$6)*0.4+K70*($V$5)+G70+F70+E70)/LookHere!B$11</f>
        <v>58472.490922291559</v>
      </c>
      <c r="S70" s="3">
        <f>(IF(G70&gt;0,IF(R70&gt;V$15,IF(0.15*(R70-V$15)&lt;G70,0.15*(R70-V$15),G70),0),0))*LookHere!B$11</f>
        <v>0</v>
      </c>
      <c r="T70" s="3">
        <f>(IF(R70&lt;V$16,W$16*R70,IF(R70&lt;V$17,Z$16+W$17*(R70-V$16),IF(R70&lt;V$18,W$18*(R70-V$18)+Z$17,(R70-V$18)*W$19+Z$18)))+S70 + IF(R70&lt;V$20,R70*W$20,IF(R70&lt;V$21,(R70-V$20)*W$21+Z$20,(R70-V$21)*W$22+Z$21)))*LookHere!B$11</f>
        <v>13472.49092229382</v>
      </c>
      <c r="AG70">
        <f t="shared" si="22"/>
        <v>85</v>
      </c>
      <c r="AH70" s="20">
        <v>0.10299999999999999</v>
      </c>
      <c r="AI70" s="3">
        <f t="shared" si="21"/>
        <v>1</v>
      </c>
    </row>
    <row r="71" spans="1:35" x14ac:dyDescent="0.2">
      <c r="A71">
        <f t="shared" si="23"/>
        <v>107</v>
      </c>
      <c r="B71">
        <f>IF(A71&lt;LookHere!$B$9,1,2)</f>
        <v>2</v>
      </c>
      <c r="C71">
        <f>IF(B71&lt;2,LookHere!F$10 - T70,0)</f>
        <v>0</v>
      </c>
      <c r="D71" s="3">
        <f>IF(B71=2,LookHere!$B$12,0)</f>
        <v>45000</v>
      </c>
      <c r="E71" s="3">
        <f>IF(A71&lt;LookHere!B$13,0,IF(A71&lt;LookHere!B$14,LookHere!C$13,LookHere!C$14))</f>
        <v>15000</v>
      </c>
      <c r="F71" s="3">
        <f>IF('SC3'!A71&lt;LookHere!D$15,0,LookHere!B$15)</f>
        <v>8000</v>
      </c>
      <c r="G71" s="3">
        <f>IF('SC3'!A71&lt;LookHere!D$16,0,LookHere!B$16)</f>
        <v>7004.88</v>
      </c>
      <c r="H71" s="3">
        <f t="shared" si="24"/>
        <v>28467.610922293818</v>
      </c>
      <c r="I71" s="35">
        <f t="shared" si="25"/>
        <v>0</v>
      </c>
      <c r="J71" s="3">
        <f>IF(I70&gt;0,IF(B71&lt;2,IF(C71&gt;5500*[1]LookHere!B$11, 5500*[1]LookHere!B$11, C71), IF(H71&gt;(M71+P70),-(H71-M71-P70),0)),0)</f>
        <v>0</v>
      </c>
      <c r="K71" s="35">
        <f t="shared" si="26"/>
        <v>1.6099813643818306E-72</v>
      </c>
      <c r="L71" s="35">
        <f t="shared" si="27"/>
        <v>0</v>
      </c>
      <c r="M71" s="35">
        <f t="shared" si="28"/>
        <v>1.0202670243230909E-70</v>
      </c>
      <c r="N71" s="35">
        <f t="shared" si="29"/>
        <v>0</v>
      </c>
      <c r="O71" s="35">
        <f t="shared" si="30"/>
        <v>-815599.42721029592</v>
      </c>
      <c r="P71" s="3">
        <f t="shared" si="31"/>
        <v>28467.610922293818</v>
      </c>
      <c r="Q71">
        <f t="shared" si="32"/>
        <v>0.2</v>
      </c>
      <c r="R71" s="3">
        <f>IF(B71&lt;2,K71*V$5+L71*0.4*V$6 - IF((C71-J71)&gt;0,IF((C71-J71)&gt;V$12,V$12,C71-J71)),P71+L71*($V$6)*0.4+K71*($V$5)+G71+F71+E71)/LookHere!B$11</f>
        <v>58472.490922293815</v>
      </c>
      <c r="S71" s="3">
        <f>(IF(G71&gt;0,IF(R71&gt;V$15,IF(0.15*(R71-V$15)&lt;G71,0.15*(R71-V$15),G71),0),0))*LookHere!B$11</f>
        <v>0</v>
      </c>
      <c r="T71" s="3">
        <f>(IF(R71&lt;V$16,W$16*R71,IF(R71&lt;V$17,Z$16+W$17*(R71-V$16),IF(R71&lt;V$18,W$18*(R71-V$18)+Z$17,(R71-V$18)*W$19+Z$18)))+S71 + IF(R71&lt;V$20,R71*W$20,IF(R71&lt;V$21,(R71-V$20)*W$21+Z$20,(R71-V$21)*W$22+Z$21)))*LookHere!B$11</f>
        <v>13472.490922294524</v>
      </c>
      <c r="AG71">
        <f t="shared" si="22"/>
        <v>86</v>
      </c>
      <c r="AH71" s="20">
        <v>0.108</v>
      </c>
      <c r="AI71" s="3">
        <f t="shared" si="21"/>
        <v>1</v>
      </c>
    </row>
    <row r="72" spans="1:35" x14ac:dyDescent="0.2">
      <c r="A72">
        <f t="shared" si="23"/>
        <v>108</v>
      </c>
      <c r="B72">
        <f>IF(A72&lt;LookHere!$B$9,1,2)</f>
        <v>2</v>
      </c>
      <c r="C72">
        <f>IF(B72&lt;2,LookHere!F$10 - T71,0)</f>
        <v>0</v>
      </c>
      <c r="D72" s="3">
        <f>IF(B72=2,LookHere!$B$12,0)</f>
        <v>45000</v>
      </c>
      <c r="E72" s="3">
        <f>IF(A72&lt;LookHere!B$13,0,IF(A72&lt;LookHere!B$14,LookHere!C$13,LookHere!C$14))</f>
        <v>15000</v>
      </c>
      <c r="F72" s="3">
        <f>IF('SC3'!A72&lt;LookHere!D$15,0,LookHere!B$15)</f>
        <v>8000</v>
      </c>
      <c r="G72" s="3">
        <f>IF('SC3'!A72&lt;LookHere!D$16,0,LookHere!B$16)</f>
        <v>7004.88</v>
      </c>
      <c r="H72" s="3">
        <f t="shared" si="24"/>
        <v>28467.610922294523</v>
      </c>
      <c r="I72" s="35">
        <f t="shared" si="25"/>
        <v>0</v>
      </c>
      <c r="J72" s="3">
        <f>IF(I71&gt;0,IF(B72&lt;2,IF(C72&gt;5500*[1]LookHere!B$11, 5500*[1]LookHere!B$11, C72), IF(H72&gt;(M72+P71),-(H72-M72-P71),0)),0)</f>
        <v>0</v>
      </c>
      <c r="K72" s="35">
        <f t="shared" si="26"/>
        <v>2.5405505929945204E-74</v>
      </c>
      <c r="L72" s="35">
        <f t="shared" si="27"/>
        <v>0</v>
      </c>
      <c r="M72" s="35">
        <f t="shared" si="28"/>
        <v>1.6099813643818306E-72</v>
      </c>
      <c r="N72" s="35">
        <f t="shared" si="29"/>
        <v>0</v>
      </c>
      <c r="O72" s="35">
        <f t="shared" si="30"/>
        <v>-856937.19709396816</v>
      </c>
      <c r="P72" s="3">
        <f t="shared" si="31"/>
        <v>28467.610922294523</v>
      </c>
      <c r="Q72">
        <f t="shared" si="32"/>
        <v>0.2</v>
      </c>
      <c r="R72" s="3">
        <f>IF(B72&lt;2,K72*V$5+L72*0.4*V$6 - IF((C72-J72)&gt;0,IF((C72-J72)&gt;V$12,V$12,C72-J72)),P72+L72*($V$6)*0.4+K72*($V$5)+G72+F72+E72)/LookHere!B$11</f>
        <v>58472.490922294521</v>
      </c>
      <c r="S72" s="3">
        <f>(IF(G72&gt;0,IF(R72&gt;V$15,IF(0.15*(R72-V$15)&lt;G72,0.15*(R72-V$15),G72),0),0))*LookHere!B$11</f>
        <v>0</v>
      </c>
      <c r="T72" s="3">
        <f>(IF(R72&lt;V$16,W$16*R72,IF(R72&lt;V$17,Z$16+W$17*(R72-V$16),IF(R72&lt;V$18,W$18*(R72-V$18)+Z$17,(R72-V$18)*W$19+Z$18)))+S72 + IF(R72&lt;V$20,R72*W$20,IF(R72&lt;V$21,(R72-V$20)*W$21+Z$20,(R72-V$21)*W$22+Z$21)))*LookHere!B$11</f>
        <v>13472.490922294743</v>
      </c>
      <c r="AG72">
        <f t="shared" si="22"/>
        <v>87</v>
      </c>
      <c r="AH72" s="20">
        <v>0.113</v>
      </c>
      <c r="AI72" s="3">
        <f t="shared" si="21"/>
        <v>1</v>
      </c>
    </row>
    <row r="73" spans="1:35" x14ac:dyDescent="0.2">
      <c r="A73">
        <f t="shared" si="23"/>
        <v>109</v>
      </c>
      <c r="B73">
        <f>IF(A73&lt;LookHere!$B$9,1,2)</f>
        <v>2</v>
      </c>
      <c r="C73">
        <f>IF(B73&lt;2,LookHere!F$10 - T72,0)</f>
        <v>0</v>
      </c>
      <c r="D73" s="3">
        <f>IF(B73=2,LookHere!$B$12,0)</f>
        <v>45000</v>
      </c>
      <c r="E73" s="3">
        <f>IF(A73&lt;LookHere!B$13,0,IF(A73&lt;LookHere!B$14,LookHere!C$13,LookHere!C$14))</f>
        <v>15000</v>
      </c>
      <c r="F73" s="3">
        <f>IF('SC3'!A73&lt;LookHere!D$15,0,LookHere!B$15)</f>
        <v>8000</v>
      </c>
      <c r="G73" s="3">
        <f>IF('SC3'!A73&lt;LookHere!D$16,0,LookHere!B$16)</f>
        <v>7004.88</v>
      </c>
      <c r="H73" s="3">
        <f t="shared" si="24"/>
        <v>28467.610922294742</v>
      </c>
      <c r="I73" s="35">
        <f t="shared" si="25"/>
        <v>0</v>
      </c>
      <c r="J73" s="3">
        <f>IF(I72&gt;0,IF(B73&lt;2,IF(C73&gt;5500*[1]LookHere!B$11, 5500*[1]LookHere!B$11, C73), IF(H73&gt;(M73+P72),-(H73-M73-P72),0)),0)</f>
        <v>0</v>
      </c>
      <c r="K73" s="35">
        <f t="shared" si="26"/>
        <v>4.0089888357453384E-76</v>
      </c>
      <c r="L73" s="35">
        <f t="shared" si="27"/>
        <v>0</v>
      </c>
      <c r="M73" s="35">
        <f t="shared" si="28"/>
        <v>2.5405505929945204E-74</v>
      </c>
      <c r="N73" s="35">
        <f t="shared" si="29"/>
        <v>0</v>
      </c>
      <c r="O73" s="35">
        <f t="shared" si="30"/>
        <v>-898927.27698640549</v>
      </c>
      <c r="P73" s="3">
        <f t="shared" si="31"/>
        <v>28467.610922294742</v>
      </c>
      <c r="Q73">
        <f t="shared" si="32"/>
        <v>0.2</v>
      </c>
      <c r="R73" s="3">
        <f>IF(B73&lt;2,K73*V$5+L73*0.4*V$6 - IF((C73-J73)&gt;0,IF((C73-J73)&gt;V$12,V$12,C73-J73)),P73+L73*($V$6)*0.4+K73*($V$5)+G73+F73+E73)/LookHere!B$11</f>
        <v>58472.490922294739</v>
      </c>
      <c r="S73" s="3">
        <f>(IF(G73&gt;0,IF(R73&gt;V$15,IF(0.15*(R73-V$15)&lt;G73,0.15*(R73-V$15),G73),0),0))*LookHere!B$11</f>
        <v>0</v>
      </c>
      <c r="T73" s="3">
        <f>(IF(R73&lt;V$16,W$16*R73,IF(R73&lt;V$17,Z$16+W$17*(R73-V$16),IF(R73&lt;V$18,W$18*(R73-V$18)+Z$17,(R73-V$18)*W$19+Z$18)))+S73 + IF(R73&lt;V$20,R73*W$20,IF(R73&lt;V$21,(R73-V$20)*W$21+Z$20,(R73-V$21)*W$22+Z$21)))*LookHere!B$11</f>
        <v>13472.49092229481</v>
      </c>
      <c r="AG73">
        <f t="shared" si="22"/>
        <v>88</v>
      </c>
      <c r="AH73" s="20">
        <v>0.11899999999999999</v>
      </c>
      <c r="AI73" s="3">
        <f t="shared" si="21"/>
        <v>1</v>
      </c>
    </row>
    <row r="74" spans="1:35" x14ac:dyDescent="0.2">
      <c r="A74">
        <f t="shared" si="23"/>
        <v>110</v>
      </c>
      <c r="B74">
        <f>IF(A74&lt;LookHere!$B$9,1,2)</f>
        <v>2</v>
      </c>
      <c r="C74">
        <f>IF(B74&lt;2,LookHere!F$10 - T73,0)</f>
        <v>0</v>
      </c>
      <c r="D74" s="3">
        <f>IF(B74=2,LookHere!$B$12,0)</f>
        <v>45000</v>
      </c>
      <c r="E74" s="3">
        <f>IF(A74&lt;LookHere!B$13,0,IF(A74&lt;LookHere!B$14,LookHere!C$13,LookHere!C$14))</f>
        <v>15000</v>
      </c>
      <c r="F74" s="3">
        <f>IF('SC3'!A74&lt;LookHere!D$15,0,LookHere!B$15)</f>
        <v>8000</v>
      </c>
      <c r="G74" s="3">
        <f>IF('SC3'!A74&lt;LookHere!D$16,0,LookHere!B$16)</f>
        <v>7004.88</v>
      </c>
      <c r="H74" s="3">
        <f t="shared" si="24"/>
        <v>28467.610922294807</v>
      </c>
      <c r="I74" s="35">
        <f t="shared" si="25"/>
        <v>0</v>
      </c>
      <c r="J74" s="3">
        <f>IF(I73&gt;0,IF(B74&lt;2,IF(C74&gt;5500*[1]LookHere!B$11, 5500*[1]LookHere!B$11, C74), IF(H74&gt;(M74+P73),-(H74-M74-P73),0)),0)</f>
        <v>0</v>
      </c>
      <c r="K74" s="35">
        <f t="shared" si="26"/>
        <v>6.3261843828060867E-78</v>
      </c>
      <c r="L74" s="35">
        <f t="shared" si="27"/>
        <v>0</v>
      </c>
      <c r="M74" s="35">
        <f t="shared" si="28"/>
        <v>4.0089888357453384E-76</v>
      </c>
      <c r="N74" s="35">
        <f t="shared" si="29"/>
        <v>0</v>
      </c>
      <c r="O74" s="35">
        <f t="shared" si="30"/>
        <v>-941579.96033954562</v>
      </c>
      <c r="P74" s="3">
        <f t="shared" si="31"/>
        <v>28467.610922294807</v>
      </c>
      <c r="Q74">
        <f t="shared" si="32"/>
        <v>0.2</v>
      </c>
      <c r="R74" s="3">
        <f>IF(B74&lt;2,K74*V$5+L74*0.4*V$6 - IF((C74-J74)&gt;0,IF((C74-J74)&gt;V$12,V$12,C74-J74)),P74+L74*($V$6)*0.4+K74*($V$5)+G74+F74+E74)/LookHere!B$11</f>
        <v>58472.490922294804</v>
      </c>
      <c r="S74" s="3">
        <f>(IF(G74&gt;0,IF(R74&gt;V$15,IF(0.15*(R74-V$15)&lt;G74,0.15*(R74-V$15),G74),0),0))*LookHere!B$11</f>
        <v>0</v>
      </c>
      <c r="T74" s="3">
        <f>(IF(R74&lt;V$16,W$16*R74,IF(R74&lt;V$17,Z$16+W$17*(R74-V$16),IF(R74&lt;V$18,W$18*(R74-V$18)+Z$17,(R74-V$18)*W$19+Z$18)))+S74 + IF(R74&lt;V$20,R74*W$20,IF(R74&lt;V$21,(R74-V$20)*W$21+Z$20,(R74-V$21)*W$22+Z$21)))*LookHere!B$11</f>
        <v>13472.49092229483</v>
      </c>
      <c r="AG74">
        <f t="shared" si="22"/>
        <v>89</v>
      </c>
      <c r="AH74" s="20">
        <v>0.127</v>
      </c>
      <c r="AI74" s="3">
        <f t="shared" si="21"/>
        <v>1</v>
      </c>
    </row>
    <row r="75" spans="1:35" x14ac:dyDescent="0.2">
      <c r="A75">
        <f t="shared" si="23"/>
        <v>111</v>
      </c>
      <c r="B75">
        <f>IF(A75&lt;LookHere!$B$9,1,2)</f>
        <v>2</v>
      </c>
      <c r="C75">
        <f>IF(B75&lt;2,LookHere!F$10 - T74,0)</f>
        <v>0</v>
      </c>
      <c r="D75" s="3">
        <f>IF(B75=2,LookHere!$B$12,0)</f>
        <v>45000</v>
      </c>
      <c r="E75" s="3">
        <f>IF(A75&lt;LookHere!B$13,0,IF(A75&lt;LookHere!B$14,LookHere!C$13,LookHere!C$14))</f>
        <v>15000</v>
      </c>
      <c r="F75" s="3">
        <f>IF('SC3'!A75&lt;LookHere!D$15,0,LookHere!B$15)</f>
        <v>8000</v>
      </c>
      <c r="G75" s="3">
        <f>IF('SC3'!A75&lt;LookHere!D$16,0,LookHere!B$16)</f>
        <v>7004.88</v>
      </c>
      <c r="H75" s="3">
        <f t="shared" si="24"/>
        <v>28467.610922294829</v>
      </c>
      <c r="I75" s="35">
        <f t="shared" si="25"/>
        <v>0</v>
      </c>
      <c r="J75" s="3">
        <f>IF(I74&gt;0,IF(B75&lt;2,IF(C75&gt;5500*[1]LookHere!B$11, 5500*[1]LookHere!B$11, C75), IF(H75&gt;(M75+P74),-(H75-M75-P74),0)),0)</f>
        <v>0</v>
      </c>
      <c r="K75" s="35">
        <f t="shared" si="26"/>
        <v>9.9827189560679605E-80</v>
      </c>
      <c r="L75" s="35">
        <f t="shared" si="27"/>
        <v>0</v>
      </c>
      <c r="M75" s="35">
        <f t="shared" si="28"/>
        <v>6.3261843828060867E-78</v>
      </c>
      <c r="N75" s="35">
        <f t="shared" si="29"/>
        <v>0</v>
      </c>
      <c r="O75" s="35">
        <f t="shared" si="30"/>
        <v>-984905.70303599839</v>
      </c>
      <c r="P75" s="3">
        <f t="shared" si="31"/>
        <v>28467.610922294829</v>
      </c>
      <c r="Q75">
        <f t="shared" si="32"/>
        <v>0.2</v>
      </c>
      <c r="R75" s="3">
        <f>IF(B75&lt;2,K75*V$5+L75*0.4*V$6 - IF((C75-J75)&gt;0,IF((C75-J75)&gt;V$12,V$12,C75-J75)),P75+L75*($V$6)*0.4+K75*($V$5)+G75+F75+E75)/LookHere!B$11</f>
        <v>58472.490922294826</v>
      </c>
      <c r="S75" s="3">
        <f>(IF(G75&gt;0,IF(R75&gt;V$15,IF(0.15*(R75-V$15)&lt;G75,0.15*(R75-V$15),G75),0),0))*LookHere!B$11</f>
        <v>0</v>
      </c>
      <c r="T75" s="3">
        <f>(IF(R75&lt;V$16,W$16*R75,IF(R75&lt;V$17,Z$16+W$17*(R75-V$16),IF(R75&lt;V$18,W$18*(R75-V$18)+Z$17,(R75-V$18)*W$19+Z$18)))+S75 + IF(R75&lt;V$20,R75*W$20,IF(R75&lt;V$21,(R75-V$20)*W$21+Z$20,(R75-V$21)*W$22+Z$21)))*LookHere!B$11</f>
        <v>13472.490922294837</v>
      </c>
      <c r="AG75">
        <f t="shared" si="22"/>
        <v>90</v>
      </c>
      <c r="AH75" s="20">
        <v>0.13600000000000001</v>
      </c>
      <c r="AI75" s="3">
        <f t="shared" si="21"/>
        <v>1</v>
      </c>
    </row>
    <row r="76" spans="1:35" x14ac:dyDescent="0.2">
      <c r="A76">
        <f t="shared" si="23"/>
        <v>112</v>
      </c>
      <c r="B76">
        <f>IF(A76&lt;LookHere!$B$9,1,2)</f>
        <v>2</v>
      </c>
      <c r="C76">
        <f>IF(B76&lt;2,LookHere!F$10 - T75,0)</f>
        <v>0</v>
      </c>
      <c r="D76" s="3">
        <f>IF(B76=2,LookHere!$B$12,0)</f>
        <v>45000</v>
      </c>
      <c r="E76" s="3">
        <f>IF(A76&lt;LookHere!B$13,0,IF(A76&lt;LookHere!B$14,LookHere!C$13,LookHere!C$14))</f>
        <v>15000</v>
      </c>
      <c r="F76" s="3">
        <f>IF('SC3'!A76&lt;LookHere!D$15,0,LookHere!B$15)</f>
        <v>8000</v>
      </c>
      <c r="G76" s="3">
        <f>IF('SC3'!A76&lt;LookHere!D$16,0,LookHere!B$16)</f>
        <v>7004.88</v>
      </c>
      <c r="H76" s="3">
        <f t="shared" si="24"/>
        <v>28467.610922294836</v>
      </c>
      <c r="I76" s="35">
        <f t="shared" si="25"/>
        <v>0</v>
      </c>
      <c r="J76" s="3">
        <f>IF(I75&gt;0,IF(B76&lt;2,IF(C76&gt;5500*[1]LookHere!B$11, 5500*[1]LookHere!B$11, C76), IF(H76&gt;(M76+P75),-(H76-M76-P75),0)),0)</f>
        <v>0</v>
      </c>
      <c r="K76" s="35">
        <f t="shared" si="26"/>
        <v>1.5752730512675098E-81</v>
      </c>
      <c r="L76" s="35">
        <f t="shared" si="27"/>
        <v>0</v>
      </c>
      <c r="M76" s="35">
        <f t="shared" si="28"/>
        <v>9.9827189560679605E-80</v>
      </c>
      <c r="N76" s="35">
        <f t="shared" si="29"/>
        <v>0</v>
      </c>
      <c r="O76" s="35">
        <f t="shared" si="30"/>
        <v>-1028915.1259522011</v>
      </c>
      <c r="P76" s="3">
        <f t="shared" si="31"/>
        <v>28467.610922294836</v>
      </c>
      <c r="Q76">
        <f t="shared" si="32"/>
        <v>0.2</v>
      </c>
      <c r="R76" s="3">
        <f>IF(B76&lt;2,K76*V$5+L76*0.4*V$6 - IF((C76-J76)&gt;0,IF((C76-J76)&gt;V$12,V$12,C76-J76)),P76+L76*($V$6)*0.4+K76*($V$5)+G76+F76+E76)/LookHere!B$11</f>
        <v>58472.490922294834</v>
      </c>
      <c r="S76" s="3">
        <f>(IF(G76&gt;0,IF(R76&gt;V$15,IF(0.15*(R76-V$15)&lt;G76,0.15*(R76-V$15),G76),0),0))*LookHere!B$11</f>
        <v>0</v>
      </c>
      <c r="T76" s="3">
        <f>(IF(R76&lt;V$16,W$16*R76,IF(R76&lt;V$17,Z$16+W$17*(R76-V$16),IF(R76&lt;V$18,W$18*(R76-V$18)+Z$17,(R76-V$18)*W$19+Z$18)))+S76 + IF(R76&lt;V$20,R76*W$20,IF(R76&lt;V$21,(R76-V$20)*W$21+Z$20,(R76-V$21)*W$22+Z$21)))*LookHere!B$11</f>
        <v>13472.490922294841</v>
      </c>
      <c r="AG76">
        <f t="shared" si="22"/>
        <v>91</v>
      </c>
      <c r="AH76" s="20">
        <v>0.14699999999999999</v>
      </c>
      <c r="AI76" s="3">
        <f t="shared" ref="AI76:AI85" si="33">IF(((K76+L76+O76+I76)-H76)&lt;H76,1,0)</f>
        <v>1</v>
      </c>
    </row>
    <row r="77" spans="1:35" x14ac:dyDescent="0.2">
      <c r="A77">
        <f t="shared" si="23"/>
        <v>113</v>
      </c>
      <c r="B77">
        <f>IF(A77&lt;LookHere!$B$9,1,2)</f>
        <v>2</v>
      </c>
      <c r="C77">
        <f>IF(B77&lt;2,LookHere!F$10 - T76,0)</f>
        <v>0</v>
      </c>
      <c r="D77" s="3">
        <f>IF(B77=2,LookHere!$B$12,0)</f>
        <v>45000</v>
      </c>
      <c r="E77" s="3">
        <f>IF(A77&lt;LookHere!B$13,0,IF(A77&lt;LookHere!B$14,LookHere!C$13,LookHere!C$14))</f>
        <v>15000</v>
      </c>
      <c r="F77" s="3">
        <f>IF('SC3'!A77&lt;LookHere!D$15,0,LookHere!B$15)</f>
        <v>8000</v>
      </c>
      <c r="G77" s="3">
        <f>IF('SC3'!A77&lt;LookHere!D$16,0,LookHere!B$16)</f>
        <v>7004.88</v>
      </c>
      <c r="H77" s="3">
        <f t="shared" si="24"/>
        <v>28467.61092229484</v>
      </c>
      <c r="I77" s="35">
        <f t="shared" si="25"/>
        <v>0</v>
      </c>
      <c r="J77" s="3">
        <f>IF(I76&gt;0,IF(B77&lt;2,IF(C77&gt;5500*[1]LookHere!B$11, 5500*[1]LookHere!B$11, C77), IF(H77&gt;(M77+P76),-(H77-M77-P76),0)),0)</f>
        <v>0</v>
      </c>
      <c r="K77" s="35">
        <f t="shared" si="26"/>
        <v>2.4857808749001229E-83</v>
      </c>
      <c r="L77" s="35">
        <f t="shared" si="27"/>
        <v>0</v>
      </c>
      <c r="M77" s="35">
        <f t="shared" si="28"/>
        <v>1.5752730512675098E-81</v>
      </c>
      <c r="N77" s="35">
        <f t="shared" si="29"/>
        <v>0</v>
      </c>
      <c r="O77" s="35">
        <f t="shared" si="30"/>
        <v>-1073619.0175620215</v>
      </c>
      <c r="P77" s="3">
        <f t="shared" si="31"/>
        <v>28467.61092229484</v>
      </c>
      <c r="Q77">
        <f t="shared" si="32"/>
        <v>0.2</v>
      </c>
      <c r="R77" s="3">
        <f>IF(B77&lt;2,K77*V$5+L77*0.4*V$6 - IF((C77-J77)&gt;0,IF((C77-J77)&gt;V$12,V$12,C77-J77)),P77+L77*($V$6)*0.4+K77*($V$5)+G77+F77+E77)/LookHere!B$11</f>
        <v>58472.490922294841</v>
      </c>
      <c r="S77" s="3">
        <f>(IF(G77&gt;0,IF(R77&gt;V$15,IF(0.15*(R77-V$15)&lt;G77,0.15*(R77-V$15),G77),0),0))*LookHere!B$11</f>
        <v>0</v>
      </c>
      <c r="T77" s="3">
        <f>(IF(R77&lt;V$16,W$16*R77,IF(R77&lt;V$17,Z$16+W$17*(R77-V$16),IF(R77&lt;V$18,W$18*(R77-V$18)+Z$17,(R77-V$18)*W$19+Z$18)))+S77 + IF(R77&lt;V$20,R77*W$20,IF(R77&lt;V$21,(R77-V$20)*W$21+Z$20,(R77-V$21)*W$22+Z$21)))*LookHere!B$11</f>
        <v>13472.490922294844</v>
      </c>
      <c r="AG77">
        <f t="shared" si="22"/>
        <v>92</v>
      </c>
      <c r="AH77" s="20">
        <v>0.161</v>
      </c>
      <c r="AI77" s="3">
        <f t="shared" si="33"/>
        <v>1</v>
      </c>
    </row>
    <row r="78" spans="1:35" x14ac:dyDescent="0.2">
      <c r="A78">
        <f t="shared" si="23"/>
        <v>114</v>
      </c>
      <c r="B78">
        <f>IF(A78&lt;LookHere!$B$9,1,2)</f>
        <v>2</v>
      </c>
      <c r="C78">
        <f>IF(B78&lt;2,LookHere!F$10 - T77,0)</f>
        <v>0</v>
      </c>
      <c r="D78" s="3">
        <f>IF(B78=2,LookHere!$B$12,0)</f>
        <v>45000</v>
      </c>
      <c r="E78" s="3">
        <f>IF(A78&lt;LookHere!B$13,0,IF(A78&lt;LookHere!B$14,LookHere!C$13,LookHere!C$14))</f>
        <v>15000</v>
      </c>
      <c r="F78" s="3">
        <f>IF('SC3'!A78&lt;LookHere!D$15,0,LookHere!B$15)</f>
        <v>8000</v>
      </c>
      <c r="G78" s="3">
        <f>IF('SC3'!A78&lt;LookHere!D$16,0,LookHere!B$16)</f>
        <v>7004.88</v>
      </c>
      <c r="H78" s="3">
        <f t="shared" si="24"/>
        <v>28467.610922294843</v>
      </c>
      <c r="I78" s="35">
        <f t="shared" si="25"/>
        <v>0</v>
      </c>
      <c r="J78" s="3">
        <f>IF(I77&gt;0,IF(B78&lt;2,IF(C78&gt;5500*[1]LookHere!B$11, 5500*[1]LookHere!B$11, C78), IF(H78&gt;(M78+P77),-(H78-M78-P77),0)),0)</f>
        <v>0</v>
      </c>
      <c r="K78" s="35">
        <f t="shared" si="26"/>
        <v>3.9225622205923691E-85</v>
      </c>
      <c r="L78" s="35">
        <f t="shared" si="27"/>
        <v>0</v>
      </c>
      <c r="M78" s="35">
        <f t="shared" si="28"/>
        <v>2.4857808749001229E-83</v>
      </c>
      <c r="N78" s="35">
        <f t="shared" si="29"/>
        <v>0</v>
      </c>
      <c r="O78" s="35">
        <f t="shared" si="30"/>
        <v>-1119028.3365814451</v>
      </c>
      <c r="P78" s="3">
        <f t="shared" si="31"/>
        <v>28467.610922294843</v>
      </c>
      <c r="Q78">
        <f t="shared" si="32"/>
        <v>0.2</v>
      </c>
      <c r="R78" s="3">
        <f>IF(B78&lt;2,K78*V$5+L78*0.4*V$6 - IF((C78-J78)&gt;0,IF((C78-J78)&gt;V$12,V$12,C78-J78)),P78+L78*($V$6)*0.4+K78*($V$5)+G78+F78+E78)/LookHere!B$11</f>
        <v>58472.490922294841</v>
      </c>
      <c r="S78" s="3">
        <f>(IF(G78&gt;0,IF(R78&gt;V$15,IF(0.15*(R78-V$15)&lt;G78,0.15*(R78-V$15),G78),0),0))*LookHere!B$11</f>
        <v>0</v>
      </c>
      <c r="T78" s="3">
        <f>(IF(R78&lt;V$16,W$16*R78,IF(R78&lt;V$17,Z$16+W$17*(R78-V$16),IF(R78&lt;V$18,W$18*(R78-V$18)+Z$17,(R78-V$18)*W$19+Z$18)))+S78 + IF(R78&lt;V$20,R78*W$20,IF(R78&lt;V$21,(R78-V$20)*W$21+Z$20,(R78-V$21)*W$22+Z$21)))*LookHere!B$11</f>
        <v>13472.490922294844</v>
      </c>
      <c r="AG78">
        <f t="shared" si="22"/>
        <v>93</v>
      </c>
      <c r="AH78" s="20">
        <v>0.18</v>
      </c>
      <c r="AI78" s="3">
        <f t="shared" si="33"/>
        <v>1</v>
      </c>
    </row>
    <row r="79" spans="1:35" x14ac:dyDescent="0.2">
      <c r="A79">
        <f t="shared" si="23"/>
        <v>115</v>
      </c>
      <c r="B79">
        <f>IF(A79&lt;LookHere!$B$9,1,2)</f>
        <v>2</v>
      </c>
      <c r="C79">
        <f>IF(B79&lt;2,LookHere!F$10 - T78,0)</f>
        <v>0</v>
      </c>
      <c r="D79" s="3">
        <f>IF(B79=2,LookHere!$B$12,0)</f>
        <v>45000</v>
      </c>
      <c r="E79" s="3">
        <f>IF(A79&lt;LookHere!B$13,0,IF(A79&lt;LookHere!B$14,LookHere!C$13,LookHere!C$14))</f>
        <v>15000</v>
      </c>
      <c r="F79" s="3">
        <f>IF('SC3'!A79&lt;LookHere!D$15,0,LookHere!B$15)</f>
        <v>8000</v>
      </c>
      <c r="G79" s="3">
        <f>IF('SC3'!A79&lt;LookHere!D$16,0,LookHere!B$16)</f>
        <v>7004.88</v>
      </c>
      <c r="H79" s="3">
        <f t="shared" si="24"/>
        <v>28467.610922294843</v>
      </c>
      <c r="I79" s="35">
        <f t="shared" si="25"/>
        <v>0</v>
      </c>
      <c r="J79" s="3">
        <f>IF(I78&gt;0,IF(B79&lt;2,IF(C79&gt;5500*[1]LookHere!B$11, 5500*[1]LookHere!B$11, C79), IF(H79&gt;(M79+P78),-(H79-M79-P78),0)),0)</f>
        <v>0</v>
      </c>
      <c r="K79" s="35">
        <f t="shared" si="26"/>
        <v>3.9844602524333163E-85</v>
      </c>
      <c r="L79" s="35">
        <f t="shared" si="27"/>
        <v>0</v>
      </c>
      <c r="M79" s="35">
        <f t="shared" si="28"/>
        <v>0</v>
      </c>
      <c r="N79" s="35">
        <f t="shared" si="29"/>
        <v>0</v>
      </c>
      <c r="O79" s="35">
        <f t="shared" si="30"/>
        <v>-1165154.2146549951</v>
      </c>
      <c r="P79" s="3">
        <f t="shared" si="31"/>
        <v>28467.610922294843</v>
      </c>
      <c r="Q79">
        <f t="shared" si="32"/>
        <v>0.2</v>
      </c>
      <c r="R79" s="3">
        <f>IF(B79&lt;2,K79*V$5+L79*0.4*V$6 - IF((C79-J79)&gt;0,IF((C79-J79)&gt;V$12,V$12,C79-J79)),P79+L79*($V$6)*0.4+K79*($V$5)+G79+F79+E79)/LookHere!B$11</f>
        <v>58472.490922294841</v>
      </c>
      <c r="S79" s="3">
        <f>(IF(G79&gt;0,IF(R79&gt;V$15,IF(0.15*(R79-V$15)&lt;G79,0.15*(R79-V$15),G79),0),0))*LookHere!B$11</f>
        <v>0</v>
      </c>
      <c r="T79" s="3">
        <f>(IF(R79&lt;V$16,W$16*R79,IF(R79&lt;V$17,Z$16+W$17*(R79-V$16),IF(R79&lt;V$18,W$18*(R79-V$18)+Z$17,(R79-V$18)*W$19+Z$18)))+S79 + IF(R79&lt;V$20,R79*W$20,IF(R79&lt;V$21,(R79-V$20)*W$21+Z$20,(R79-V$21)*W$22+Z$21)))*LookHere!B$11</f>
        <v>13472.490922294844</v>
      </c>
      <c r="AG79">
        <f t="shared" si="22"/>
        <v>94</v>
      </c>
      <c r="AH79" s="20">
        <v>0.2</v>
      </c>
      <c r="AI79" s="3">
        <f t="shared" si="33"/>
        <v>1</v>
      </c>
    </row>
    <row r="80" spans="1:35" x14ac:dyDescent="0.2">
      <c r="A80">
        <f t="shared" si="23"/>
        <v>116</v>
      </c>
      <c r="B80">
        <f>IF(A80&lt;LookHere!$B$9,1,2)</f>
        <v>2</v>
      </c>
      <c r="C80">
        <f>IF(B80&lt;2,LookHere!F$10 - T79,0)</f>
        <v>0</v>
      </c>
      <c r="D80" s="3">
        <f>IF(B80=2,LookHere!$B$12,0)</f>
        <v>45000</v>
      </c>
      <c r="E80" s="3">
        <f>IF(A80&lt;LookHere!B$13,0,IF(A80&lt;LookHere!B$14,LookHere!C$13,LookHere!C$14))</f>
        <v>15000</v>
      </c>
      <c r="F80" s="3">
        <f>IF('SC3'!A80&lt;LookHere!D$15,0,LookHere!B$15)</f>
        <v>8000</v>
      </c>
      <c r="G80" s="3">
        <f>IF('SC3'!A80&lt;LookHere!D$16,0,LookHere!B$16)</f>
        <v>7004.88</v>
      </c>
      <c r="H80" s="3">
        <f t="shared" si="24"/>
        <v>28467.610922294843</v>
      </c>
      <c r="I80" s="35">
        <f t="shared" si="25"/>
        <v>0</v>
      </c>
      <c r="J80" s="3">
        <f>IF(I79&gt;0,IF(B80&lt;2,IF(C80&gt;5500*[1]LookHere!B$11, 5500*[1]LookHere!B$11, C80), IF(H80&gt;(M80+P79),-(H80-M80-P79),0)),0)</f>
        <v>0</v>
      </c>
      <c r="K80" s="35">
        <f t="shared" si="26"/>
        <v>4.0473350352167135E-85</v>
      </c>
      <c r="L80" s="35">
        <f t="shared" si="27"/>
        <v>0</v>
      </c>
      <c r="M80" s="35">
        <f t="shared" si="28"/>
        <v>0</v>
      </c>
      <c r="N80" s="35">
        <f t="shared" si="29"/>
        <v>0</v>
      </c>
      <c r="O80" s="35">
        <f t="shared" si="30"/>
        <v>-1212007.9590845457</v>
      </c>
      <c r="P80" s="3">
        <f t="shared" si="31"/>
        <v>28467.610922294843</v>
      </c>
      <c r="Q80">
        <f t="shared" si="32"/>
        <v>0.2</v>
      </c>
      <c r="R80" s="3">
        <f>IF(B80&lt;2,K80*V$5+L80*0.4*V$6 - IF((C80-J80)&gt;0,IF((C80-J80)&gt;V$12,V$12,C80-J80)),P80+L80*($V$6)*0.4+K80*($V$5)+G80+F80+E80)/LookHere!B$11</f>
        <v>58472.490922294841</v>
      </c>
      <c r="S80" s="3">
        <f>(IF(G80&gt;0,IF(R80&gt;V$15,IF(0.15*(R80-V$15)&lt;G80,0.15*(R80-V$15),G80),0),0))*LookHere!B$11</f>
        <v>0</v>
      </c>
      <c r="T80" s="3">
        <f>(IF(R80&lt;V$16,W$16*R80,IF(R80&lt;V$17,Z$16+W$17*(R80-V$16),IF(R80&lt;V$18,W$18*(R80-V$18)+Z$17,(R80-V$18)*W$19+Z$18)))+S80 + IF(R80&lt;V$20,R80*W$20,IF(R80&lt;V$21,(R80-V$20)*W$21+Z$20,(R80-V$21)*W$22+Z$21)))*LookHere!B$11</f>
        <v>13472.490922294844</v>
      </c>
      <c r="AG80">
        <f t="shared" si="22"/>
        <v>95</v>
      </c>
      <c r="AH80" s="20">
        <v>0.2</v>
      </c>
      <c r="AI80" s="3">
        <f t="shared" si="33"/>
        <v>1</v>
      </c>
    </row>
    <row r="81" spans="1:36" x14ac:dyDescent="0.2">
      <c r="A81">
        <f t="shared" si="23"/>
        <v>117</v>
      </c>
      <c r="B81">
        <f>IF(A81&lt;LookHere!$B$9,1,2)</f>
        <v>2</v>
      </c>
      <c r="C81">
        <f>IF(B81&lt;2,LookHere!F$10 - T80,0)</f>
        <v>0</v>
      </c>
      <c r="D81" s="3">
        <f>IF(B81=2,LookHere!$B$12,0)</f>
        <v>45000</v>
      </c>
      <c r="E81" s="3">
        <f>IF(A81&lt;LookHere!B$13,0,IF(A81&lt;LookHere!B$14,LookHere!C$13,LookHere!C$14))</f>
        <v>15000</v>
      </c>
      <c r="F81" s="3">
        <f>IF('SC3'!A81&lt;LookHere!D$15,0,LookHere!B$15)</f>
        <v>8000</v>
      </c>
      <c r="G81" s="3">
        <f>IF('SC3'!A81&lt;LookHere!D$16,0,LookHere!B$16)</f>
        <v>7004.88</v>
      </c>
      <c r="H81" s="3">
        <f t="shared" si="24"/>
        <v>28467.610922294843</v>
      </c>
      <c r="I81" s="35">
        <f t="shared" si="25"/>
        <v>0</v>
      </c>
      <c r="J81" s="3">
        <f>IF(I80&gt;0,IF(B81&lt;2,IF(C81&gt;5500*[1]LookHere!B$11, 5500*[1]LookHere!B$11, C81), IF(H81&gt;(M81+P80),-(H81-M81-P80),0)),0)</f>
        <v>0</v>
      </c>
      <c r="K81" s="35">
        <f t="shared" si="26"/>
        <v>4.1112019820724328E-85</v>
      </c>
      <c r="L81" s="35">
        <f t="shared" si="27"/>
        <v>0</v>
      </c>
      <c r="M81" s="35">
        <f t="shared" si="28"/>
        <v>0</v>
      </c>
      <c r="N81" s="35">
        <f t="shared" si="29"/>
        <v>0</v>
      </c>
      <c r="O81" s="35">
        <f t="shared" si="30"/>
        <v>-1259601.0556011947</v>
      </c>
      <c r="P81" s="3">
        <f t="shared" si="31"/>
        <v>28467.610922294843</v>
      </c>
      <c r="Q81">
        <f t="shared" si="32"/>
        <v>0.2</v>
      </c>
      <c r="R81" s="3">
        <f>IF(B81&lt;2,K81*V$5+L81*0.4*V$6 - IF((C81-J81)&gt;0,IF((C81-J81)&gt;V$12,V$12,C81-J81)),P81+L81*($V$6)*0.4+K81*($V$5)+G81+F81+E81)/LookHere!B$11</f>
        <v>58472.490922294841</v>
      </c>
      <c r="S81" s="3">
        <f>(IF(G81&gt;0,IF(R81&gt;V$15,IF(0.15*(R81-V$15)&lt;G81,0.15*(R81-V$15),G81),0),0))*LookHere!B$11</f>
        <v>0</v>
      </c>
      <c r="T81" s="3">
        <f>(IF(R81&lt;V$16,W$16*R81,IF(R81&lt;V$17,Z$16+W$17*(R81-V$16),IF(R81&lt;V$18,W$18*(R81-V$18)+Z$17,(R81-V$18)*W$19+Z$18)))+S81 + IF(R81&lt;V$20,R81*W$20,IF(R81&lt;V$21,(R81-V$20)*W$21+Z$20,(R81-V$21)*W$22+Z$21)))*LookHere!B$11</f>
        <v>13472.490922294844</v>
      </c>
      <c r="AG81">
        <f t="shared" si="22"/>
        <v>96</v>
      </c>
      <c r="AH81" s="20">
        <v>0.2</v>
      </c>
      <c r="AI81" s="3">
        <f t="shared" si="33"/>
        <v>1</v>
      </c>
    </row>
    <row r="82" spans="1:36" x14ac:dyDescent="0.2">
      <c r="A82">
        <f t="shared" si="23"/>
        <v>118</v>
      </c>
      <c r="B82">
        <f>IF(A82&lt;LookHere!$B$9,1,2)</f>
        <v>2</v>
      </c>
      <c r="C82">
        <f>IF(B82&lt;2,LookHere!F$10 - T81,0)</f>
        <v>0</v>
      </c>
      <c r="D82" s="3">
        <f>IF(B82=2,LookHere!$B$12,0)</f>
        <v>45000</v>
      </c>
      <c r="E82" s="3">
        <f>IF(A82&lt;LookHere!B$13,0,IF(A82&lt;LookHere!B$14,LookHere!C$13,LookHere!C$14))</f>
        <v>15000</v>
      </c>
      <c r="F82" s="3">
        <f>IF('SC3'!A82&lt;LookHere!D$15,0,LookHere!B$15)</f>
        <v>8000</v>
      </c>
      <c r="G82" s="3">
        <f>IF('SC3'!A82&lt;LookHere!D$16,0,LookHere!B$16)</f>
        <v>7004.88</v>
      </c>
      <c r="H82" s="3">
        <f t="shared" si="24"/>
        <v>28467.610922294843</v>
      </c>
      <c r="I82" s="35">
        <f t="shared" si="25"/>
        <v>0</v>
      </c>
      <c r="J82" s="3">
        <f>IF(I81&gt;0,IF(B82&lt;2,IF(C82&gt;5500*[1]LookHere!B$11, 5500*[1]LookHere!B$11, C82), IF(H82&gt;(M82+P81),-(H82-M82-P81),0)),0)</f>
        <v>0</v>
      </c>
      <c r="K82" s="35">
        <f t="shared" si="26"/>
        <v>4.1760767493495356E-85</v>
      </c>
      <c r="L82" s="35">
        <f t="shared" si="27"/>
        <v>0</v>
      </c>
      <c r="M82" s="35">
        <f t="shared" si="28"/>
        <v>0</v>
      </c>
      <c r="N82" s="35">
        <f t="shared" si="29"/>
        <v>0</v>
      </c>
      <c r="O82" s="35">
        <f t="shared" si="30"/>
        <v>-1307945.1711808764</v>
      </c>
      <c r="P82" s="3">
        <f t="shared" si="31"/>
        <v>28467.610922294843</v>
      </c>
      <c r="Q82">
        <f t="shared" si="32"/>
        <v>0.2</v>
      </c>
      <c r="R82" s="3">
        <f>IF(B82&lt;2,K82*V$5+L82*0.4*V$6 - IF((C82-J82)&gt;0,IF((C82-J82)&gt;V$12,V$12,C82-J82)),P82+L82*($V$6)*0.4+K82*($V$5)+G82+F82+E82)/LookHere!B$11</f>
        <v>58472.490922294841</v>
      </c>
      <c r="S82" s="3">
        <f>(IF(G82&gt;0,IF(R82&gt;V$15,IF(0.15*(R82-V$15)&lt;G82,0.15*(R82-V$15),G82),0),0))*LookHere!B$11</f>
        <v>0</v>
      </c>
      <c r="T82" s="3">
        <f>(IF(R82&lt;V$16,W$16*R82,IF(R82&lt;V$17,Z$16+W$17*(R82-V$16),IF(R82&lt;V$18,W$18*(R82-V$18)+Z$17,(R82-V$18)*W$19+Z$18)))+S82 + IF(R82&lt;V$20,R82*W$20,IF(R82&lt;V$21,(R82-V$20)*W$21+Z$20,(R82-V$21)*W$22+Z$21)))*LookHere!B$11</f>
        <v>13472.490922294844</v>
      </c>
      <c r="AG82">
        <f t="shared" si="22"/>
        <v>97</v>
      </c>
      <c r="AH82" s="20">
        <v>0.2</v>
      </c>
      <c r="AI82" s="3">
        <f t="shared" si="33"/>
        <v>1</v>
      </c>
    </row>
    <row r="83" spans="1:36" x14ac:dyDescent="0.2">
      <c r="A83">
        <f t="shared" si="23"/>
        <v>119</v>
      </c>
      <c r="B83">
        <f>IF(A83&lt;LookHere!$B$9,1,2)</f>
        <v>2</v>
      </c>
      <c r="C83">
        <f>IF(B83&lt;2,LookHere!F$10 - T82,0)</f>
        <v>0</v>
      </c>
      <c r="D83" s="3">
        <f>IF(B83=2,LookHere!$B$12,0)</f>
        <v>45000</v>
      </c>
      <c r="E83" s="3">
        <f>IF(A83&lt;LookHere!B$13,0,IF(A83&lt;LookHere!B$14,LookHere!C$13,LookHere!C$14))</f>
        <v>15000</v>
      </c>
      <c r="F83" s="3">
        <f>IF('SC3'!A83&lt;LookHere!D$15,0,LookHere!B$15)</f>
        <v>8000</v>
      </c>
      <c r="G83" s="3">
        <f>IF('SC3'!A83&lt;LookHere!D$16,0,LookHere!B$16)</f>
        <v>7004.88</v>
      </c>
      <c r="H83" s="3">
        <f t="shared" si="24"/>
        <v>28467.610922294843</v>
      </c>
      <c r="I83" s="35">
        <f t="shared" si="25"/>
        <v>0</v>
      </c>
      <c r="J83" s="3">
        <f>IF(I82&gt;0,IF(B83&lt;2,IF(C83&gt;5500*[1]LookHere!B$11, 5500*[1]LookHere!B$11, C83), IF(H83&gt;(M83+P82),-(H83-M83-P82),0)),0)</f>
        <v>0</v>
      </c>
      <c r="K83" s="35">
        <f t="shared" si="26"/>
        <v>4.2419752404542708E-85</v>
      </c>
      <c r="L83" s="35">
        <f t="shared" si="27"/>
        <v>0</v>
      </c>
      <c r="M83" s="35">
        <f t="shared" si="28"/>
        <v>0</v>
      </c>
      <c r="N83" s="35">
        <f t="shared" si="29"/>
        <v>0</v>
      </c>
      <c r="O83" s="35">
        <f t="shared" si="30"/>
        <v>-1357052.1569044054</v>
      </c>
      <c r="P83" s="3">
        <f t="shared" si="31"/>
        <v>28467.610922294843</v>
      </c>
      <c r="Q83">
        <f t="shared" si="32"/>
        <v>0.2</v>
      </c>
      <c r="R83" s="3">
        <f>IF(B83&lt;2,K83*V$5+L83*0.4*V$6 - IF((C83-J83)&gt;0,IF((C83-J83)&gt;V$12,V$12,C83-J83)),P83+L83*($V$6)*0.4+K83*($V$5)+G83+F83+E83)/LookHere!B$11</f>
        <v>58472.490922294841</v>
      </c>
      <c r="S83" s="3">
        <f>(IF(G83&gt;0,IF(R83&gt;V$15,IF(0.15*(R83-V$15)&lt;G83,0.15*(R83-V$15),G83),0),0))*LookHere!B$11</f>
        <v>0</v>
      </c>
      <c r="T83" s="3">
        <f>(IF(R83&lt;V$16,W$16*R83,IF(R83&lt;V$17,Z$16+W$17*(R83-V$16),IF(R83&lt;V$18,W$18*(R83-V$18)+Z$17,(R83-V$18)*W$19+Z$18)))+S83 + IF(R83&lt;V$20,R83*W$20,IF(R83&lt;V$21,(R83-V$20)*W$21+Z$20,(R83-V$21)*W$22+Z$21)))*LookHere!B$11</f>
        <v>13472.490922294844</v>
      </c>
      <c r="AG83">
        <f t="shared" si="22"/>
        <v>98</v>
      </c>
      <c r="AH83" s="20">
        <v>0.2</v>
      </c>
      <c r="AI83" s="3">
        <f t="shared" si="33"/>
        <v>1</v>
      </c>
    </row>
    <row r="84" spans="1:36" x14ac:dyDescent="0.2">
      <c r="A84">
        <f t="shared" si="23"/>
        <v>120</v>
      </c>
      <c r="B84">
        <f>IF(A84&lt;LookHere!$B$9,1,2)</f>
        <v>2</v>
      </c>
      <c r="C84">
        <f>IF(B84&lt;2,LookHere!F$10 - T83,0)</f>
        <v>0</v>
      </c>
      <c r="D84" s="3">
        <f>IF(B84=2,LookHere!$B$12,0)</f>
        <v>45000</v>
      </c>
      <c r="E84" s="3">
        <f>IF(A84&lt;LookHere!B$13,0,IF(A84&lt;LookHere!B$14,LookHere!C$13,LookHere!C$14))</f>
        <v>15000</v>
      </c>
      <c r="F84" s="3">
        <f>IF('SC3'!A84&lt;LookHere!D$15,0,LookHere!B$15)</f>
        <v>8000</v>
      </c>
      <c r="G84" s="3">
        <f>IF('SC3'!A84&lt;LookHere!D$16,0,LookHere!B$16)</f>
        <v>7004.88</v>
      </c>
      <c r="H84" s="3">
        <f t="shared" si="24"/>
        <v>28467.610922294843</v>
      </c>
      <c r="I84" s="35">
        <f t="shared" si="25"/>
        <v>0</v>
      </c>
      <c r="J84" s="3">
        <f>IF(I83&gt;0,IF(B84&lt;2,IF(C84&gt;5500*[1]LookHere!B$11, 5500*[1]LookHere!B$11, C84), IF(H84&gt;(M84+P83),-(H84-M84-P83),0)),0)</f>
        <v>0</v>
      </c>
      <c r="K84" s="35">
        <f t="shared" si="26"/>
        <v>4.3089136097486385E-85</v>
      </c>
      <c r="L84" s="35">
        <f t="shared" si="27"/>
        <v>0</v>
      </c>
      <c r="M84" s="35">
        <f t="shared" si="28"/>
        <v>0</v>
      </c>
      <c r="N84" s="35">
        <f t="shared" si="29"/>
        <v>0</v>
      </c>
      <c r="O84" s="35">
        <f t="shared" si="30"/>
        <v>-1406934.0508626518</v>
      </c>
      <c r="P84" s="3">
        <f t="shared" si="31"/>
        <v>28467.610922294843</v>
      </c>
      <c r="Q84">
        <f t="shared" si="32"/>
        <v>0.2</v>
      </c>
      <c r="R84" s="3">
        <f>IF(B84&lt;2,K84*V$5+L84*0.4*V$6 - IF((C84-J84)&gt;0,IF((C84-J84)&gt;V$12,V$12,C84-J84)),P84+L84*($V$6)*0.4+K84*($V$5)+G84+F84+E84)/LookHere!B$11</f>
        <v>58472.490922294841</v>
      </c>
      <c r="S84" s="3">
        <f>(IF(G84&gt;0,IF(R84&gt;V$15,IF(0.15*(R84-V$15)&lt;G84,0.15*(R84-V$15),G84),0),0))*LookHere!B$11</f>
        <v>0</v>
      </c>
      <c r="T84" s="3">
        <f>(IF(R84&lt;V$16,W$16*R84,IF(R84&lt;V$17,Z$16+W$17*(R84-V$16),IF(R84&lt;V$18,W$18*(R84-V$18)+Z$17,(R84-V$18)*W$19+Z$18)))+S84 + IF(R84&lt;V$20,R84*W$20,IF(R84&lt;V$21,(R84-V$20)*W$21+Z$20,(R84-V$21)*W$22+Z$21)))*LookHere!B$11</f>
        <v>13472.490922294844</v>
      </c>
      <c r="AG84">
        <f t="shared" si="22"/>
        <v>99</v>
      </c>
      <c r="AH84" s="20">
        <v>0.2</v>
      </c>
      <c r="AI84" s="3">
        <f t="shared" si="33"/>
        <v>1</v>
      </c>
      <c r="AJ84">
        <f>MATCH(1,AI4:AI84,0)+3</f>
        <v>46</v>
      </c>
    </row>
    <row r="85" spans="1:36" x14ac:dyDescent="0.2">
      <c r="AG85">
        <f t="shared" si="22"/>
        <v>100</v>
      </c>
      <c r="AH85" s="20">
        <v>0.2</v>
      </c>
      <c r="AI85" s="3">
        <f t="shared" si="33"/>
        <v>0</v>
      </c>
      <c r="AJ85" t="str">
        <f>"A"&amp;AJ84</f>
        <v>A46</v>
      </c>
    </row>
    <row r="86" spans="1:36" x14ac:dyDescent="0.2">
      <c r="AG86">
        <f t="shared" si="22"/>
        <v>101</v>
      </c>
      <c r="AH86" s="20">
        <v>0.2</v>
      </c>
      <c r="AJ86">
        <f ca="1">IF(AI84&gt;0,INDIRECT(AJ85),"past "&amp;A84)</f>
        <v>82</v>
      </c>
    </row>
    <row r="87" spans="1:36" x14ac:dyDescent="0.2">
      <c r="AG87">
        <f t="shared" si="22"/>
        <v>102</v>
      </c>
      <c r="AH87" s="20">
        <v>0.2</v>
      </c>
    </row>
    <row r="88" spans="1:36" x14ac:dyDescent="0.2">
      <c r="AG88">
        <f t="shared" si="22"/>
        <v>103</v>
      </c>
      <c r="AH88" s="20">
        <v>0.2</v>
      </c>
    </row>
    <row r="89" spans="1:36" x14ac:dyDescent="0.2">
      <c r="A89" s="52" t="s">
        <v>90</v>
      </c>
      <c r="B89" s="52"/>
      <c r="C89" s="52"/>
      <c r="D89" t="s">
        <v>0</v>
      </c>
      <c r="AG89">
        <f t="shared" si="22"/>
        <v>104</v>
      </c>
      <c r="AH89" s="20">
        <v>0.2</v>
      </c>
    </row>
    <row r="90" spans="1:36" x14ac:dyDescent="0.2">
      <c r="A90" s="52"/>
      <c r="B90" s="52"/>
      <c r="C90" s="52"/>
      <c r="D90" s="1" t="s">
        <v>1</v>
      </c>
      <c r="E90" s="2" t="s">
        <v>2</v>
      </c>
      <c r="K90" t="s">
        <v>3</v>
      </c>
      <c r="L90" t="s">
        <v>3</v>
      </c>
      <c r="T90" t="s">
        <v>4</v>
      </c>
    </row>
    <row r="91" spans="1:36" x14ac:dyDescent="0.2">
      <c r="A91" s="2" t="s">
        <v>5</v>
      </c>
      <c r="B91" s="2" t="s">
        <v>59</v>
      </c>
      <c r="C91" s="2" t="s">
        <v>77</v>
      </c>
      <c r="D91" s="2" t="s">
        <v>6</v>
      </c>
      <c r="E91" t="s">
        <v>7</v>
      </c>
      <c r="F91" t="s">
        <v>8</v>
      </c>
      <c r="G91" t="s">
        <v>9</v>
      </c>
      <c r="H91" t="s">
        <v>10</v>
      </c>
      <c r="I91" t="s">
        <v>15</v>
      </c>
      <c r="J91" t="s">
        <v>76</v>
      </c>
      <c r="K91" t="s">
        <v>11</v>
      </c>
      <c r="L91" t="s">
        <v>12</v>
      </c>
      <c r="M91" t="s">
        <v>79</v>
      </c>
      <c r="N91" t="s">
        <v>81</v>
      </c>
      <c r="O91" t="s">
        <v>13</v>
      </c>
      <c r="P91" t="s">
        <v>14</v>
      </c>
      <c r="R91" t="s">
        <v>16</v>
      </c>
      <c r="S91" t="s">
        <v>60</v>
      </c>
      <c r="T91" t="s">
        <v>17</v>
      </c>
      <c r="W91" s="2" t="s">
        <v>18</v>
      </c>
      <c r="AG91" t="s">
        <v>19</v>
      </c>
      <c r="AI91" t="s">
        <v>25</v>
      </c>
    </row>
    <row r="92" spans="1:36" x14ac:dyDescent="0.2">
      <c r="A92">
        <f>LookHere!B$8</f>
        <v>40</v>
      </c>
      <c r="B92">
        <f>IF(A92&lt;LookHere!$B$9,1,2)</f>
        <v>1</v>
      </c>
      <c r="C92">
        <f>IF(B92&lt;2,LookHere!F$10,0)</f>
        <v>7000</v>
      </c>
      <c r="D92" s="3">
        <f>IF(B92=2,LookHere!$B$12,0)</f>
        <v>0</v>
      </c>
      <c r="E92" s="3">
        <f>IF(A92&lt;LookHere!B$13,0,IF(A92&lt;LookHere!B$14,LookHere!C$13,LookHere!C$14))</f>
        <v>0</v>
      </c>
      <c r="F92" s="3">
        <f>IF('SC3'!A92&lt;LookHere!D$15,0,LookHere!B$15)</f>
        <v>0</v>
      </c>
      <c r="G92" s="3">
        <f>IF('SC3'!A92&lt;LookHere!D$16,0,LookHere!B$16)</f>
        <v>0</v>
      </c>
      <c r="H92" s="3">
        <v>0</v>
      </c>
      <c r="I92" s="3">
        <f>LookHere!B27+J4</f>
        <v>65500</v>
      </c>
      <c r="J92" s="3">
        <f>IF(B92&lt;2,IF(C92&gt;5500*LookHere!B$11, 5500*LookHere!B$11, C92), IF(H92&gt;M92,-(H92-M92),0))</f>
        <v>5500</v>
      </c>
      <c r="K92" s="3">
        <f>LookHere!B$24*V95+IF($C92&gt;($J92+$V$12),$V$95*($C92-$J92-$V$12),0)</f>
        <v>10000</v>
      </c>
      <c r="L92" s="3">
        <f>LookHere!B$24*(1-V95)+IF($C92&gt;($J92+$V$12),(1-$V$95)*($C92-$J92-$V$12),0)</f>
        <v>10000</v>
      </c>
      <c r="M92" s="3"/>
      <c r="N92" s="3"/>
      <c r="O92" s="3">
        <f>LookHere!B$26+IF((C92-J92)&gt;0,IF((C92-J92)&gt;V$12,V$12,C92-J92),0)</f>
        <v>21500</v>
      </c>
      <c r="P92">
        <v>0</v>
      </c>
      <c r="Q92">
        <f>IF(B92&lt;2,0,VLOOKUP(A92,AG$5:AH$90,2))</f>
        <v>0</v>
      </c>
      <c r="R92" s="3">
        <f>IF(B92&lt;2,K92*V$5+L92*0.4*V$6 - IF((C92-J92)&gt;0,IF((C92-J92)&gt;V$12,V$12,C92-J92)),P92+L92*($V$6)*0.4+K92*($V$5)+G92+F92+E92)/LookHere!B$11</f>
        <v>-759.07999999999993</v>
      </c>
      <c r="S92" s="3">
        <f>(IF(G92&gt;0,IF(R92&gt;V$15,IF(0.15*(R92-V$15)&lt;G92,0.15*(R92-V$15),G92),0),0))*LookHere!B$11</f>
        <v>0</v>
      </c>
      <c r="T92" s="3">
        <f>(IF(R92&lt;V$16,W$16*R92,IF(R92&lt;V$17,Z$16+W$17*(R92-V$16),IF(R92&lt;V$18,W$18*(R92-V$18)+Z$17,(R92-V$18)*W$19+Z$18)))+S92 + IF(R92&lt;V$20,R92*W$20,IF(R92&lt;V$21,(R92-V$20)*W$21+Z$20,(R92-V$21)*W$22+Z$21)))*LookHere!B$11</f>
        <v>-151.81599999999997</v>
      </c>
      <c r="V92" s="4">
        <f>LookHere!D$19</f>
        <v>0.02</v>
      </c>
      <c r="W92" t="s">
        <v>63</v>
      </c>
      <c r="AG92">
        <v>60</v>
      </c>
      <c r="AH92" s="37">
        <v>0.04</v>
      </c>
      <c r="AI92" s="3">
        <f>IF(((K92+L92+O92+I92)-H92)&lt;H92,1,0)</f>
        <v>0</v>
      </c>
    </row>
    <row r="93" spans="1:36" x14ac:dyDescent="0.2">
      <c r="A93">
        <f t="shared" ref="A93:A124" si="34">A92+1</f>
        <v>41</v>
      </c>
      <c r="B93">
        <f>IF(A93&lt;LookHere!$B$9,1,2)</f>
        <v>1</v>
      </c>
      <c r="C93">
        <f>IF(B93&lt;2,LookHere!F$10 - T92,0)</f>
        <v>7151.8159999999998</v>
      </c>
      <c r="D93" s="3">
        <f>IF(B93=2,LookHere!$B$12,0)</f>
        <v>0</v>
      </c>
      <c r="E93" s="3">
        <f>IF(A93&lt;LookHere!B$13,0,IF(A93&lt;LookHere!B$14,LookHere!C$13,LookHere!C$14))</f>
        <v>0</v>
      </c>
      <c r="F93" s="3">
        <f>IF('SC3'!A93&lt;LookHere!D$15,0,LookHere!B$15)</f>
        <v>0</v>
      </c>
      <c r="G93" s="3">
        <f>IF('SC3'!A93&lt;LookHere!D$16,0,LookHere!B$16)</f>
        <v>0</v>
      </c>
      <c r="H93" s="3">
        <f t="shared" ref="H93:H124" si="35">IF(B93&lt;2,0,D93-E93-F93-G93+T92)</f>
        <v>0</v>
      </c>
      <c r="I93" s="35">
        <f t="shared" ref="I93:I124" si="36">IF(I92&gt;0,IF(B93&lt;2,I92*(1+V$98),I92*(1+V$99)) + J93,0)</f>
        <v>73998.59</v>
      </c>
      <c r="J93" s="3">
        <f>IF(I92&gt;0,IF(B93&lt;2,IF(C93&gt;5500*[1]LookHere!B$11, 5500*[1]LookHere!B$11, C93), IF(H93&gt;(M93+P92),-(H93-M93-P92),0)),0)</f>
        <v>5500</v>
      </c>
      <c r="K93" s="35">
        <f t="shared" ref="K93:K124" si="37">IF(B93&lt;2,K92*(1+$V$5-$V$4)+IF(C93&gt;($J93+$V$12),$V$95*($C93-$J93-$V$12),0), K92*(1+$V$5-$V$4)-$M93*$V$96)+N93</f>
        <v>10157.799999999999</v>
      </c>
      <c r="L93" s="35">
        <f t="shared" ref="L93:L124" si="38">IF(B93&lt;2,L92*(1+$V$6-$V$4)+IF(C93&gt;($J93+$V$12),(1-$V$95)*($C92-$J93-$V$12),0), L92*(1+$V$6-$V$4)-$M93*(1-$V$96))-N93</f>
        <v>10757.8</v>
      </c>
      <c r="M93" s="35">
        <f t="shared" ref="M93:M124" si="39">MIN(H93-P92,(K92+L92))</f>
        <v>0</v>
      </c>
      <c r="N93" s="35">
        <f t="shared" ref="N93:N124" si="40">IF(B93&lt;2, IF(K92/(K92+L92)&lt;V$95, (V$95 - K92/(K92+L92))*(K92+L92),0),  IF(K92/(K92+L92)&lt;V$96, (V$96 - K92/(K92+L92))*(K92+L92),0))</f>
        <v>0</v>
      </c>
      <c r="O93" s="35">
        <f t="shared" ref="O93:O124" si="41">IF(B93&lt;2,O92*(1+V$98) + IF((C93-J93)&gt;0,IF((C93-J93)&gt;V$12,V$12,C93-J93),0), O92*(1+V$99)-P92 )</f>
        <v>24136.085999999996</v>
      </c>
      <c r="P93" s="3">
        <f t="shared" ref="P93:P124" si="42">IF(B93&lt;2, 0, IF(H93&gt;(I93+K93+L93),H93-I93-K93-L93,  O93*Q93))</f>
        <v>0</v>
      </c>
      <c r="Q93">
        <f t="shared" ref="Q93:Q156" si="43">IF(B93&lt;2,0,VLOOKUP(A93,AG$5:AH$90,2))</f>
        <v>0</v>
      </c>
      <c r="R93" s="3">
        <f>IF(B93&lt;2,K93*V$5+L93*0.4*V$6 - IF((C93-J93)&gt;0,IF((C93-J93)&gt;V$12,V$12,C93-J93)),P93+L93*($V$6)*0.4+K93*($V$5)+G93+F93+E93)/LookHere!B$11</f>
        <v>-876.21708239999975</v>
      </c>
      <c r="S93" s="3">
        <f>(IF(G93&gt;0,IF(R93&gt;V$15,IF(0.15*(R93-V$15)&lt;G93,0.15*(R93-V$15),G93),0),0))*LookHere!B$11</f>
        <v>0</v>
      </c>
      <c r="T93" s="3">
        <f>(IF(R93&lt;V$16,W$16*R93,IF(R93&lt;V$17,Z$16+W$17*(R93-V$16),IF(R93&lt;V$18,W$18*(R93-V$18)+Z$17,(R93-V$18)*W$19+Z$18)))+S93 + IF(R93&lt;V$20,R93*W$20,IF(R93&lt;V$21,(R93-V$20)*W$21+Z$20,(R93-V$21)*W$22+Z$21)))*LookHere!B$11</f>
        <v>-175.24341647999995</v>
      </c>
      <c r="V93" s="4">
        <f>LookHere!D$20-V97</f>
        <v>3.5779999999999999E-2</v>
      </c>
      <c r="W93" t="s">
        <v>21</v>
      </c>
      <c r="AG93">
        <f t="shared" ref="AG93:AG132" si="44">AG92+1</f>
        <v>61</v>
      </c>
      <c r="AH93" s="37">
        <v>0.04</v>
      </c>
      <c r="AI93" s="3">
        <f>IF(((K93+L93+O93+I93)-H93)&lt;H93,1,0)</f>
        <v>0</v>
      </c>
    </row>
    <row r="94" spans="1:36" x14ac:dyDescent="0.2">
      <c r="A94">
        <f t="shared" si="34"/>
        <v>42</v>
      </c>
      <c r="B94">
        <f>IF(A94&lt;LookHere!$B$9,1,2)</f>
        <v>1</v>
      </c>
      <c r="C94">
        <f>IF(B94&lt;2,LookHere!F$10 - T93,0)</f>
        <v>7175.2434164799997</v>
      </c>
      <c r="D94" s="3">
        <f>IF(B94=2,LookHere!$B$12,0)</f>
        <v>0</v>
      </c>
      <c r="E94" s="3">
        <f>IF(A94&lt;LookHere!B$13,0,IF(A94&lt;LookHere!B$14,LookHere!C$13,LookHere!C$14))</f>
        <v>0</v>
      </c>
      <c r="F94" s="3">
        <f>IF('SC3'!A94&lt;LookHere!D$15,0,LookHere!B$15)</f>
        <v>0</v>
      </c>
      <c r="G94" s="3">
        <f>IF('SC3'!A94&lt;LookHere!D$16,0,LookHere!B$16)</f>
        <v>0</v>
      </c>
      <c r="H94" s="3">
        <f t="shared" si="35"/>
        <v>0</v>
      </c>
      <c r="I94" s="35">
        <f t="shared" si="36"/>
        <v>82886.245450199989</v>
      </c>
      <c r="J94" s="3">
        <f>IF(I93&gt;0,IF(B94&lt;2,IF(C94&gt;5500*[1]LookHere!B$11, 5500*[1]LookHere!B$11, C94), IF(H94&gt;(M94+P93),-(H94-M94-P93),0)),0)</f>
        <v>5500</v>
      </c>
      <c r="K94" s="35">
        <f t="shared" si="37"/>
        <v>10618.090083999998</v>
      </c>
      <c r="L94" s="35">
        <f t="shared" si="38"/>
        <v>11273.026083999999</v>
      </c>
      <c r="M94" s="35">
        <f t="shared" si="39"/>
        <v>0</v>
      </c>
      <c r="N94" s="35">
        <f t="shared" si="40"/>
        <v>299.99999999999977</v>
      </c>
      <c r="O94" s="35">
        <f t="shared" si="41"/>
        <v>26916.279433559994</v>
      </c>
      <c r="P94" s="3">
        <f t="shared" si="42"/>
        <v>0</v>
      </c>
      <c r="Q94">
        <f t="shared" si="43"/>
        <v>0</v>
      </c>
      <c r="R94" s="3">
        <f>IF(B94&lt;2,K94*V$5+L94*0.4*V$6 - IF((C94-J94)&gt;0,IF((C94-J94)&gt;V$12,V$12,C94-J94)),P94+L94*($V$6)*0.4+K94*($V$5)+G94+F94+E94)/LookHere!B$11</f>
        <v>-863.43597794427183</v>
      </c>
      <c r="S94" s="3">
        <f>(IF(G94&gt;0,IF(R94&gt;V$15,IF(0.15*(R94-V$15)&lt;G94,0.15*(R94-V$15),G94),0),0))*LookHere!B$11</f>
        <v>0</v>
      </c>
      <c r="T94" s="3">
        <f>(IF(R94&lt;V$16,W$16*R94,IF(R94&lt;V$17,Z$16+W$17*(R94-V$16),IF(R94&lt;V$18,W$18*(R94-V$18)+Z$17,(R94-V$18)*W$19+Z$18)))+S94 + IF(R94&lt;V$20,R94*W$20,IF(R94&lt;V$21,(R94-V$20)*W$21+Z$20,(R94-V$21)*W$22+Z$21)))*LookHere!B$11</f>
        <v>-172.68719558885437</v>
      </c>
      <c r="V94" s="4">
        <f>LookHere!D$21-V97</f>
        <v>9.5780000000000004E-2</v>
      </c>
      <c r="W94" t="s">
        <v>22</v>
      </c>
      <c r="AG94">
        <f t="shared" si="44"/>
        <v>62</v>
      </c>
      <c r="AH94" s="37">
        <v>0.04</v>
      </c>
      <c r="AI94" s="3">
        <f>IF(((K94+L94+O94+I94)-H94)&lt;H94,1,0)</f>
        <v>0</v>
      </c>
    </row>
    <row r="95" spans="1:36" x14ac:dyDescent="0.2">
      <c r="A95">
        <f t="shared" si="34"/>
        <v>43</v>
      </c>
      <c r="B95">
        <f>IF(A95&lt;LookHere!$B$9,1,2)</f>
        <v>1</v>
      </c>
      <c r="C95">
        <f>IF(B95&lt;2,LookHere!F$10 - T94,0)</f>
        <v>7172.6871955888546</v>
      </c>
      <c r="D95" s="3">
        <f>IF(B95=2,LookHere!$B$12,0)</f>
        <v>0</v>
      </c>
      <c r="E95" s="3">
        <f>IF(A95&lt;LookHere!B$13,0,IF(A95&lt;LookHere!B$14,LookHere!C$13,LookHere!C$14))</f>
        <v>0</v>
      </c>
      <c r="F95" s="3">
        <f>IF('SC3'!A95&lt;LookHere!D$15,0,LookHere!B$15)</f>
        <v>0</v>
      </c>
      <c r="G95" s="3">
        <f>IF('SC3'!A95&lt;LookHere!D$16,0,LookHere!B$16)</f>
        <v>0</v>
      </c>
      <c r="H95" s="3">
        <f t="shared" si="35"/>
        <v>0</v>
      </c>
      <c r="I95" s="35">
        <f t="shared" si="36"/>
        <v>92180.777766910134</v>
      </c>
      <c r="J95" s="3">
        <f>IF(I94&gt;0,IF(B95&lt;2,IF(C95&gt;5500*[1]LookHere!B$11, 5500*[1]LookHere!B$11, C95), IF(H95&gt;(M95+P94),-(H95-M95-P94),0)),0)</f>
        <v>5500</v>
      </c>
      <c r="K95" s="35">
        <f t="shared" si="37"/>
        <v>11113.111545525517</v>
      </c>
      <c r="L95" s="35">
        <f t="shared" si="38"/>
        <v>11799.828000645517</v>
      </c>
      <c r="M95" s="35">
        <f t="shared" si="39"/>
        <v>0</v>
      </c>
      <c r="N95" s="35">
        <f t="shared" si="40"/>
        <v>327.46800000000025</v>
      </c>
      <c r="O95" s="35">
        <f t="shared" si="41"/>
        <v>29821.193901617225</v>
      </c>
      <c r="P95" s="3">
        <f t="shared" si="42"/>
        <v>0</v>
      </c>
      <c r="Q95">
        <f t="shared" si="43"/>
        <v>0</v>
      </c>
      <c r="R95" s="3">
        <f>IF(B95&lt;2,K95*V$5+L95*0.4*V$6 - IF((C95-J95)&gt;0,IF((C95-J95)&gt;V$12,V$12,C95-J95)),P95+L95*($V$6)*0.4+K95*($V$5)+G95+F95+E95)/LookHere!B$11</f>
        <v>-822.98505412922054</v>
      </c>
      <c r="S95" s="3">
        <f>(IF(G95&gt;0,IF(R95&gt;V$15,IF(0.15*(R95-V$15)&lt;G95,0.15*(R95-V$15),G95),0),0))*LookHere!B$11</f>
        <v>0</v>
      </c>
      <c r="T95" s="3">
        <f>(IF(R95&lt;V$16,W$16*R95,IF(R95&lt;V$17,Z$16+W$17*(R95-V$16),IF(R95&lt;V$18,W$18*(R95-V$18)+Z$17,(R95-V$18)*W$19+Z$18)))+S95 + IF(R95&lt;V$20,R95*W$20,IF(R95&lt;V$21,(R95-V$20)*W$21+Z$20,(R95-V$21)*W$22+Z$21)))*LookHere!B$11</f>
        <v>-164.59701082584411</v>
      </c>
      <c r="V95" s="4">
        <f>LookHere!F$26</f>
        <v>0.5</v>
      </c>
      <c r="W95" t="s">
        <v>71</v>
      </c>
      <c r="AG95">
        <f t="shared" si="44"/>
        <v>63</v>
      </c>
      <c r="AH95" s="37">
        <v>0.04</v>
      </c>
      <c r="AI95" s="3">
        <f>IF(((K95+L95+O95+I95)-H95)&lt;H95,1,0)</f>
        <v>0</v>
      </c>
    </row>
    <row r="96" spans="1:36" x14ac:dyDescent="0.2">
      <c r="A96">
        <f t="shared" si="34"/>
        <v>44</v>
      </c>
      <c r="B96">
        <f>IF(A96&lt;LookHere!$B$9,1,2)</f>
        <v>1</v>
      </c>
      <c r="C96">
        <f>IF(B96&lt;2,LookHere!F$10 - T95,0)</f>
        <v>7164.5970108258443</v>
      </c>
      <c r="D96" s="3">
        <f>IF(B96=2,LookHere!$B$12,0)</f>
        <v>0</v>
      </c>
      <c r="E96" s="3">
        <f>IF(A96&lt;LookHere!B$13,0,IF(A96&lt;LookHere!B$14,LookHere!C$13,LookHere!C$14))</f>
        <v>0</v>
      </c>
      <c r="F96" s="3">
        <f>IF('SC3'!A96&lt;LookHere!D$15,0,LookHere!B$15)</f>
        <v>0</v>
      </c>
      <c r="G96" s="3">
        <f>IF('SC3'!A96&lt;LookHere!D$16,0,LookHere!B$16)</f>
        <v>0</v>
      </c>
      <c r="H96" s="3">
        <f t="shared" si="35"/>
        <v>0</v>
      </c>
      <c r="I96" s="35">
        <f t="shared" si="36"/>
        <v>101900.81377307928</v>
      </c>
      <c r="J96" s="3">
        <f>IF(I95&gt;0,IF(B96&lt;2,IF(C96&gt;5500*[1]LookHere!B$11, 5500*[1]LookHere!B$11, C96), IF(H96&gt;(M96+P95),-(H96-M96-P95),0)),0)</f>
        <v>5500</v>
      </c>
      <c r="K96" s="35">
        <f t="shared" si="37"/>
        <v>11631.834673273908</v>
      </c>
      <c r="L96" s="35">
        <f t="shared" si="38"/>
        <v>12350.660738974433</v>
      </c>
      <c r="M96" s="35">
        <f t="shared" si="39"/>
        <v>0</v>
      </c>
      <c r="N96" s="35">
        <f t="shared" si="40"/>
        <v>343.3582275599997</v>
      </c>
      <c r="O96" s="35">
        <f t="shared" si="41"/>
        <v>32851.005169259108</v>
      </c>
      <c r="P96" s="3">
        <f t="shared" si="42"/>
        <v>0</v>
      </c>
      <c r="Q96">
        <f t="shared" si="43"/>
        <v>0</v>
      </c>
      <c r="R96" s="3">
        <f>IF(B96&lt;2,K96*V$5+L96*0.4*V$6 - IF((C96-J96)&gt;0,IF((C96-J96)&gt;V$12,V$12,C96-J96)),P96+L96*($V$6)*0.4+K96*($V$5)+G96+F96+E96)/LookHere!B$11</f>
        <v>-775.23145198451539</v>
      </c>
      <c r="S96" s="3">
        <f>(IF(G96&gt;0,IF(R96&gt;V$15,IF(0.15*(R96-V$15)&lt;G96,0.15*(R96-V$15),G96),0),0))*LookHere!B$11</f>
        <v>0</v>
      </c>
      <c r="T96" s="3">
        <f>(IF(R96&lt;V$16,W$16*R96,IF(R96&lt;V$17,Z$16+W$17*(R96-V$16),IF(R96&lt;V$18,W$18*(R96-V$18)+Z$17,(R96-V$18)*W$19+Z$18)))+S96 + IF(R96&lt;V$20,R96*W$20,IF(R96&lt;V$21,(R96-V$20)*W$21+Z$20,(R96-V$21)*W$22+Z$21)))*LookHere!B$11</f>
        <v>-155.04629039690309</v>
      </c>
      <c r="V96" s="4">
        <f>LookHere!G$26</f>
        <v>0.7</v>
      </c>
      <c r="W96" t="s">
        <v>72</v>
      </c>
      <c r="AG96">
        <f t="shared" si="44"/>
        <v>64</v>
      </c>
      <c r="AH96" s="37">
        <v>0.04</v>
      </c>
      <c r="AI96" s="3">
        <f>IF(((X119+Y119+O96+W119)-H96)&lt;H96,1,0)</f>
        <v>0</v>
      </c>
    </row>
    <row r="97" spans="1:35" x14ac:dyDescent="0.2">
      <c r="A97">
        <f t="shared" si="34"/>
        <v>45</v>
      </c>
      <c r="B97">
        <f>IF(A97&lt;LookHere!$B$9,1,2)</f>
        <v>1</v>
      </c>
      <c r="C97">
        <f>IF(B97&lt;2,LookHere!F$10 - T96,0)</f>
        <v>7155.0462903969028</v>
      </c>
      <c r="D97" s="3">
        <f>IF(B97=2,LookHere!$B$12,0)</f>
        <v>0</v>
      </c>
      <c r="E97" s="3">
        <f>IF(A97&lt;LookHere!B$13,0,IF(A97&lt;LookHere!B$14,LookHere!C$13,LookHere!C$14))</f>
        <v>0</v>
      </c>
      <c r="F97" s="3">
        <f>IF('SC3'!A97&lt;LookHere!D$15,0,LookHere!B$15)</f>
        <v>0</v>
      </c>
      <c r="G97" s="3">
        <f>IF('SC3'!A97&lt;LookHere!D$16,0,LookHere!B$16)</f>
        <v>0</v>
      </c>
      <c r="H97" s="3">
        <f t="shared" si="35"/>
        <v>0</v>
      </c>
      <c r="I97" s="35">
        <f t="shared" si="36"/>
        <v>112065.83302761085</v>
      </c>
      <c r="J97" s="3">
        <f>IF(I96&gt;0,IF(B97&lt;2,IF(C97&gt;5500*[1]LookHere!B$11, 5500*[1]LookHere!B$11, C97), IF(H97&gt;(M97+P96),-(H97-M97-P96),0)),0)</f>
        <v>5500</v>
      </c>
      <c r="K97" s="35">
        <f t="shared" si="37"/>
        <v>12174.79805726843</v>
      </c>
      <c r="L97" s="35">
        <f t="shared" si="38"/>
        <v>12927.180776923653</v>
      </c>
      <c r="M97" s="35">
        <f t="shared" si="39"/>
        <v>0</v>
      </c>
      <c r="N97" s="35">
        <f t="shared" si="40"/>
        <v>359.41303285026117</v>
      </c>
      <c r="O97" s="35">
        <f t="shared" si="41"/>
        <v>36009.97047630469</v>
      </c>
      <c r="P97" s="3">
        <f t="shared" si="42"/>
        <v>0</v>
      </c>
      <c r="Q97">
        <f t="shared" si="43"/>
        <v>0</v>
      </c>
      <c r="R97" s="3">
        <f>IF(B97&lt;2,K97*V$5+L97*0.4*V$6 - IF((C97-J97)&gt;0,IF((C97-J97)&gt;V$12,V$12,C97-J97)),P97+L97*($V$6)*0.4+K97*($V$5)+G97+F97+E97)/LookHere!B$11</f>
        <v>-724.16586598233937</v>
      </c>
      <c r="S97" s="3">
        <f>(IF(G97&gt;0,IF(R97&gt;V$15,IF(0.15*(R97-V$15)&lt;G97,0.15*(R97-V$15),G97),0),0))*LookHere!B$11</f>
        <v>0</v>
      </c>
      <c r="T97" s="3">
        <f>(IF(R97&lt;V$16,W$16*R97,IF(R97&lt;V$17,Z$16+W$17*(R97-V$16),IF(R97&lt;V$18,W$18*(R97-V$18)+Z$17,(R97-V$18)*W$19+Z$18)))+S97 + IF(R97&lt;V$20,R97*W$20,IF(R97&lt;V$21,(R97-V$20)*W$21+Z$20,(R97-V$21)*W$22+Z$21)))*LookHere!B$11</f>
        <v>-144.83317319646787</v>
      </c>
      <c r="V97" s="38">
        <f>LookHere!B$28</f>
        <v>4.2199999999999998E-3</v>
      </c>
      <c r="W97" t="s">
        <v>73</v>
      </c>
      <c r="AG97">
        <f t="shared" si="44"/>
        <v>65</v>
      </c>
      <c r="AH97" s="37">
        <v>0.04</v>
      </c>
      <c r="AI97" s="3">
        <f>IF(((X120+Y120+O97+W120)-H97)&lt;H97,1,0)</f>
        <v>0</v>
      </c>
    </row>
    <row r="98" spans="1:35" x14ac:dyDescent="0.2">
      <c r="A98">
        <f t="shared" si="34"/>
        <v>46</v>
      </c>
      <c r="B98">
        <f>IF(A98&lt;LookHere!$B$9,1,2)</f>
        <v>1</v>
      </c>
      <c r="C98">
        <f>IF(B98&lt;2,LookHere!F$10 - T97,0)</f>
        <v>7144.8331731964681</v>
      </c>
      <c r="D98" s="3">
        <f>IF(B98=2,LookHere!$B$12,0)</f>
        <v>0</v>
      </c>
      <c r="E98" s="3">
        <f>IF(A98&lt;LookHere!B$13,0,IF(A98&lt;LookHere!B$14,LookHere!C$13,LookHere!C$14))</f>
        <v>0</v>
      </c>
      <c r="F98" s="3">
        <f>IF('SC3'!A98&lt;LookHere!D$15,0,LookHere!B$15)</f>
        <v>0</v>
      </c>
      <c r="G98" s="3">
        <f>IF('SC3'!A98&lt;LookHere!D$16,0,LookHere!B$16)</f>
        <v>0</v>
      </c>
      <c r="H98" s="3">
        <f t="shared" si="35"/>
        <v>0</v>
      </c>
      <c r="I98" s="35">
        <f t="shared" si="36"/>
        <v>122696.20686361486</v>
      </c>
      <c r="J98" s="3">
        <f>IF(I97&gt;0,IF(B98&lt;2,IF(C98&gt;5500*[1]LookHere!B$11, 5500*[1]LookHere!B$11, C98), IF(H98&gt;(M98+P97),-(H98-M98-P97),0)),0)</f>
        <v>5500</v>
      </c>
      <c r="K98" s="35">
        <f t="shared" si="37"/>
        <v>12743.107730439737</v>
      </c>
      <c r="L98" s="35">
        <f t="shared" si="38"/>
        <v>13530.611176371316</v>
      </c>
      <c r="M98" s="35">
        <f t="shared" si="39"/>
        <v>0</v>
      </c>
      <c r="N98" s="35">
        <f t="shared" si="40"/>
        <v>376.19135982761162</v>
      </c>
      <c r="O98" s="35">
        <f t="shared" si="41"/>
        <v>39303.340097906388</v>
      </c>
      <c r="P98" s="3">
        <f t="shared" si="42"/>
        <v>0</v>
      </c>
      <c r="Q98">
        <f t="shared" si="43"/>
        <v>0</v>
      </c>
      <c r="R98" s="3">
        <f>IF(B98&lt;2,K98*V$5+L98*0.4*V$6 - IF((C98-J98)&gt;0,IF((C98-J98)&gt;V$12,V$12,C98-J98)),P98+L98*($V$6)*0.4+K98*($V$5)+G98+F98+E98)/LookHere!B$11</f>
        <v>-670.50000321219648</v>
      </c>
      <c r="S98" s="3">
        <f>(IF(G98&gt;0,IF(R98&gt;V$15,IF(0.15*(R98-V$15)&lt;G98,0.15*(R98-V$15),G98),0),0))*LookHere!B$11</f>
        <v>0</v>
      </c>
      <c r="T98" s="3">
        <f>(IF(R98&lt;V$16,W$16*R98,IF(R98&lt;V$17,Z$16+W$17*(R98-V$16),IF(R98&lt;V$18,W$18*(R98-V$18)+Z$17,(R98-V$18)*W$19+Z$18)))+S98 + IF(R98&lt;V$20,R98*W$20,IF(R98&lt;V$21,(R98-V$20)*W$21+Z$20,(R98-V$21)*W$22+Z$21)))*LookHere!B$11</f>
        <v>-134.10000064243928</v>
      </c>
      <c r="V98" s="39">
        <f>V95*(V93-V92)+(1-V95)*(V94-V92)</f>
        <v>4.5780000000000001E-2</v>
      </c>
      <c r="W98" t="s">
        <v>74</v>
      </c>
      <c r="AG98">
        <f t="shared" si="44"/>
        <v>66</v>
      </c>
      <c r="AH98" s="37">
        <v>4.2000000000000003E-2</v>
      </c>
      <c r="AI98" s="3">
        <f>IF(((X121+Y121+O98+W121)-H98)&lt;H98,1,0)</f>
        <v>0</v>
      </c>
    </row>
    <row r="99" spans="1:35" x14ac:dyDescent="0.2">
      <c r="A99">
        <f t="shared" si="34"/>
        <v>47</v>
      </c>
      <c r="B99">
        <f>IF(A99&lt;LookHere!$B$9,1,2)</f>
        <v>1</v>
      </c>
      <c r="C99">
        <f>IF(B99&lt;2,LookHere!F$10 - T98,0)</f>
        <v>7134.1000006424392</v>
      </c>
      <c r="D99" s="3">
        <f>IF(B99=2,LookHere!$B$12,0)</f>
        <v>0</v>
      </c>
      <c r="E99" s="3">
        <f>IF(A99&lt;LookHere!B$13,0,IF(A99&lt;LookHere!B$14,LookHere!C$13,LookHere!C$14))</f>
        <v>0</v>
      </c>
      <c r="F99" s="3">
        <f>IF('SC3'!A99&lt;LookHere!D$15,0,LookHere!B$15)</f>
        <v>0</v>
      </c>
      <c r="G99" s="3">
        <f>IF('SC3'!A99&lt;LookHere!D$16,0,LookHere!B$16)</f>
        <v>0</v>
      </c>
      <c r="H99" s="3">
        <f t="shared" si="35"/>
        <v>0</v>
      </c>
      <c r="I99" s="35">
        <f t="shared" si="36"/>
        <v>133813.23921383114</v>
      </c>
      <c r="J99" s="3">
        <f>IF(I98&gt;0,IF(B99&lt;2,IF(C99&gt;5500*[1]LookHere!B$11, 5500*[1]LookHere!B$11, C99), IF(H99&gt;(M99+P98),-(H99-M99-P98),0)),0)</f>
        <v>5500</v>
      </c>
      <c r="K99" s="35">
        <f t="shared" si="37"/>
        <v>13337.945693391865</v>
      </c>
      <c r="L99" s="35">
        <f t="shared" si="38"/>
        <v>14162.209168350944</v>
      </c>
      <c r="M99" s="35">
        <f t="shared" si="39"/>
        <v>0</v>
      </c>
      <c r="N99" s="35">
        <f t="shared" si="40"/>
        <v>393.75172296578955</v>
      </c>
      <c r="O99" s="35">
        <f t="shared" si="41"/>
        <v>42736.747008230974</v>
      </c>
      <c r="P99" s="3">
        <f t="shared" si="42"/>
        <v>0</v>
      </c>
      <c r="Q99">
        <f t="shared" si="43"/>
        <v>0</v>
      </c>
      <c r="R99" s="3">
        <f>IF(B99&lt;2,K99*V$5+L99*0.4*V$6 - IF((C99-J99)&gt;0,IF((C99-J99)&gt;V$12,V$12,C99-J99)),P99+L99*($V$6)*0.4+K99*($V$5)+G99+F99+E99)/LookHere!B$11</f>
        <v>-614.28574607501685</v>
      </c>
      <c r="S99" s="3">
        <f>(IF(G99&gt;0,IF(R99&gt;V$15,IF(0.15*(R99-V$15)&lt;G99,0.15*(R99-V$15),G99),0),0))*LookHere!B$11</f>
        <v>0</v>
      </c>
      <c r="T99" s="3">
        <f>(IF(R99&lt;V$16,W$16*R99,IF(R99&lt;V$17,Z$16+W$17*(R99-V$16),IF(R99&lt;V$18,W$18*(R99-V$18)+Z$17,(R99-V$18)*W$19+Z$18)))+S99 + IF(R99&lt;V$20,R99*W$20,IF(R99&lt;V$21,(R99-V$20)*W$21+Z$20,(R99-V$21)*W$22+Z$21)))*LookHere!B$11</f>
        <v>-122.85714921500337</v>
      </c>
      <c r="V99" s="39">
        <f>V96*(V93-V92)+(1-V96)*(V94-V92)</f>
        <v>3.3780000000000004E-2</v>
      </c>
      <c r="W99" t="s">
        <v>75</v>
      </c>
      <c r="AG99">
        <f t="shared" si="44"/>
        <v>67</v>
      </c>
      <c r="AH99" s="37">
        <v>4.3999999999999997E-2</v>
      </c>
      <c r="AI99" s="3">
        <f>IF(((X122+Y122+O99+W122)-H99)&lt;H99,1,0)</f>
        <v>0</v>
      </c>
    </row>
    <row r="100" spans="1:35" x14ac:dyDescent="0.2">
      <c r="A100">
        <f t="shared" si="34"/>
        <v>48</v>
      </c>
      <c r="B100">
        <f>IF(A100&lt;LookHere!$B$9,1,2)</f>
        <v>1</v>
      </c>
      <c r="C100">
        <f>IF(B100&lt;2,LookHere!F$10 - T99,0)</f>
        <v>7122.8571492150031</v>
      </c>
      <c r="D100" s="3">
        <f>IF(B100=2,LookHere!$B$12,0)</f>
        <v>0</v>
      </c>
      <c r="E100" s="3">
        <f>IF(A100&lt;LookHere!B$13,0,IF(A100&lt;LookHere!B$14,LookHere!C$13,LookHere!C$14))</f>
        <v>0</v>
      </c>
      <c r="F100" s="3">
        <f>IF('SC3'!A100&lt;LookHere!D$15,0,LookHere!B$15)</f>
        <v>0</v>
      </c>
      <c r="G100" s="3">
        <f>IF('SC3'!A100&lt;LookHere!D$16,0,LookHere!B$16)</f>
        <v>0</v>
      </c>
      <c r="H100" s="3">
        <f t="shared" si="35"/>
        <v>0</v>
      </c>
      <c r="I100" s="35">
        <f t="shared" si="36"/>
        <v>145439.20930504033</v>
      </c>
      <c r="J100" s="3">
        <f>IF(I99&gt;0,IF(B100&lt;2,IF(C100&gt;5500*[1]LookHere!B$11, 5500*[1]LookHere!B$11, C100), IF(H100&gt;(M100+P99),-(H100-M100-P99),0)),0)</f>
        <v>5500</v>
      </c>
      <c r="K100" s="35">
        <f t="shared" si="37"/>
        <v>13960.550213913128</v>
      </c>
      <c r="L100" s="35">
        <f t="shared" si="38"/>
        <v>14823.289641649038</v>
      </c>
      <c r="M100" s="35">
        <f t="shared" si="39"/>
        <v>0</v>
      </c>
      <c r="N100" s="35">
        <f t="shared" si="40"/>
        <v>412.13173747953994</v>
      </c>
      <c r="O100" s="35">
        <f t="shared" si="41"/>
        <v>46316.092435482788</v>
      </c>
      <c r="P100" s="3">
        <f t="shared" si="42"/>
        <v>0</v>
      </c>
      <c r="Q100">
        <f t="shared" si="43"/>
        <v>0</v>
      </c>
      <c r="R100" s="3">
        <f>IF(B100&lt;2,K100*V$5+L100*0.4*V$6 - IF((C100-J100)&gt;0,IF((C100-J100)&gt;V$12,V$12,C100-J100)),P100+L100*($V$6)*0.4+K100*($V$5)+G100+F100+E100)/LookHere!B$11</f>
        <v>-555.43878981033345</v>
      </c>
      <c r="S100" s="3">
        <f>(IF(G100&gt;0,IF(R100&gt;V$15,IF(0.15*(R100-V$15)&lt;G100,0.15*(R100-V$15),G100),0),0))*LookHere!B$11</f>
        <v>0</v>
      </c>
      <c r="T100" s="3">
        <f>(IF(R100&lt;V$16,W$16*R100,IF(R100&lt;V$17,Z$16+W$17*(R100-V$16),IF(R100&lt;V$18,W$18*(R100-V$18)+Z$17,(R100-V$18)*W$19+Z$18)))+S100 + IF(R100&lt;V$20,R100*W$20,IF(R100&lt;V$21,(R100-V$20)*W$21+Z$20,(R100-V$21)*W$22+Z$21)))*LookHere!B$11</f>
        <v>-111.08775796206669</v>
      </c>
      <c r="V100" s="23">
        <f>LookHere!F$8*0.15</f>
        <v>8370</v>
      </c>
      <c r="W100" t="s">
        <v>78</v>
      </c>
      <c r="AG100">
        <f t="shared" si="44"/>
        <v>68</v>
      </c>
      <c r="AH100" s="37">
        <v>4.5999999999999999E-2</v>
      </c>
      <c r="AI100" s="3">
        <f t="shared" ref="AI100:AI131" si="45">IF(((K100+L100+O100+I100)-H100)&lt;H100,1,0)</f>
        <v>0</v>
      </c>
    </row>
    <row r="101" spans="1:35" x14ac:dyDescent="0.2">
      <c r="A101">
        <f t="shared" si="34"/>
        <v>49</v>
      </c>
      <c r="B101">
        <f>IF(A101&lt;LookHere!$B$9,1,2)</f>
        <v>1</v>
      </c>
      <c r="C101">
        <f>IF(B101&lt;2,LookHere!F$10 - T100,0)</f>
        <v>7111.0877579620665</v>
      </c>
      <c r="D101" s="3">
        <f>IF(B101=2,LookHere!$B$12,0)</f>
        <v>0</v>
      </c>
      <c r="E101" s="3">
        <f>IF(A101&lt;LookHere!B$13,0,IF(A101&lt;LookHere!B$14,LookHere!C$13,LookHere!C$14))</f>
        <v>0</v>
      </c>
      <c r="F101" s="3">
        <f>IF('SC3'!A101&lt;LookHere!D$15,0,LookHere!B$15)</f>
        <v>0</v>
      </c>
      <c r="G101" s="3">
        <f>IF('SC3'!A101&lt;LookHere!D$16,0,LookHere!B$16)</f>
        <v>0</v>
      </c>
      <c r="H101" s="3">
        <f t="shared" si="35"/>
        <v>0</v>
      </c>
      <c r="I101" s="35">
        <f t="shared" si="36"/>
        <v>157597.41630702507</v>
      </c>
      <c r="J101" s="3">
        <f>IF(I100&gt;0,IF(B101&lt;2,IF(C101&gt;5500*[1]LookHere!B$11, 5500*[1]LookHere!B$11, C101), IF(H101&gt;(M101+P100),-(H101-M101-P100),0)),0)</f>
        <v>5500</v>
      </c>
      <c r="K101" s="35">
        <f t="shared" si="37"/>
        <v>14612.217410156632</v>
      </c>
      <c r="L101" s="35">
        <f t="shared" si="38"/>
        <v>15515.228816825245</v>
      </c>
      <c r="M101" s="35">
        <f t="shared" si="39"/>
        <v>0</v>
      </c>
      <c r="N101" s="35">
        <f t="shared" si="40"/>
        <v>431.36971386795614</v>
      </c>
      <c r="O101" s="35">
        <f t="shared" si="41"/>
        <v>50047.530905141248</v>
      </c>
      <c r="P101" s="3">
        <f t="shared" si="42"/>
        <v>0</v>
      </c>
      <c r="Q101">
        <f t="shared" si="43"/>
        <v>0</v>
      </c>
      <c r="R101" s="3">
        <f>IF(B101&lt;2,K101*V$5+L101*0.4*V$6 - IF((C101-J101)&gt;0,IF((C101-J101)&gt;V$12,V$12,C101-J101)),P101+L101*($V$6)*0.4+K101*($V$5)+G101+F101+E101)/LookHere!B$11</f>
        <v>-493.84317259645331</v>
      </c>
      <c r="S101" s="3">
        <f>(IF(G101&gt;0,IF(R101&gt;V$15,IF(0.15*(R101-V$15)&lt;G101,0.15*(R101-V$15),G101),0),0))*LookHere!B$11</f>
        <v>0</v>
      </c>
      <c r="T101" s="3">
        <f>(IF(R101&lt;V$16,W$16*R101,IF(R101&lt;V$17,Z$16+W$17*(R101-V$16),IF(R101&lt;V$18,W$18*(R101-V$18)+Z$17,(R101-V$18)*W$19+Z$18)))+S101 + IF(R101&lt;V$20,R101*W$20,IF(R101&lt;V$21,(R101-V$20)*W$21+Z$20,(R101-V$21)*W$22+Z$21)))*LookHere!B$11</f>
        <v>-98.768634519290671</v>
      </c>
      <c r="W101" t="s">
        <v>20</v>
      </c>
      <c r="AG101">
        <f t="shared" si="44"/>
        <v>69</v>
      </c>
      <c r="AH101" s="37">
        <v>4.8000000000000001E-2</v>
      </c>
      <c r="AI101" s="3">
        <f t="shared" si="45"/>
        <v>0</v>
      </c>
    </row>
    <row r="102" spans="1:35" x14ac:dyDescent="0.2">
      <c r="A102">
        <f t="shared" si="34"/>
        <v>50</v>
      </c>
      <c r="B102">
        <f>IF(A102&lt;LookHere!$B$9,1,2)</f>
        <v>1</v>
      </c>
      <c r="C102">
        <f>IF(B102&lt;2,LookHere!F$10 - T101,0)</f>
        <v>7098.7686345192906</v>
      </c>
      <c r="D102" s="3">
        <f>IF(B102=2,LookHere!$B$12,0)</f>
        <v>0</v>
      </c>
      <c r="E102" s="3">
        <f>IF(A102&lt;LookHere!B$13,0,IF(A102&lt;LookHere!B$14,LookHere!C$13,LookHere!C$14))</f>
        <v>0</v>
      </c>
      <c r="F102" s="3">
        <f>IF('SC3'!A102&lt;LookHere!D$15,0,LookHere!B$15)</f>
        <v>0</v>
      </c>
      <c r="G102" s="3">
        <f>IF('SC3'!A102&lt;LookHere!D$16,0,LookHere!B$16)</f>
        <v>0</v>
      </c>
      <c r="H102" s="3">
        <f t="shared" si="35"/>
        <v>0</v>
      </c>
      <c r="I102" s="35">
        <f t="shared" si="36"/>
        <v>170312.22602556067</v>
      </c>
      <c r="J102" s="3">
        <f>IF(I101&gt;0,IF(B102&lt;2,IF(C102&gt;5500*[1]LookHere!B$11, 5500*[1]LookHere!B$11, C102), IF(H102&gt;(M102+P101),-(H102-M102-P101),0)),0)</f>
        <v>5500</v>
      </c>
      <c r="K102" s="35">
        <f t="shared" si="37"/>
        <v>15294.303904223209</v>
      </c>
      <c r="L102" s="35">
        <f t="shared" si="38"/>
        <v>16239.467153229956</v>
      </c>
      <c r="M102" s="35">
        <f t="shared" si="39"/>
        <v>0</v>
      </c>
      <c r="N102" s="35">
        <f t="shared" si="40"/>
        <v>451.50570333430534</v>
      </c>
      <c r="O102" s="35">
        <f t="shared" si="41"/>
        <v>53937.475504497903</v>
      </c>
      <c r="P102" s="3">
        <f t="shared" si="42"/>
        <v>0</v>
      </c>
      <c r="Q102">
        <f t="shared" si="43"/>
        <v>0</v>
      </c>
      <c r="R102" s="3">
        <f>IF(B102&lt;2,K102*V$5+L102*0.4*V$6 - IF((C102-J102)&gt;0,IF((C102-J102)&gt;V$12,V$12,C102-J102)),P102+L102*($V$6)*0.4+K102*($V$5)+G102+F102+E102)/LookHere!B$11</f>
        <v>-429.3719752516381</v>
      </c>
      <c r="S102" s="3">
        <f>(IF(G102&gt;0,IF(R102&gt;V$15,IF(0.15*(R102-V$15)&lt;G102,0.15*(R102-V$15),G102),0),0))*LookHere!B$11</f>
        <v>0</v>
      </c>
      <c r="T102" s="3">
        <f>(IF(R102&lt;V$16,W$16*R102,IF(R102&lt;V$17,Z$16+W$17*(R102-V$16),IF(R102&lt;V$18,W$18*(R102-V$18)+Z$17,(R102-V$18)*W$19+Z$18)))+S102 + IF(R102&lt;V$20,R102*W$20,IF(R102&lt;V$21,(R102-V$20)*W$21+Z$20,(R102-V$21)*W$22+Z$21)))*LookHere!B$11</f>
        <v>-85.874395050327621</v>
      </c>
      <c r="AG102">
        <f t="shared" si="44"/>
        <v>70</v>
      </c>
      <c r="AH102" s="37">
        <v>0.05</v>
      </c>
      <c r="AI102" s="3">
        <f t="shared" si="45"/>
        <v>0</v>
      </c>
    </row>
    <row r="103" spans="1:35" x14ac:dyDescent="0.2">
      <c r="A103">
        <f t="shared" si="34"/>
        <v>51</v>
      </c>
      <c r="B103">
        <f>IF(A103&lt;LookHere!$B$9,1,2)</f>
        <v>1</v>
      </c>
      <c r="C103">
        <f>IF(B103&lt;2,LookHere!F$10 - T102,0)</f>
        <v>7085.8743950503276</v>
      </c>
      <c r="D103" s="3">
        <f>IF(B103=2,LookHere!$B$12,0)</f>
        <v>0</v>
      </c>
      <c r="E103" s="3">
        <f>IF(A103&lt;LookHere!B$13,0,IF(A103&lt;LookHere!B$14,LookHere!C$13,LookHere!C$14))</f>
        <v>0</v>
      </c>
      <c r="F103" s="3">
        <f>IF('SC3'!A103&lt;LookHere!D$15,0,LookHere!B$15)</f>
        <v>0</v>
      </c>
      <c r="G103" s="3">
        <f>IF('SC3'!A103&lt;LookHere!D$16,0,LookHere!B$16)</f>
        <v>0</v>
      </c>
      <c r="H103" s="3">
        <f t="shared" si="35"/>
        <v>0</v>
      </c>
      <c r="I103" s="35">
        <f t="shared" si="36"/>
        <v>183609.11973301083</v>
      </c>
      <c r="J103" s="3">
        <f>IF(I102&gt;0,IF(B103&lt;2,IF(C103&gt;5500*[1]LookHere!B$11, 5500*[1]LookHere!B$11, C103), IF(H103&gt;(M103+P102),-(H103-M103-P102),0)),0)</f>
        <v>5500</v>
      </c>
      <c r="K103" s="35">
        <f t="shared" si="37"/>
        <v>16008.229644335224</v>
      </c>
      <c r="L103" s="35">
        <f t="shared" si="38"/>
        <v>16997.512349598346</v>
      </c>
      <c r="M103" s="35">
        <f t="shared" si="39"/>
        <v>0</v>
      </c>
      <c r="N103" s="35">
        <f t="shared" si="40"/>
        <v>472.58162450337454</v>
      </c>
      <c r="O103" s="35">
        <f t="shared" si="41"/>
        <v>57992.607528144137</v>
      </c>
      <c r="P103" s="3">
        <f t="shared" si="42"/>
        <v>0</v>
      </c>
      <c r="Q103">
        <f t="shared" si="43"/>
        <v>0</v>
      </c>
      <c r="R103" s="3">
        <f>IF(B103&lt;2,K103*V$5+L103*0.4*V$6 - IF((C103-J103)&gt;0,IF((C103-J103)&gt;V$12,V$12,C103-J103)),P103+L103*($V$6)*0.4+K103*($V$5)+G103+F103+E103)/LookHere!B$11</f>
        <v>-361.89124523820146</v>
      </c>
      <c r="S103" s="3">
        <f>(IF(G103&gt;0,IF(R103&gt;V$15,IF(0.15*(R103-V$15)&lt;G103,0.15*(R103-V$15),G103),0),0))*LookHere!B$11</f>
        <v>0</v>
      </c>
      <c r="T103" s="3">
        <f>(IF(R103&lt;V$16,W$16*R103,IF(R103&lt;V$17,Z$16+W$17*(R103-V$16),IF(R103&lt;V$18,W$18*(R103-V$18)+Z$17,(R103-V$18)*W$19+Z$18)))+S103 + IF(R103&lt;V$20,R103*W$20,IF(R103&lt;V$21,(R103-V$20)*W$21+Z$20,(R103-V$21)*W$22+Z$21)))*LookHere!B$11</f>
        <v>-72.378249047640296</v>
      </c>
      <c r="V103" s="40">
        <v>71592</v>
      </c>
      <c r="W103" t="s">
        <v>61</v>
      </c>
      <c r="AG103">
        <f t="shared" si="44"/>
        <v>71</v>
      </c>
      <c r="AH103" s="37">
        <v>7.3999999999999996E-2</v>
      </c>
      <c r="AI103" s="3">
        <f t="shared" si="45"/>
        <v>0</v>
      </c>
    </row>
    <row r="104" spans="1:35" x14ac:dyDescent="0.2">
      <c r="A104">
        <f t="shared" si="34"/>
        <v>52</v>
      </c>
      <c r="B104">
        <f>IF(A104&lt;LookHere!$B$9,1,2)</f>
        <v>1</v>
      </c>
      <c r="C104">
        <f>IF(B104&lt;2,LookHere!F$10 - T103,0)</f>
        <v>7072.3782490476406</v>
      </c>
      <c r="D104" s="3">
        <f>IF(B104=2,LookHere!$B$12,0)</f>
        <v>0</v>
      </c>
      <c r="E104" s="3">
        <f>IF(A104&lt;LookHere!B$13,0,IF(A104&lt;LookHere!B$14,LookHere!C$13,LookHere!C$14))</f>
        <v>0</v>
      </c>
      <c r="F104" s="3">
        <f>IF('SC3'!A104&lt;LookHere!D$15,0,LookHere!B$15)</f>
        <v>0</v>
      </c>
      <c r="G104" s="3">
        <f>IF('SC3'!A104&lt;LookHere!D$16,0,LookHere!B$16)</f>
        <v>0</v>
      </c>
      <c r="H104" s="3">
        <f t="shared" si="35"/>
        <v>0</v>
      </c>
      <c r="I104" s="35">
        <f t="shared" si="36"/>
        <v>197514.74523438804</v>
      </c>
      <c r="J104" s="3">
        <f>IF(I103&gt;0,IF(B104&lt;2,IF(C104&gt;5500*[1]LookHere!B$11, 5500*[1]LookHere!B$11, C104), IF(H104&gt;(M104+P103),-(H104-M104-P103),0)),0)</f>
        <v>5500</v>
      </c>
      <c r="K104" s="35">
        <f t="shared" si="37"/>
        <v>16755.480860754393</v>
      </c>
      <c r="L104" s="35">
        <f t="shared" si="38"/>
        <v>17790.942482819348</v>
      </c>
      <c r="M104" s="35">
        <f t="shared" si="39"/>
        <v>0</v>
      </c>
      <c r="N104" s="35">
        <f t="shared" si="40"/>
        <v>494.64135263155919</v>
      </c>
      <c r="O104" s="35">
        <f t="shared" si="41"/>
        <v>62219.887349830213</v>
      </c>
      <c r="P104" s="3">
        <f t="shared" si="42"/>
        <v>0</v>
      </c>
      <c r="Q104">
        <f t="shared" si="43"/>
        <v>0</v>
      </c>
      <c r="R104" s="3">
        <f>IF(B104&lt;2,K104*V$5+L104*0.4*V$6 - IF((C104-J104)&gt;0,IF((C104-J104)&gt;V$12,V$12,C104-J104)),P104+L104*($V$6)*0.4+K104*($V$5)+G104+F104+E104)/LookHere!B$11</f>
        <v>-291.26055544807355</v>
      </c>
      <c r="S104" s="3">
        <f>(IF(G104&gt;0,IF(R104&gt;V$15,IF(0.15*(R104-V$15)&lt;G104,0.15*(R104-V$15),G104),0),0))*LookHere!B$11</f>
        <v>0</v>
      </c>
      <c r="T104" s="3">
        <f>(IF(R104&lt;V$16,W$16*R104,IF(R104&lt;V$17,Z$16+W$17*(R104-V$16),IF(R104&lt;V$18,W$18*(R104-V$18)+Z$17,(R104-V$18)*W$19+Z$18)))+S104 + IF(R104&lt;V$20,R104*W$20,IF(R104&lt;V$21,(R104-V$20)*W$21+Z$20,(R104-V$21)*W$22+Z$21)))*LookHere!B$11</f>
        <v>-58.252111089614708</v>
      </c>
      <c r="V104" s="40">
        <v>43953</v>
      </c>
      <c r="W104">
        <v>0.15</v>
      </c>
      <c r="X104" t="s">
        <v>64</v>
      </c>
      <c r="Z104" s="40">
        <f>V104*W104</f>
        <v>6592.95</v>
      </c>
      <c r="AG104">
        <f t="shared" si="44"/>
        <v>72</v>
      </c>
      <c r="AH104" s="37">
        <v>7.4999999999999997E-2</v>
      </c>
      <c r="AI104" s="3">
        <f t="shared" si="45"/>
        <v>0</v>
      </c>
    </row>
    <row r="105" spans="1:35" x14ac:dyDescent="0.2">
      <c r="A105">
        <f t="shared" si="34"/>
        <v>53</v>
      </c>
      <c r="B105">
        <f>IF(A105&lt;LookHere!$B$9,1,2)</f>
        <v>1</v>
      </c>
      <c r="C105">
        <f>IF(B105&lt;2,LookHere!F$10 - T104,0)</f>
        <v>7058.252111089615</v>
      </c>
      <c r="D105" s="3">
        <f>IF(B105=2,LookHere!$B$12,0)</f>
        <v>0</v>
      </c>
      <c r="E105" s="3">
        <f>IF(A105&lt;LookHere!B$13,0,IF(A105&lt;LookHere!B$14,LookHere!C$13,LookHere!C$14))</f>
        <v>0</v>
      </c>
      <c r="F105" s="3">
        <f>IF('SC3'!A105&lt;LookHere!D$15,0,LookHere!B$15)</f>
        <v>0</v>
      </c>
      <c r="G105" s="3">
        <f>IF('SC3'!A105&lt;LookHere!D$16,0,LookHere!B$16)</f>
        <v>0</v>
      </c>
      <c r="H105" s="3">
        <f t="shared" si="35"/>
        <v>0</v>
      </c>
      <c r="I105" s="35">
        <f t="shared" si="36"/>
        <v>212056.97027121831</v>
      </c>
      <c r="J105" s="3">
        <f>IF(I104&gt;0,IF(B105&lt;2,IF(C105&gt;5500*[1]LookHere!B$11, 5500*[1]LookHere!B$11, C105), IF(H105&gt;(M105+P104),-(H105-M105-P104),0)),0)</f>
        <v>5500</v>
      </c>
      <c r="K105" s="35">
        <f t="shared" si="37"/>
        <v>17537.613159769571</v>
      </c>
      <c r="L105" s="35">
        <f t="shared" si="38"/>
        <v>18621.409293134919</v>
      </c>
      <c r="M105" s="35">
        <f t="shared" si="39"/>
        <v>0</v>
      </c>
      <c r="N105" s="35">
        <f t="shared" si="40"/>
        <v>517.73081103247705</v>
      </c>
      <c r="O105" s="35">
        <f t="shared" si="41"/>
        <v>66626.565903795054</v>
      </c>
      <c r="P105" s="3">
        <f t="shared" si="42"/>
        <v>0</v>
      </c>
      <c r="Q105">
        <f t="shared" si="43"/>
        <v>0</v>
      </c>
      <c r="R105" s="3">
        <f>IF(B105&lt;2,K105*V$5+L105*0.4*V$6 - IF((C105-J105)&gt;0,IF((C105-J105)&gt;V$12,V$12,C105-J105)),P105+L105*($V$6)*0.4+K105*($V$5)+G105+F105+E105)/LookHere!B$11</f>
        <v>-217.33287939447473</v>
      </c>
      <c r="S105" s="3">
        <f>(IF(G105&gt;0,IF(R105&gt;V$15,IF(0.15*(R105-V$15)&lt;G105,0.15*(R105-V$15),G105),0),0))*LookHere!B$11</f>
        <v>0</v>
      </c>
      <c r="T105" s="3">
        <f>(IF(R105&lt;V$16,W$16*R105,IF(R105&lt;V$17,Z$16+W$17*(R105-V$16),IF(R105&lt;V$18,W$18*(R105-V$18)+Z$17,(R105-V$18)*W$19+Z$18)))+S105 + IF(R105&lt;V$20,R105*W$20,IF(R105&lt;V$21,(R105-V$20)*W$21+Z$20,(R105-V$21)*W$22+Z$21)))*LookHere!B$11</f>
        <v>-43.46657587889495</v>
      </c>
      <c r="V105" s="40">
        <v>87907</v>
      </c>
      <c r="W105">
        <v>0.22</v>
      </c>
      <c r="X105" t="s">
        <v>65</v>
      </c>
      <c r="Z105" s="40">
        <f>(V105-V104)*W105+Z104</f>
        <v>16262.829999999998</v>
      </c>
      <c r="AG105">
        <f t="shared" si="44"/>
        <v>73</v>
      </c>
      <c r="AH105" s="37">
        <v>7.5999999999999998E-2</v>
      </c>
      <c r="AI105" s="3">
        <f t="shared" si="45"/>
        <v>0</v>
      </c>
    </row>
    <row r="106" spans="1:35" x14ac:dyDescent="0.2">
      <c r="A106">
        <f t="shared" si="34"/>
        <v>54</v>
      </c>
      <c r="B106">
        <f>IF(A106&lt;LookHere!$B$9,1,2)</f>
        <v>1</v>
      </c>
      <c r="C106">
        <f>IF(B106&lt;2,LookHere!F$10 - T105,0)</f>
        <v>7043.4665758788951</v>
      </c>
      <c r="D106" s="3">
        <f>IF(B106=2,LookHere!$B$12,0)</f>
        <v>0</v>
      </c>
      <c r="E106" s="3">
        <f>IF(A106&lt;LookHere!B$13,0,IF(A106&lt;LookHere!B$14,LookHere!C$13,LookHere!C$14))</f>
        <v>0</v>
      </c>
      <c r="F106" s="3">
        <f>IF('SC3'!A106&lt;LookHere!D$15,0,LookHere!B$15)</f>
        <v>0</v>
      </c>
      <c r="G106" s="3">
        <f>IF('SC3'!A106&lt;LookHere!D$16,0,LookHere!B$16)</f>
        <v>0</v>
      </c>
      <c r="H106" s="3">
        <f t="shared" si="35"/>
        <v>0</v>
      </c>
      <c r="I106" s="35">
        <f t="shared" si="36"/>
        <v>227264.93837023465</v>
      </c>
      <c r="J106" s="3">
        <f>IF(I105&gt;0,IF(B106&lt;2,IF(C106&gt;5500*[1]LookHere!B$11, 5500*[1]LookHere!B$11, C106), IF(H106&gt;(M106+P105),-(H106-M106-P105),0)),0)</f>
        <v>5500</v>
      </c>
      <c r="K106" s="35">
        <f t="shared" si="37"/>
        <v>18356.254762113407</v>
      </c>
      <c r="L106" s="35">
        <f t="shared" si="38"/>
        <v>19490.641622686006</v>
      </c>
      <c r="M106" s="35">
        <f t="shared" si="39"/>
        <v>0</v>
      </c>
      <c r="N106" s="35">
        <f t="shared" si="40"/>
        <v>541.89806668267556</v>
      </c>
      <c r="O106" s="35">
        <f t="shared" si="41"/>
        <v>71220.196666749674</v>
      </c>
      <c r="P106" s="3">
        <f t="shared" si="42"/>
        <v>0</v>
      </c>
      <c r="Q106">
        <f t="shared" si="43"/>
        <v>0</v>
      </c>
      <c r="R106" s="3">
        <f>IF(B106&lt;2,K106*V$5+L106*0.4*V$6 - IF((C106-J106)&gt;0,IF((C106-J106)&gt;V$12,V$12,C106-J106)),P106+L106*($V$6)*0.4+K106*($V$5)+G106+F106+E106)/LookHere!B$11</f>
        <v>-139.95431864213106</v>
      </c>
      <c r="S106" s="3">
        <f>(IF(G106&gt;0,IF(R106&gt;V$15,IF(0.15*(R106-V$15)&lt;G106,0.15*(R106-V$15),G106),0),0))*LookHere!B$11</f>
        <v>0</v>
      </c>
      <c r="T106" s="3">
        <f>(IF(R106&lt;V$16,W$16*R106,IF(R106&lt;V$17,Z$16+W$17*(R106-V$16),IF(R106&lt;V$18,W$18*(R106-V$18)+Z$17,(R106-V$18)*W$19+Z$18)))+S106 + IF(R106&lt;V$20,R106*W$20,IF(R106&lt;V$21,(R106-V$20)*W$21+Z$20,(R106-V$21)*W$22+Z$21)))*LookHere!B$11</f>
        <v>-27.990863728426213</v>
      </c>
      <c r="V106" s="40">
        <v>136270</v>
      </c>
      <c r="W106">
        <v>0.26</v>
      </c>
      <c r="X106" t="s">
        <v>66</v>
      </c>
      <c r="Z106" s="40">
        <f>(V106-V105)*W106+Z105</f>
        <v>28837.21</v>
      </c>
      <c r="AG106">
        <f t="shared" si="44"/>
        <v>74</v>
      </c>
      <c r="AH106" s="37">
        <v>7.6999999999999999E-2</v>
      </c>
      <c r="AI106" s="3">
        <f t="shared" si="45"/>
        <v>0</v>
      </c>
    </row>
    <row r="107" spans="1:35" x14ac:dyDescent="0.2">
      <c r="A107">
        <f t="shared" si="34"/>
        <v>55</v>
      </c>
      <c r="B107">
        <f>IF(A107&lt;LookHere!$B$9,1,2)</f>
        <v>1</v>
      </c>
      <c r="C107">
        <f>IF(B107&lt;2,LookHere!F$10 - T106,0)</f>
        <v>7027.9908637284261</v>
      </c>
      <c r="D107" s="3">
        <f>IF(B107=2,LookHere!$B$12,0)</f>
        <v>0</v>
      </c>
      <c r="E107" s="3">
        <f>IF(A107&lt;LookHere!B$13,0,IF(A107&lt;LookHere!B$14,LookHere!C$13,LookHere!C$14))</f>
        <v>0</v>
      </c>
      <c r="F107" s="3">
        <f>IF('SC3'!A107&lt;LookHere!D$15,0,LookHere!B$15)</f>
        <v>0</v>
      </c>
      <c r="G107" s="3">
        <f>IF('SC3'!A107&lt;LookHere!D$16,0,LookHere!B$16)</f>
        <v>0</v>
      </c>
      <c r="H107" s="3">
        <f t="shared" si="35"/>
        <v>0</v>
      </c>
      <c r="I107" s="35">
        <f t="shared" si="36"/>
        <v>243169.12724882399</v>
      </c>
      <c r="J107" s="3">
        <f>IF(I106&gt;0,IF(B107&lt;2,IF(C107&gt;5500*[1]LookHere!B$11, 5500*[1]LookHere!B$11, C107), IF(H107&gt;(M107+P106),-(H107-M107-P106),0)),0)</f>
        <v>5500</v>
      </c>
      <c r="K107" s="35">
        <f t="shared" si="37"/>
        <v>19213.109892545857</v>
      </c>
      <c r="L107" s="35">
        <f t="shared" si="38"/>
        <v>20400.44901456685</v>
      </c>
      <c r="M107" s="35">
        <f t="shared" si="39"/>
        <v>0</v>
      </c>
      <c r="N107" s="35">
        <f t="shared" si="40"/>
        <v>567.19343028630078</v>
      </c>
      <c r="O107" s="35">
        <f t="shared" si="41"/>
        <v>76008.648133881899</v>
      </c>
      <c r="P107" s="3">
        <f t="shared" si="42"/>
        <v>0</v>
      </c>
      <c r="Q107">
        <f t="shared" si="43"/>
        <v>0</v>
      </c>
      <c r="R107" s="3">
        <f>IF(B107&lt;2,K107*V$5+L107*0.4*V$6 - IF((C107-J107)&gt;0,IF((C107-J107)&gt;V$12,V$12,C107-J107)),P107+L107*($V$6)*0.4+K107*($V$5)+G107+F107+E107)/LookHere!B$11</f>
        <v>-58.963789127049949</v>
      </c>
      <c r="S107" s="3">
        <f>(IF(G107&gt;0,IF(R107&gt;V$15,IF(0.15*(R107-V$15)&lt;G107,0.15*(R107-V$15),G107),0),0))*LookHere!B$11</f>
        <v>0</v>
      </c>
      <c r="T107" s="3">
        <f>(IF(R107&lt;V$16,W$16*R107,IF(R107&lt;V$17,Z$16+W$17*(R107-V$16),IF(R107&lt;V$18,W$18*(R107-V$18)+Z$17,(R107-V$18)*W$19+Z$18)))+S107 + IF(R107&lt;V$20,R107*W$20,IF(R107&lt;V$21,(R107-V$20)*W$21+Z$20,(R107-V$21)*W$22+Z$21)))*LookHere!B$11</f>
        <v>-11.792757825409991</v>
      </c>
      <c r="V107" s="40"/>
      <c r="W107">
        <v>0.28999999999999998</v>
      </c>
      <c r="X107" t="s">
        <v>67</v>
      </c>
      <c r="Z107" s="40"/>
      <c r="AG107">
        <f t="shared" si="44"/>
        <v>75</v>
      </c>
      <c r="AH107" s="37">
        <v>7.9000000000000001E-2</v>
      </c>
      <c r="AI107" s="3">
        <f t="shared" si="45"/>
        <v>0</v>
      </c>
    </row>
    <row r="108" spans="1:35" x14ac:dyDescent="0.2">
      <c r="A108">
        <f t="shared" si="34"/>
        <v>56</v>
      </c>
      <c r="B108">
        <f>IF(A108&lt;LookHere!$B$9,1,2)</f>
        <v>1</v>
      </c>
      <c r="C108">
        <f>IF(B108&lt;2,LookHere!F$10 - T107,0)</f>
        <v>7011.7927578254103</v>
      </c>
      <c r="D108" s="3">
        <f>IF(B108=2,LookHere!$B$12,0)</f>
        <v>0</v>
      </c>
      <c r="E108" s="3">
        <f>IF(A108&lt;LookHere!B$13,0,IF(A108&lt;LookHere!B$14,LookHere!C$13,LookHere!C$14))</f>
        <v>0</v>
      </c>
      <c r="F108" s="3">
        <f>IF('SC3'!A108&lt;LookHere!D$15,0,LookHere!B$15)</f>
        <v>0</v>
      </c>
      <c r="G108" s="3">
        <f>IF('SC3'!A108&lt;LookHere!D$16,0,LookHere!B$16)</f>
        <v>0</v>
      </c>
      <c r="H108" s="3">
        <f t="shared" si="35"/>
        <v>0</v>
      </c>
      <c r="I108" s="35">
        <f t="shared" si="36"/>
        <v>259801.40989427513</v>
      </c>
      <c r="J108" s="3">
        <f>IF(I107&gt;0,IF(B108&lt;2,IF(C108&gt;5500*[1]LookHere!B$11, 5500*[1]LookHere!B$11, C108), IF(H108&gt;(M108+P107),-(H108-M108-P107),0)),0)</f>
        <v>5500</v>
      </c>
      <c r="K108" s="35">
        <f t="shared" si="37"/>
        <v>20109.962327660724</v>
      </c>
      <c r="L108" s="35">
        <f t="shared" si="38"/>
        <v>21352.725479880231</v>
      </c>
      <c r="M108" s="35">
        <f t="shared" si="39"/>
        <v>0</v>
      </c>
      <c r="N108" s="35">
        <f t="shared" si="40"/>
        <v>593.66956101049425</v>
      </c>
      <c r="O108" s="35">
        <f t="shared" si="41"/>
        <v>81000.116803276425</v>
      </c>
      <c r="P108" s="3">
        <f t="shared" si="42"/>
        <v>0</v>
      </c>
      <c r="Q108">
        <f t="shared" si="43"/>
        <v>0</v>
      </c>
      <c r="R108" s="3">
        <f>IF(B108&lt;2,K108*V$5+L108*0.4*V$6 - IF((C108-J108)&gt;0,IF((C108-J108)&gt;V$12,V$12,C108-J108)),P108+L108*($V$6)*0.4+K108*($V$5)+G108+F108+E108)/LookHere!B$11</f>
        <v>25.807312843461887</v>
      </c>
      <c r="S108" s="3">
        <f>(IF(G108&gt;0,IF(R108&gt;V$15,IF(0.15*(R108-V$15)&lt;G108,0.15*(R108-V$15),G108),0),0))*LookHere!B$11</f>
        <v>0</v>
      </c>
      <c r="T108" s="3">
        <f>(IF(R108&lt;V$16,W$16*R108,IF(R108&lt;V$17,Z$16+W$17*(R108-V$16),IF(R108&lt;V$18,W$18*(R108-V$18)+Z$17,(R108-V$18)*W$19+Z$18)))+S108 + IF(R108&lt;V$20,R108*W$20,IF(R108&lt;V$21,(R108-V$20)*W$21+Z$20,(R108-V$21)*W$22+Z$21)))*LookHere!B$11</f>
        <v>5.161462568692377</v>
      </c>
      <c r="V108" s="40">
        <v>40120</v>
      </c>
      <c r="W108">
        <v>0.05</v>
      </c>
      <c r="X108" t="s">
        <v>68</v>
      </c>
      <c r="Z108" s="40">
        <f>V108*W108</f>
        <v>2006</v>
      </c>
      <c r="AG108">
        <f t="shared" si="44"/>
        <v>76</v>
      </c>
      <c r="AH108" s="37">
        <v>0.08</v>
      </c>
      <c r="AI108" s="3">
        <f t="shared" si="45"/>
        <v>0</v>
      </c>
    </row>
    <row r="109" spans="1:35" x14ac:dyDescent="0.2">
      <c r="A109">
        <f t="shared" si="34"/>
        <v>57</v>
      </c>
      <c r="B109">
        <f>IF(A109&lt;LookHere!$B$9,1,2)</f>
        <v>1</v>
      </c>
      <c r="C109">
        <f>IF(B109&lt;2,LookHere!F$10 - T108,0)</f>
        <v>6994.8385374313075</v>
      </c>
      <c r="D109" s="3">
        <f>IF(B109=2,LookHere!$B$12,0)</f>
        <v>0</v>
      </c>
      <c r="E109" s="3">
        <f>IF(A109&lt;LookHere!B$13,0,IF(A109&lt;LookHere!B$14,LookHere!C$13,LookHere!C$14))</f>
        <v>0</v>
      </c>
      <c r="F109" s="3">
        <f>IF('SC3'!A109&lt;LookHere!D$15,0,LookHere!B$15)</f>
        <v>0</v>
      </c>
      <c r="G109" s="3">
        <f>IF('SC3'!A109&lt;LookHere!D$16,0,LookHere!B$16)</f>
        <v>0</v>
      </c>
      <c r="H109" s="3">
        <f t="shared" si="35"/>
        <v>0</v>
      </c>
      <c r="I109" s="35">
        <f t="shared" si="36"/>
        <v>277195.11843923503</v>
      </c>
      <c r="J109" s="3">
        <f>IF(I108&gt;0,IF(B109&lt;2,IF(C109&gt;5500*[1]LookHere!B$11, 5500*[1]LookHere!B$11, C109), IF(H109&gt;(M109+P108),-(H109-M109-P108),0)),0)</f>
        <v>5500</v>
      </c>
      <c r="K109" s="35">
        <f t="shared" si="37"/>
        <v>21048.679109300963</v>
      </c>
      <c r="L109" s="35">
        <f t="shared" si="38"/>
        <v>22349.4534406358</v>
      </c>
      <c r="M109" s="35">
        <f t="shared" si="39"/>
        <v>0</v>
      </c>
      <c r="N109" s="35">
        <f t="shared" si="40"/>
        <v>621.38157610975429</v>
      </c>
      <c r="O109" s="35">
        <f t="shared" si="41"/>
        <v>86203.140687961728</v>
      </c>
      <c r="P109" s="3">
        <f t="shared" si="42"/>
        <v>0</v>
      </c>
      <c r="Q109">
        <f t="shared" si="43"/>
        <v>0</v>
      </c>
      <c r="R109" s="3">
        <f>IF(B109&lt;2,K109*V$5+L109*0.4*V$6 - IF((C109-J109)&gt;0,IF((C109-J109)&gt;V$12,V$12,C109-J109)),P109+L109*($V$6)*0.4+K109*($V$5)+G109+F109+E109)/LookHere!B$11</f>
        <v>114.53546131711983</v>
      </c>
      <c r="S109" s="3">
        <f>(IF(G109&gt;0,IF(R109&gt;V$15,IF(0.15*(R109-V$15)&lt;G109,0.15*(R109-V$15),G109),0),0))*LookHere!B$11</f>
        <v>0</v>
      </c>
      <c r="T109" s="3">
        <f>(IF(R109&lt;V$16,W$16*R109,IF(R109&lt;V$17,Z$16+W$17*(R109-V$16),IF(R109&lt;V$18,W$18*(R109-V$18)+Z$17,(R109-V$18)*W$19+Z$18)))+S109 + IF(R109&lt;V$20,R109*W$20,IF(R109&lt;V$21,(R109-V$20)*W$21+Z$20,(R109-V$21)*W$22+Z$21)))*LookHere!B$11</f>
        <v>22.907092263423962</v>
      </c>
      <c r="V109" s="40">
        <v>80242</v>
      </c>
      <c r="W109">
        <v>9.1499999999999998E-2</v>
      </c>
      <c r="X109" t="s">
        <v>69</v>
      </c>
      <c r="Z109" s="40">
        <f>(V109-V108)*W109+Z108</f>
        <v>5677.1630000000005</v>
      </c>
      <c r="AG109">
        <f t="shared" si="44"/>
        <v>77</v>
      </c>
      <c r="AH109" s="37">
        <v>8.2000000000000003E-2</v>
      </c>
      <c r="AI109" s="3">
        <f t="shared" si="45"/>
        <v>0</v>
      </c>
    </row>
    <row r="110" spans="1:35" x14ac:dyDescent="0.2">
      <c r="A110">
        <f t="shared" si="34"/>
        <v>58</v>
      </c>
      <c r="B110">
        <f>IF(A110&lt;LookHere!$B$9,1,2)</f>
        <v>1</v>
      </c>
      <c r="C110">
        <f>IF(B110&lt;2,LookHere!F$10 - T109,0)</f>
        <v>6977.0929077365763</v>
      </c>
      <c r="D110" s="3">
        <f>IF(B110=2,LookHere!$B$12,0)</f>
        <v>0</v>
      </c>
      <c r="E110" s="3">
        <f>IF(A110&lt;LookHere!B$13,0,IF(A110&lt;LookHere!B$14,LookHere!C$13,LookHere!C$14))</f>
        <v>0</v>
      </c>
      <c r="F110" s="3">
        <f>IF('SC3'!A110&lt;LookHere!D$15,0,LookHere!B$15)</f>
        <v>0</v>
      </c>
      <c r="G110" s="3">
        <f>IF('SC3'!A110&lt;LookHere!D$16,0,LookHere!B$16)</f>
        <v>0</v>
      </c>
      <c r="H110" s="3">
        <f t="shared" si="35"/>
        <v>0</v>
      </c>
      <c r="I110" s="35">
        <f t="shared" si="36"/>
        <v>295385.11096138321</v>
      </c>
      <c r="J110" s="3">
        <f>IF(I109&gt;0,IF(B110&lt;2,IF(C110&gt;5500*[1]LookHere!B$11, 5500*[1]LookHere!B$11, C110), IF(H110&gt;(M110+P109),-(H110-M110-P109),0)),0)</f>
        <v>5500</v>
      </c>
      <c r="K110" s="35">
        <f t="shared" si="37"/>
        <v>22031.21443131315</v>
      </c>
      <c r="L110" s="35">
        <f t="shared" si="38"/>
        <v>23392.707856699759</v>
      </c>
      <c r="M110" s="35">
        <f t="shared" si="39"/>
        <v>0</v>
      </c>
      <c r="N110" s="35">
        <f t="shared" si="40"/>
        <v>650.38716566741959</v>
      </c>
      <c r="O110" s="35">
        <f t="shared" si="41"/>
        <v>91626.613376393187</v>
      </c>
      <c r="P110" s="3">
        <f t="shared" si="42"/>
        <v>0</v>
      </c>
      <c r="Q110">
        <f t="shared" si="43"/>
        <v>0</v>
      </c>
      <c r="R110" s="3">
        <f>IF(B110&lt;2,K110*V$5+L110*0.4*V$6 - IF((C110-J110)&gt;0,IF((C110-J110)&gt;V$12,V$12,C110-J110)),P110+L110*($V$6)*0.4+K110*($V$5)+G110+F110+E110)/LookHere!B$11</f>
        <v>207.40536802168936</v>
      </c>
      <c r="S110" s="3">
        <f>(IF(G110&gt;0,IF(R110&gt;V$15,IF(0.15*(R110-V$15)&lt;G110,0.15*(R110-V$15),G110),0),0))*LookHere!B$11</f>
        <v>0</v>
      </c>
      <c r="T110" s="3">
        <f>(IF(R110&lt;V$16,W$16*R110,IF(R110&lt;V$17,Z$16+W$17*(R110-V$16),IF(R110&lt;V$18,W$18*(R110-V$18)+Z$17,(R110-V$18)*W$19+Z$18)))+S110 + IF(R110&lt;V$20,R110*W$20,IF(R110&lt;V$21,(R110-V$20)*W$21+Z$20,(R110-V$21)*W$22+Z$21)))*LookHere!B$11</f>
        <v>41.481073604337872</v>
      </c>
      <c r="V110" s="40"/>
      <c r="W110">
        <v>0.1116</v>
      </c>
      <c r="X110" t="s">
        <v>70</v>
      </c>
      <c r="Z110" s="40"/>
      <c r="AG110">
        <f t="shared" si="44"/>
        <v>78</v>
      </c>
      <c r="AH110" s="37">
        <v>8.3000000000000004E-2</v>
      </c>
      <c r="AI110" s="3">
        <f t="shared" si="45"/>
        <v>0</v>
      </c>
    </row>
    <row r="111" spans="1:35" x14ac:dyDescent="0.2">
      <c r="A111">
        <f t="shared" si="34"/>
        <v>59</v>
      </c>
      <c r="B111">
        <f>IF(A111&lt;LookHere!$B$9,1,2)</f>
        <v>1</v>
      </c>
      <c r="C111">
        <f>IF(B111&lt;2,LookHere!F$10 - T110,0)</f>
        <v>6958.5189263956618</v>
      </c>
      <c r="D111" s="3">
        <f>IF(B111=2,LookHere!$B$12,0)</f>
        <v>0</v>
      </c>
      <c r="E111" s="3">
        <f>IF(A111&lt;LookHere!B$13,0,IF(A111&lt;LookHere!B$14,LookHere!C$13,LookHere!C$14))</f>
        <v>0</v>
      </c>
      <c r="F111" s="3">
        <f>IF('SC3'!A111&lt;LookHere!D$15,0,LookHere!B$15)</f>
        <v>0</v>
      </c>
      <c r="G111" s="3">
        <f>IF('SC3'!A111&lt;LookHere!D$16,0,LookHere!B$16)</f>
        <v>0</v>
      </c>
      <c r="H111" s="3">
        <f t="shared" si="35"/>
        <v>0</v>
      </c>
      <c r="I111" s="35">
        <f t="shared" si="36"/>
        <v>314407.84134119534</v>
      </c>
      <c r="J111" s="3">
        <f>IF(I110&gt;0,IF(B111&lt;2,IF(C111&gt;5500*[1]LookHere!B$11, 5500*[1]LookHere!B$11, C111), IF(H111&gt;(M111+P110),-(H111-M111-P110),0)),0)</f>
        <v>5500</v>
      </c>
      <c r="K111" s="35">
        <f t="shared" si="37"/>
        <v>23059.613707732573</v>
      </c>
      <c r="L111" s="35">
        <f t="shared" si="38"/>
        <v>24484.66054538716</v>
      </c>
      <c r="M111" s="35">
        <f t="shared" si="39"/>
        <v>0</v>
      </c>
      <c r="N111" s="35">
        <f t="shared" si="40"/>
        <v>680.74671269330418</v>
      </c>
      <c r="O111" s="35">
        <f t="shared" si="41"/>
        <v>97279.798663160123</v>
      </c>
      <c r="P111" s="3">
        <f t="shared" si="42"/>
        <v>0</v>
      </c>
      <c r="Q111">
        <f t="shared" si="43"/>
        <v>0</v>
      </c>
      <c r="R111" s="3">
        <f>IF(B111&lt;2,K111*V$5+L111*0.4*V$6 - IF((C111-J111)&gt;0,IF((C111-J111)&gt;V$12,V$12,C111-J111)),P111+L111*($V$6)*0.4+K111*($V$5)+G111+F111+E111)/LookHere!B$11</f>
        <v>304.61036688188278</v>
      </c>
      <c r="S111" s="3">
        <f>(IF(G111&gt;0,IF(R111&gt;V$15,IF(0.15*(R111-V$15)&lt;G111,0.15*(R111-V$15),G111),0),0))*LookHere!B$11</f>
        <v>0</v>
      </c>
      <c r="T111" s="3">
        <f>(IF(R111&lt;V$16,W$16*R111,IF(R111&lt;V$17,Z$16+W$17*(R111-V$16),IF(R111&lt;V$18,W$18*(R111-V$18)+Z$17,(R111-V$18)*W$19+Z$18)))+S111 + IF(R111&lt;V$20,R111*W$20,IF(R111&lt;V$21,(R111-V$20)*W$21+Z$20,(R111-V$21)*W$22+Z$21)))*LookHere!B$11</f>
        <v>60.922073376376559</v>
      </c>
      <c r="V111" s="40"/>
      <c r="AG111">
        <f t="shared" si="44"/>
        <v>79</v>
      </c>
      <c r="AH111" s="37">
        <v>8.5000000000000006E-2</v>
      </c>
      <c r="AI111" s="3">
        <f t="shared" si="45"/>
        <v>0</v>
      </c>
    </row>
    <row r="112" spans="1:35" x14ac:dyDescent="0.2">
      <c r="A112">
        <f t="shared" si="34"/>
        <v>60</v>
      </c>
      <c r="B112">
        <f>IF(A112&lt;LookHere!$B$9,1,2)</f>
        <v>1</v>
      </c>
      <c r="C112">
        <f>IF(B112&lt;2,LookHere!F$10 - T111,0)</f>
        <v>6939.0779266236232</v>
      </c>
      <c r="D112" s="3">
        <f>IF(B112=2,LookHere!$B$12,0)</f>
        <v>0</v>
      </c>
      <c r="E112" s="3">
        <f>IF(A112&lt;LookHere!B$13,0,IF(A112&lt;LookHere!B$14,LookHere!C$13,LookHere!C$14))</f>
        <v>0</v>
      </c>
      <c r="F112" s="3">
        <f>IF('SC3'!A112&lt;LookHere!D$15,0,LookHere!B$15)</f>
        <v>0</v>
      </c>
      <c r="G112" s="3">
        <f>IF('SC3'!A112&lt;LookHere!D$16,0,LookHere!B$16)</f>
        <v>0</v>
      </c>
      <c r="H112" s="3">
        <f t="shared" si="35"/>
        <v>0</v>
      </c>
      <c r="I112" s="35">
        <f t="shared" si="36"/>
        <v>334301.43231779523</v>
      </c>
      <c r="J112" s="3">
        <f>IF(I111&gt;0,IF(B112&lt;2,IF(C112&gt;5500*[1]LookHere!B$11, 5500*[1]LookHere!B$11, C112), IF(H112&gt;(M112+P111),-(H112-M112-P111),0)),0)</f>
        <v>5500</v>
      </c>
      <c r="K112" s="35">
        <f t="shared" si="37"/>
        <v>24136.017830867884</v>
      </c>
      <c r="L112" s="35">
        <f t="shared" si="38"/>
        <v>25627.584702689306</v>
      </c>
      <c r="M112" s="35">
        <f t="shared" si="39"/>
        <v>0</v>
      </c>
      <c r="N112" s="35">
        <f t="shared" si="40"/>
        <v>712.52341882729127</v>
      </c>
      <c r="O112" s="35">
        <f t="shared" si="41"/>
        <v>103172.34577258321</v>
      </c>
      <c r="P112" s="3">
        <f t="shared" si="42"/>
        <v>0</v>
      </c>
      <c r="Q112">
        <f t="shared" si="43"/>
        <v>0</v>
      </c>
      <c r="R112" s="3">
        <f>IF(B112&lt;2,K112*V$5+L112*0.4*V$6 - IF((C112-J112)&gt;0,IF((C112-J112)&gt;V$12,V$12,C112-J112)),P112+L112*($V$6)*0.4+K112*($V$5)+G112+F112+E112)/LookHere!B$11</f>
        <v>406.3528164942627</v>
      </c>
      <c r="S112" s="3">
        <f>(IF(G112&gt;0,IF(R112&gt;V$15,IF(0.15*(R112-V$15)&lt;G112,0.15*(R112-V$15),G112),0),0))*LookHere!B$11</f>
        <v>0</v>
      </c>
      <c r="T112" s="3">
        <f>(IF(R112&lt;V$16,W$16*R112,IF(R112&lt;V$17,Z$16+W$17*(R112-V$16),IF(R112&lt;V$18,W$18*(R112-V$18)+Z$17,(R112-V$18)*W$19+Z$18)))+S112 + IF(R112&lt;V$20,R112*W$20,IF(R112&lt;V$21,(R112-V$20)*W$21+Z$20,(R112-V$21)*W$22+Z$21)))*LookHere!B$11</f>
        <v>81.270563298852537</v>
      </c>
      <c r="AG112">
        <f t="shared" si="44"/>
        <v>80</v>
      </c>
      <c r="AH112" s="36">
        <v>8.7999999999999995E-2</v>
      </c>
      <c r="AI112" s="3">
        <f t="shared" si="45"/>
        <v>0</v>
      </c>
    </row>
    <row r="113" spans="1:35" x14ac:dyDescent="0.2">
      <c r="A113">
        <f t="shared" si="34"/>
        <v>61</v>
      </c>
      <c r="B113">
        <f>IF(A113&lt;LookHere!$B$9,1,2)</f>
        <v>1</v>
      </c>
      <c r="C113">
        <f>IF(B113&lt;2,LookHere!F$10 - T112,0)</f>
        <v>6918.7294367011473</v>
      </c>
      <c r="D113" s="3">
        <f>IF(B113=2,LookHere!$B$12,0)</f>
        <v>0</v>
      </c>
      <c r="E113" s="3">
        <f>IF(A113&lt;LookHere!B$13,0,IF(A113&lt;LookHere!B$14,LookHere!C$13,LookHere!C$14))</f>
        <v>0</v>
      </c>
      <c r="F113" s="3">
        <f>IF('SC3'!A113&lt;LookHere!D$15,0,LookHere!B$15)</f>
        <v>0</v>
      </c>
      <c r="G113" s="3">
        <f>IF('SC3'!A113&lt;LookHere!D$16,0,LookHere!B$16)</f>
        <v>0</v>
      </c>
      <c r="H113" s="3">
        <f t="shared" si="35"/>
        <v>0</v>
      </c>
      <c r="I113" s="35">
        <f t="shared" si="36"/>
        <v>355105.75188930385</v>
      </c>
      <c r="J113" s="3">
        <f>IF(I112&gt;0,IF(B113&lt;2,IF(C113&gt;5500*[1]LookHere!B$11, 5500*[1]LookHere!B$11, C113), IF(H113&gt;(M113+P112),-(H113-M113-P112),0)),0)</f>
        <v>5500</v>
      </c>
      <c r="K113" s="35">
        <f t="shared" si="37"/>
        <v>25262.667628149688</v>
      </c>
      <c r="L113" s="35">
        <f t="shared" si="38"/>
        <v>26823.85963554839</v>
      </c>
      <c r="M113" s="35">
        <f t="shared" si="39"/>
        <v>0</v>
      </c>
      <c r="N113" s="35">
        <f t="shared" si="40"/>
        <v>745.78343591071041</v>
      </c>
      <c r="O113" s="35">
        <f t="shared" si="41"/>
        <v>109314.30519875321</v>
      </c>
      <c r="P113" s="3">
        <f t="shared" si="42"/>
        <v>0</v>
      </c>
      <c r="Q113">
        <f t="shared" si="43"/>
        <v>0</v>
      </c>
      <c r="R113" s="3">
        <f>IF(B113&lt;2,K113*V$5+L113*0.4*V$6 - IF((C113-J113)&gt;0,IF((C113-J113)&gt;V$12,V$12,C113-J113)),P113+L113*($V$6)*0.4+K113*($V$5)+G113+F113+E113)/LookHere!B$11</f>
        <v>512.84452139117866</v>
      </c>
      <c r="S113" s="3">
        <f>(IF(G113&gt;0,IF(R113&gt;V$15,IF(0.15*(R113-V$15)&lt;G113,0.15*(R113-V$15),G113),0),0))*LookHere!B$11</f>
        <v>0</v>
      </c>
      <c r="T113" s="3">
        <f>(IF(R113&lt;V$16,W$16*R113,IF(R113&lt;V$17,Z$16+W$17*(R113-V$16),IF(R113&lt;V$18,W$18*(R113-V$18)+Z$17,(R113-V$18)*W$19+Z$18)))+S113 + IF(R113&lt;V$20,R113*W$20,IF(R113&lt;V$21,(R113-V$20)*W$21+Z$20,(R113-V$21)*W$22+Z$21)))*LookHere!B$11</f>
        <v>102.56890427823572</v>
      </c>
      <c r="AG113">
        <f t="shared" si="44"/>
        <v>81</v>
      </c>
      <c r="AH113" s="36">
        <v>0.09</v>
      </c>
      <c r="AI113" s="3">
        <f t="shared" si="45"/>
        <v>0</v>
      </c>
    </row>
    <row r="114" spans="1:35" x14ac:dyDescent="0.2">
      <c r="A114">
        <f t="shared" si="34"/>
        <v>62</v>
      </c>
      <c r="B114">
        <f>IF(A114&lt;LookHere!$B$9,1,2)</f>
        <v>1</v>
      </c>
      <c r="C114">
        <f>IF(B114&lt;2,LookHere!F$10 - T113,0)</f>
        <v>6897.431095721764</v>
      </c>
      <c r="D114" s="3">
        <f>IF(B114=2,LookHere!$B$12,0)</f>
        <v>0</v>
      </c>
      <c r="E114" s="3">
        <f>IF(A114&lt;LookHere!B$13,0,IF(A114&lt;LookHere!B$14,LookHere!C$13,LookHere!C$14))</f>
        <v>0</v>
      </c>
      <c r="F114" s="3">
        <f>IF('SC3'!A114&lt;LookHere!D$15,0,LookHere!B$15)</f>
        <v>0</v>
      </c>
      <c r="G114" s="3">
        <f>IF('SC3'!A114&lt;LookHere!D$16,0,LookHere!B$16)</f>
        <v>0</v>
      </c>
      <c r="H114" s="3">
        <f t="shared" si="35"/>
        <v>0</v>
      </c>
      <c r="I114" s="35">
        <f t="shared" si="36"/>
        <v>376862.49321079615</v>
      </c>
      <c r="J114" s="3">
        <f>IF(I113&gt;0,IF(B114&lt;2,IF(C114&gt;5500*[1]LookHere!B$11, 5500*[1]LookHere!B$11, C114), IF(H114&gt;(M114+P113),-(H114-M114-P113),0)),0)</f>
        <v>5500</v>
      </c>
      <c r="K114" s="35">
        <f t="shared" si="37"/>
        <v>26441.908527021242</v>
      </c>
      <c r="L114" s="35">
        <f t="shared" si="38"/>
        <v>28075.975715030894</v>
      </c>
      <c r="M114" s="35">
        <f t="shared" si="39"/>
        <v>0</v>
      </c>
      <c r="N114" s="35">
        <f t="shared" si="40"/>
        <v>780.59600369935401</v>
      </c>
      <c r="O114" s="35">
        <f t="shared" si="41"/>
        <v>115716.14518647389</v>
      </c>
      <c r="P114" s="3">
        <f t="shared" si="42"/>
        <v>0</v>
      </c>
      <c r="Q114">
        <f t="shared" si="43"/>
        <v>0</v>
      </c>
      <c r="R114" s="3">
        <f>IF(B114&lt;2,K114*V$5+L114*0.4*V$6 - IF((C114-J114)&gt;0,IF((C114-J114)&gt;V$12,V$12,C114-J114)),P114+L114*($V$6)*0.4+K114*($V$5)+G114+F114+E114)/LookHere!B$11</f>
        <v>624.30717296931971</v>
      </c>
      <c r="S114" s="3">
        <f>(IF(G114&gt;0,IF(R114&gt;V$15,IF(0.15*(R114-V$15)&lt;G114,0.15*(R114-V$15),G114),0),0))*LookHere!B$11</f>
        <v>0</v>
      </c>
      <c r="T114" s="3">
        <f>(IF(R114&lt;V$16,W$16*R114,IF(R114&lt;V$17,Z$16+W$17*(R114-V$16),IF(R114&lt;V$18,W$18*(R114-V$18)+Z$17,(R114-V$18)*W$19+Z$18)))+S114 + IF(R114&lt;V$20,R114*W$20,IF(R114&lt;V$21,(R114-V$20)*W$21+Z$20,(R114-V$21)*W$22+Z$21)))*LookHere!B$11</f>
        <v>124.86143459386395</v>
      </c>
      <c r="AG114">
        <f t="shared" si="44"/>
        <v>82</v>
      </c>
      <c r="AH114" s="36">
        <v>9.2999999999999999E-2</v>
      </c>
      <c r="AI114" s="3">
        <f t="shared" si="45"/>
        <v>0</v>
      </c>
    </row>
    <row r="115" spans="1:35" x14ac:dyDescent="0.2">
      <c r="A115">
        <f t="shared" si="34"/>
        <v>63</v>
      </c>
      <c r="B115">
        <f>IF(A115&lt;LookHere!$B$9,1,2)</f>
        <v>1</v>
      </c>
      <c r="C115">
        <f>IF(B115&lt;2,LookHere!F$10 - T114,0)</f>
        <v>6875.138565406136</v>
      </c>
      <c r="D115" s="3">
        <f>IF(B115=2,LookHere!$B$12,0)</f>
        <v>0</v>
      </c>
      <c r="E115" s="3">
        <f>IF(A115&lt;LookHere!B$13,0,IF(A115&lt;LookHere!B$14,LookHere!C$13,LookHere!C$14))</f>
        <v>0</v>
      </c>
      <c r="F115" s="3">
        <f>IF('SC3'!A115&lt;LookHere!D$15,0,LookHere!B$15)</f>
        <v>0</v>
      </c>
      <c r="G115" s="3">
        <f>IF('SC3'!A115&lt;LookHere!D$16,0,LookHere!B$16)</f>
        <v>0</v>
      </c>
      <c r="H115" s="3">
        <f t="shared" si="35"/>
        <v>0</v>
      </c>
      <c r="I115" s="35">
        <f t="shared" si="36"/>
        <v>399615.25814998639</v>
      </c>
      <c r="J115" s="3">
        <f>IF(I114&gt;0,IF(B115&lt;2,IF(C115&gt;5500*[1]LookHere!B$11, 5500*[1]LookHere!B$11, C115), IF(H115&gt;(M115+P114),-(H115-M115-P114),0)),0)</f>
        <v>5500</v>
      </c>
      <c r="K115" s="35">
        <f t="shared" si="37"/>
        <v>27676.195437582461</v>
      </c>
      <c r="L115" s="35">
        <f t="shared" si="38"/>
        <v>29386.539560711106</v>
      </c>
      <c r="M115" s="35">
        <f t="shared" si="39"/>
        <v>0</v>
      </c>
      <c r="N115" s="35">
        <f t="shared" si="40"/>
        <v>817.0335940048285</v>
      </c>
      <c r="O115" s="35">
        <f t="shared" si="41"/>
        <v>122388.76887851678</v>
      </c>
      <c r="P115" s="3">
        <f t="shared" si="42"/>
        <v>0</v>
      </c>
      <c r="Q115">
        <f t="shared" si="43"/>
        <v>0</v>
      </c>
      <c r="R115" s="3">
        <f>IF(B115&lt;2,K115*V$5+L115*0.4*V$6 - IF((C115-J115)&gt;0,IF((C115-J115)&gt;V$12,V$12,C115-J115)),P115+L115*($V$6)*0.4+K115*($V$5)+G115+F115+E115)/LookHere!B$11</f>
        <v>740.97281100052851</v>
      </c>
      <c r="S115" s="3">
        <f>(IF(G115&gt;0,IF(R115&gt;V$15,IF(0.15*(R115-V$15)&lt;G115,0.15*(R115-V$15),G115),0),0))*LookHere!B$11</f>
        <v>0</v>
      </c>
      <c r="T115" s="3">
        <f>(IF(R115&lt;V$16,W$16*R115,IF(R115&lt;V$17,Z$16+W$17*(R115-V$16),IF(R115&lt;V$18,W$18*(R115-V$18)+Z$17,(R115-V$18)*W$19+Z$18)))+S115 + IF(R115&lt;V$20,R115*W$20,IF(R115&lt;V$21,(R115-V$20)*W$21+Z$20,(R115-V$21)*W$22+Z$21)))*LookHere!B$11</f>
        <v>148.19456220010571</v>
      </c>
      <c r="AG115">
        <f t="shared" si="44"/>
        <v>83</v>
      </c>
      <c r="AH115" s="36">
        <v>9.6000000000000002E-2</v>
      </c>
      <c r="AI115" s="3">
        <f t="shared" si="45"/>
        <v>0</v>
      </c>
    </row>
    <row r="116" spans="1:35" x14ac:dyDescent="0.2">
      <c r="A116">
        <f t="shared" si="34"/>
        <v>64</v>
      </c>
      <c r="B116">
        <f>IF(A116&lt;LookHere!$B$9,1,2)</f>
        <v>1</v>
      </c>
      <c r="C116">
        <f>IF(B116&lt;2,LookHere!F$10 - T115,0)</f>
        <v>6851.8054377998942</v>
      </c>
      <c r="D116" s="3">
        <f>IF(B116=2,LookHere!$B$12,0)</f>
        <v>0</v>
      </c>
      <c r="E116" s="3">
        <f>IF(A116&lt;LookHere!B$13,0,IF(A116&lt;LookHere!B$14,LookHere!C$13,LookHere!C$14))</f>
        <v>0</v>
      </c>
      <c r="F116" s="3">
        <f>IF('SC3'!A116&lt;LookHere!D$15,0,LookHere!B$15)</f>
        <v>0</v>
      </c>
      <c r="G116" s="3">
        <f>IF('SC3'!A116&lt;LookHere!D$16,0,LookHere!B$16)</f>
        <v>0</v>
      </c>
      <c r="H116" s="3">
        <f t="shared" si="35"/>
        <v>0</v>
      </c>
      <c r="I116" s="35">
        <f t="shared" si="36"/>
        <v>423409.64466809272</v>
      </c>
      <c r="J116" s="3">
        <f>IF(I115&gt;0,IF(B116&lt;2,IF(C116&gt;5500*[1]LookHere!B$11, 5500*[1]LookHere!B$11, C116), IF(H116&gt;(M116+P115),-(H116-M116-P115),0)),0)</f>
        <v>5500</v>
      </c>
      <c r="K116" s="35">
        <f t="shared" si="37"/>
        <v>28968.097863151834</v>
      </c>
      <c r="L116" s="35">
        <f t="shared" si="38"/>
        <v>30758.279467057469</v>
      </c>
      <c r="M116" s="35">
        <f t="shared" si="39"/>
        <v>0</v>
      </c>
      <c r="N116" s="35">
        <f t="shared" si="40"/>
        <v>855.17206156432405</v>
      </c>
      <c r="O116" s="35">
        <f t="shared" si="41"/>
        <v>129343.53215557517</v>
      </c>
      <c r="P116" s="3">
        <f t="shared" si="42"/>
        <v>0</v>
      </c>
      <c r="Q116">
        <f t="shared" si="43"/>
        <v>0</v>
      </c>
      <c r="R116" s="3">
        <f>IF(B116&lt;2,K116*V$5+L116*0.4*V$6 - IF((C116-J116)&gt;0,IF((C116-J116)&gt;V$12,V$12,C116-J116)),P116+L116*($V$6)*0.4+K116*($V$5)+G116+F116+E116)/LookHere!B$11</f>
        <v>863.08430668558412</v>
      </c>
      <c r="S116" s="3">
        <f>(IF(G116&gt;0,IF(R116&gt;V$15,IF(0.15*(R116-V$15)&lt;G116,0.15*(R116-V$15),G116),0),0))*LookHere!B$11</f>
        <v>0</v>
      </c>
      <c r="T116" s="3">
        <f>(IF(R116&lt;V$16,W$16*R116,IF(R116&lt;V$17,Z$16+W$17*(R116-V$16),IF(R116&lt;V$18,W$18*(R116-V$18)+Z$17,(R116-V$18)*W$19+Z$18)))+S116 + IF(R116&lt;V$20,R116*W$20,IF(R116&lt;V$21,(R116-V$20)*W$21+Z$20,(R116-V$21)*W$22+Z$21)))*LookHere!B$11</f>
        <v>172.6168613371168</v>
      </c>
      <c r="AG116">
        <f t="shared" si="44"/>
        <v>84</v>
      </c>
      <c r="AH116" s="36">
        <v>9.9000000000000005E-2</v>
      </c>
      <c r="AI116" s="3">
        <f t="shared" si="45"/>
        <v>0</v>
      </c>
    </row>
    <row r="117" spans="1:35" x14ac:dyDescent="0.2">
      <c r="A117">
        <f t="shared" si="34"/>
        <v>65</v>
      </c>
      <c r="B117">
        <f>IF(A117&lt;LookHere!$B$9,1,2)</f>
        <v>2</v>
      </c>
      <c r="C117">
        <f>IF(B117&lt;2,LookHere!F$10 - T116,0)</f>
        <v>0</v>
      </c>
      <c r="D117" s="3">
        <f>IF(B117=2,LookHere!$B$12,0)</f>
        <v>45000</v>
      </c>
      <c r="E117" s="3">
        <f>IF(A117&lt;LookHere!B$13,0,IF(A117&lt;LookHere!B$14,LookHere!C$13,LookHere!C$14))</f>
        <v>15000</v>
      </c>
      <c r="F117" s="3">
        <f>IF('SC3'!A117&lt;LookHere!D$15,0,LookHere!B$15)</f>
        <v>8000</v>
      </c>
      <c r="G117" s="3">
        <f>IF('SC3'!A117&lt;LookHere!D$16,0,LookHere!B$16)</f>
        <v>0</v>
      </c>
      <c r="H117" s="3">
        <f t="shared" si="35"/>
        <v>22172.616861337116</v>
      </c>
      <c r="I117" s="35">
        <f t="shared" si="36"/>
        <v>437712.42246498086</v>
      </c>
      <c r="J117" s="3">
        <f>IF(I116&gt;0,IF(B117&lt;2,IF(C117&gt;5500*[1]LookHere!B$11, 5500*[1]LookHere!B$11, C117), IF(H117&gt;(M117+P116),-(H117-M117-P116),0)),0)</f>
        <v>0</v>
      </c>
      <c r="K117" s="35">
        <f t="shared" si="37"/>
        <v>26744.748912491064</v>
      </c>
      <c r="L117" s="35">
        <f t="shared" si="38"/>
        <v>13596.99055867527</v>
      </c>
      <c r="M117" s="35">
        <f t="shared" si="39"/>
        <v>22172.616861337116</v>
      </c>
      <c r="N117" s="35">
        <f t="shared" si="40"/>
        <v>12840.366267994677</v>
      </c>
      <c r="O117" s="35">
        <f t="shared" si="41"/>
        <v>133712.7566717905</v>
      </c>
      <c r="P117" s="3">
        <f t="shared" si="42"/>
        <v>5348.5102668716199</v>
      </c>
      <c r="Q117">
        <f t="shared" si="43"/>
        <v>0.04</v>
      </c>
      <c r="R117" s="3">
        <f>IF(B117&lt;2,K117*V$5+L117*0.4*V$6 - IF((C117-J117)&gt;0,IF((C117-J117)&gt;V$12,V$12,C117-J117)),P117+L117*($V$6)*0.4+K117*($V$5)+G117+F117+E117)/LookHere!B$11</f>
        <v>29826.365285244516</v>
      </c>
      <c r="S117" s="3">
        <f>(IF(G117&gt;0,IF(R117&gt;V$15,IF(0.15*(R117-V$15)&lt;G117,0.15*(R117-V$15),G117),0),0))*LookHere!B$11</f>
        <v>0</v>
      </c>
      <c r="T117" s="3">
        <f>(IF(R117&lt;V$16,W$16*R117,IF(R117&lt;V$17,Z$16+W$17*(R117-V$16),IF(R117&lt;V$18,W$18*(R117-V$18)+Z$17,(R117-V$18)*W$19+Z$18)))+S117 + IF(R117&lt;V$20,R117*W$20,IF(R117&lt;V$21,(R117-V$20)*W$21+Z$20,(R117-V$21)*W$22+Z$21)))*LookHere!B$11</f>
        <v>5965.273057048903</v>
      </c>
      <c r="AG117">
        <f t="shared" si="44"/>
        <v>85</v>
      </c>
      <c r="AH117" s="37">
        <v>0.10299999999999999</v>
      </c>
      <c r="AI117" s="3">
        <f t="shared" si="45"/>
        <v>0</v>
      </c>
    </row>
    <row r="118" spans="1:35" x14ac:dyDescent="0.2">
      <c r="A118">
        <f t="shared" si="34"/>
        <v>66</v>
      </c>
      <c r="B118">
        <f>IF(A118&lt;LookHere!$B$9,1,2)</f>
        <v>2</v>
      </c>
      <c r="C118">
        <f>IF(B118&lt;2,LookHere!F$10 - T117,0)</f>
        <v>0</v>
      </c>
      <c r="D118" s="3">
        <f>IF(B118=2,LookHere!$B$12,0)</f>
        <v>45000</v>
      </c>
      <c r="E118" s="3">
        <f>IF(A118&lt;LookHere!B$13,0,IF(A118&lt;LookHere!B$14,LookHere!C$13,LookHere!C$14))</f>
        <v>15000</v>
      </c>
      <c r="F118" s="3">
        <f>IF('SC3'!A118&lt;LookHere!D$15,0,LookHere!B$15)</f>
        <v>8000</v>
      </c>
      <c r="G118" s="3">
        <f>IF('SC3'!A118&lt;LookHere!D$16,0,LookHere!B$16)</f>
        <v>0</v>
      </c>
      <c r="H118" s="3">
        <f t="shared" si="35"/>
        <v>27965.273057048904</v>
      </c>
      <c r="I118" s="35">
        <f t="shared" si="36"/>
        <v>452498.34809584788</v>
      </c>
      <c r="J118" s="3">
        <f>IF(I117&gt;0,IF(B118&lt;2,IF(C118&gt;5500*[1]LookHere!B$11, 5500*[1]LookHere!B$11, C118), IF(H118&gt;(M118+P117),-(H118-M118-P117),0)),0)</f>
        <v>0</v>
      </c>
      <c r="K118" s="35">
        <f t="shared" si="37"/>
        <v>12829.51581453144</v>
      </c>
      <c r="L118" s="35">
        <f t="shared" si="38"/>
        <v>6347.8729488331282</v>
      </c>
      <c r="M118" s="35">
        <f t="shared" si="39"/>
        <v>22616.762790177283</v>
      </c>
      <c r="N118" s="35">
        <f t="shared" si="40"/>
        <v>1494.4687173253674</v>
      </c>
      <c r="O118" s="35">
        <f t="shared" si="41"/>
        <v>132881.06332529194</v>
      </c>
      <c r="P118" s="3">
        <f t="shared" si="42"/>
        <v>5581.0046596622615</v>
      </c>
      <c r="Q118">
        <f t="shared" si="43"/>
        <v>4.2000000000000003E-2</v>
      </c>
      <c r="R118" s="3">
        <f>IF(B118&lt;2,K118*V$5+L118*0.4*V$6 - IF((C118-J118)&gt;0,IF((C118-J118)&gt;V$12,V$12,C118-J118)),P118+L118*($V$6)*0.4+K118*($V$5)+G118+F118+E118)/LookHere!B$11</f>
        <v>29283.244443921889</v>
      </c>
      <c r="S118" s="3">
        <f>(IF(G118&gt;0,IF(R118&gt;V$15,IF(0.15*(R118-V$15)&lt;G118,0.15*(R118-V$15),G118),0),0))*LookHere!B$11</f>
        <v>0</v>
      </c>
      <c r="T118" s="3">
        <f>(IF(R118&lt;V$16,W$16*R118,IF(R118&lt;V$17,Z$16+W$17*(R118-V$16),IF(R118&lt;V$18,W$18*(R118-V$18)+Z$17,(R118-V$18)*W$19+Z$18)))+S118 + IF(R118&lt;V$20,R118*W$20,IF(R118&lt;V$21,(R118-V$20)*W$21+Z$20,(R118-V$21)*W$22+Z$21)))*LookHere!B$11</f>
        <v>5856.648888784377</v>
      </c>
      <c r="AG118">
        <f t="shared" si="44"/>
        <v>86</v>
      </c>
      <c r="AH118" s="37">
        <v>0.108</v>
      </c>
      <c r="AI118" s="3">
        <f t="shared" si="45"/>
        <v>0</v>
      </c>
    </row>
    <row r="119" spans="1:35" x14ac:dyDescent="0.2">
      <c r="A119">
        <f t="shared" si="34"/>
        <v>67</v>
      </c>
      <c r="B119">
        <f>IF(A119&lt;LookHere!$B$9,1,2)</f>
        <v>2</v>
      </c>
      <c r="C119">
        <f>IF(B119&lt;2,LookHere!F$10 - T118,0)</f>
        <v>0</v>
      </c>
      <c r="D119" s="3">
        <f>IF(B119=2,LookHere!$B$12,0)</f>
        <v>45000</v>
      </c>
      <c r="E119" s="3">
        <f>IF(A119&lt;LookHere!B$13,0,IF(A119&lt;LookHere!B$14,LookHere!C$13,LookHere!C$14))</f>
        <v>15000</v>
      </c>
      <c r="F119" s="3">
        <f>IF('SC3'!A119&lt;LookHere!D$15,0,LookHere!B$15)</f>
        <v>8000</v>
      </c>
      <c r="G119" s="3">
        <f>IF('SC3'!A119&lt;LookHere!D$16,0,LookHere!B$16)</f>
        <v>7004.88</v>
      </c>
      <c r="H119" s="3">
        <f t="shared" si="35"/>
        <v>20851.768888784376</v>
      </c>
      <c r="I119" s="35">
        <f t="shared" si="36"/>
        <v>467783.74229452555</v>
      </c>
      <c r="J119" s="3">
        <f>IF(I118&gt;0,IF(B119&lt;2,IF(C119&gt;5500*[1]LookHere!B$11, 5500*[1]LookHere!B$11, C119), IF(H119&gt;(M119+P118),-(H119-M119-P118),0)),0)</f>
        <v>0</v>
      </c>
      <c r="K119" s="35">
        <f t="shared" si="37"/>
        <v>2937.0869335230227</v>
      </c>
      <c r="L119" s="35">
        <f t="shared" si="38"/>
        <v>1653.02917233531</v>
      </c>
      <c r="M119" s="35">
        <f t="shared" si="39"/>
        <v>15270.764229122115</v>
      </c>
      <c r="N119" s="35">
        <f t="shared" si="40"/>
        <v>594.65631982375749</v>
      </c>
      <c r="O119" s="35">
        <f t="shared" si="41"/>
        <v>131788.78098475802</v>
      </c>
      <c r="P119" s="3">
        <f t="shared" si="42"/>
        <v>5798.7063633293528</v>
      </c>
      <c r="Q119">
        <f t="shared" si="43"/>
        <v>4.3999999999999997E-2</v>
      </c>
      <c r="R119" s="3">
        <f>IF(B119&lt;2,K119*V$5+L119*0.4*V$6 - IF((C119-J119)&gt;0,IF((C119-J119)&gt;V$12,V$12,C119-J119)),P119+L119*($V$6)*0.4+K119*($V$5)+G119+F119+E119)/LookHere!B$11</f>
        <v>35972.006187461317</v>
      </c>
      <c r="S119" s="3">
        <f>(IF(G119&gt;0,IF(R119&gt;V$15,IF(0.15*(R119-V$15)&lt;G119,0.15*(R119-V$15),G119),0),0))*LookHere!B$11</f>
        <v>0</v>
      </c>
      <c r="T119" s="3">
        <f>(IF(R119&lt;V$16,W$16*R119,IF(R119&lt;V$17,Z$16+W$17*(R119-V$16),IF(R119&lt;V$18,W$18*(R119-V$18)+Z$17,(R119-V$18)*W$19+Z$18)))+S119 + IF(R119&lt;V$20,R119*W$20,IF(R119&lt;V$21,(R119-V$20)*W$21+Z$20,(R119-V$21)*W$22+Z$21)))*LookHere!B$11</f>
        <v>7194.4012374922631</v>
      </c>
      <c r="W119" s="3"/>
      <c r="X119" s="3"/>
      <c r="Y119" s="3"/>
      <c r="AG119">
        <f t="shared" si="44"/>
        <v>87</v>
      </c>
      <c r="AH119" s="37">
        <v>0.113</v>
      </c>
      <c r="AI119" s="3">
        <f t="shared" si="45"/>
        <v>0</v>
      </c>
    </row>
    <row r="120" spans="1:35" x14ac:dyDescent="0.2">
      <c r="A120">
        <f t="shared" si="34"/>
        <v>68</v>
      </c>
      <c r="B120">
        <f>IF(A120&lt;LookHere!$B$9,1,2)</f>
        <v>2</v>
      </c>
      <c r="C120">
        <f>IF(B120&lt;2,LookHere!F$10 - T119,0)</f>
        <v>0</v>
      </c>
      <c r="D120" s="3">
        <f>IF(B120=2,LookHere!$B$12,0)</f>
        <v>45000</v>
      </c>
      <c r="E120" s="3">
        <f>IF(A120&lt;LookHere!B$13,0,IF(A120&lt;LookHere!B$14,LookHere!C$13,LookHere!C$14))</f>
        <v>15000</v>
      </c>
      <c r="F120" s="3">
        <f>IF('SC3'!A120&lt;LookHere!D$15,0,LookHere!B$15)</f>
        <v>8000</v>
      </c>
      <c r="G120" s="3">
        <f>IF('SC3'!A120&lt;LookHere!D$16,0,LookHere!B$16)</f>
        <v>7004.88</v>
      </c>
      <c r="H120" s="3">
        <f t="shared" si="35"/>
        <v>22189.521237492263</v>
      </c>
      <c r="I120" s="35">
        <f t="shared" si="36"/>
        <v>471784.77834093</v>
      </c>
      <c r="J120" s="3">
        <f>IF(I119&gt;0,IF(B120&lt;2,IF(C120&gt;5500*[1]LookHere!B$11, 5500*[1]LookHere!B$11, C120), IF(H120&gt;(M120+P119),-(H120-M120-P119),0)),0)</f>
        <v>-11800.698768304579</v>
      </c>
      <c r="K120" s="35">
        <f t="shared" si="37"/>
        <v>46.34723181099281</v>
      </c>
      <c r="L120" s="35">
        <f t="shared" si="38"/>
        <v>125.26655067956943</v>
      </c>
      <c r="M120" s="35">
        <f t="shared" si="39"/>
        <v>4590.116105858333</v>
      </c>
      <c r="N120" s="35">
        <f t="shared" si="40"/>
        <v>275.99434057781019</v>
      </c>
      <c r="O120" s="35">
        <f t="shared" si="41"/>
        <v>130441.89964309377</v>
      </c>
      <c r="P120" s="3">
        <f t="shared" si="42"/>
        <v>6000.3273835823129</v>
      </c>
      <c r="Q120">
        <f t="shared" si="43"/>
        <v>4.5999999999999999E-2</v>
      </c>
      <c r="R120" s="3">
        <f>IF(B120&lt;2,K120*V$5+L120*0.4*V$6 - IF((C120-J120)&gt;0,IF((C120-J120)&gt;V$12,V$12,C120-J120)),P120+L120*($V$6)*0.4+K120*($V$5)+G120+F120+E120)/LookHere!B$11</f>
        <v>36011.66489962615</v>
      </c>
      <c r="S120" s="3">
        <f>(IF(G120&gt;0,IF(R120&gt;V$15,IF(0.15*(R120-V$15)&lt;G120,0.15*(R120-V$15),G120),0),0))*LookHere!B$11</f>
        <v>0</v>
      </c>
      <c r="T120" s="3">
        <f>(IF(R120&lt;V$16,W$16*R120,IF(R120&lt;V$17,Z$16+W$17*(R120-V$16),IF(R120&lt;V$18,W$18*(R120-V$18)+Z$17,(R120-V$18)*W$19+Z$18)))+S120 + IF(R120&lt;V$20,R120*W$20,IF(R120&lt;V$21,(R120-V$20)*W$21+Z$20,(R120-V$21)*W$22+Z$21)))*LookHere!B$11</f>
        <v>7202.3329799252306</v>
      </c>
      <c r="W120" s="3"/>
      <c r="X120" s="3"/>
      <c r="Y120" s="3"/>
      <c r="AG120">
        <f t="shared" si="44"/>
        <v>88</v>
      </c>
      <c r="AH120" s="37">
        <v>0.11899999999999999</v>
      </c>
      <c r="AI120" s="3">
        <f t="shared" si="45"/>
        <v>0</v>
      </c>
    </row>
    <row r="121" spans="1:35" x14ac:dyDescent="0.2">
      <c r="A121">
        <f t="shared" si="34"/>
        <v>69</v>
      </c>
      <c r="B121">
        <f>IF(A121&lt;LookHere!$B$9,1,2)</f>
        <v>2</v>
      </c>
      <c r="C121">
        <f>IF(B121&lt;2,LookHere!F$10 - T120,0)</f>
        <v>0</v>
      </c>
      <c r="D121" s="3">
        <f>IF(B121=2,LookHere!$B$12,0)</f>
        <v>45000</v>
      </c>
      <c r="E121" s="3">
        <f>IF(A121&lt;LookHere!B$13,0,IF(A121&lt;LookHere!B$14,LookHere!C$13,LookHere!C$14))</f>
        <v>15000</v>
      </c>
      <c r="F121" s="3">
        <f>IF('SC3'!A121&lt;LookHere!D$15,0,LookHere!B$15)</f>
        <v>8000</v>
      </c>
      <c r="G121" s="3">
        <f>IF('SC3'!A121&lt;LookHere!D$16,0,LookHere!B$16)</f>
        <v>7004.88</v>
      </c>
      <c r="H121" s="3">
        <f t="shared" si="35"/>
        <v>22197.45297992523</v>
      </c>
      <c r="I121" s="35">
        <f t="shared" si="36"/>
        <v>471696.15633943421</v>
      </c>
      <c r="J121" s="3">
        <f>IF(I120&gt;0,IF(B121&lt;2,IF(C121&gt;5500*[1]LookHere!B$11, 5500*[1]LookHere!B$11, C121), IF(H121&gt;(M121+P120),-(H121-M121-P120),0)),0)</f>
        <v>-16025.511813852354</v>
      </c>
      <c r="K121" s="35">
        <f t="shared" si="37"/>
        <v>0.73135931797746423</v>
      </c>
      <c r="L121" s="35">
        <f t="shared" si="38"/>
        <v>9.4926992104977614</v>
      </c>
      <c r="M121" s="35">
        <f t="shared" si="39"/>
        <v>171.61378249056224</v>
      </c>
      <c r="N121" s="35">
        <f t="shared" si="40"/>
        <v>73.782415932400752</v>
      </c>
      <c r="O121" s="35">
        <f t="shared" si="41"/>
        <v>128847.89962945515</v>
      </c>
      <c r="P121" s="3">
        <f t="shared" si="42"/>
        <v>6184.6991822138471</v>
      </c>
      <c r="Q121">
        <f t="shared" si="43"/>
        <v>4.8000000000000001E-2</v>
      </c>
      <c r="R121" s="3">
        <f>IF(B121&lt;2,K121*V$5+L121*0.4*V$6 - IF((C121-J121)&gt;0,IF((C121-J121)&gt;V$12,V$12,C121-J121)),P121+L121*($V$6)*0.4+K121*($V$5)+G121+F121+E121)/LookHere!B$11</f>
        <v>36189.969034542395</v>
      </c>
      <c r="S121" s="3">
        <f>(IF(G121&gt;0,IF(R121&gt;V$15,IF(0.15*(R121-V$15)&lt;G121,0.15*(R121-V$15),G121),0),0))*LookHere!B$11</f>
        <v>0</v>
      </c>
      <c r="T121" s="3">
        <f>(IF(R121&lt;V$16,W$16*R121,IF(R121&lt;V$17,Z$16+W$17*(R121-V$16),IF(R121&lt;V$18,W$18*(R121-V$18)+Z$17,(R121-V$18)*W$19+Z$18)))+S121 + IF(R121&lt;V$20,R121*W$20,IF(R121&lt;V$21,(R121-V$20)*W$21+Z$20,(R121-V$21)*W$22+Z$21)))*LookHere!B$11</f>
        <v>7237.9938069084783</v>
      </c>
      <c r="W121" s="3"/>
      <c r="X121" s="3"/>
      <c r="Y121" s="3"/>
      <c r="AG121">
        <f t="shared" si="44"/>
        <v>89</v>
      </c>
      <c r="AH121" s="37">
        <v>0.127</v>
      </c>
      <c r="AI121" s="3">
        <f t="shared" si="45"/>
        <v>0</v>
      </c>
    </row>
    <row r="122" spans="1:35" x14ac:dyDescent="0.2">
      <c r="A122">
        <f t="shared" si="34"/>
        <v>70</v>
      </c>
      <c r="B122">
        <f>IF(A122&lt;LookHere!$B$9,1,2)</f>
        <v>2</v>
      </c>
      <c r="C122">
        <f>IF(B122&lt;2,LookHere!F$10 - T121,0)</f>
        <v>0</v>
      </c>
      <c r="D122" s="3">
        <f>IF(B122=2,LookHere!$B$12,0)</f>
        <v>45000</v>
      </c>
      <c r="E122" s="3">
        <f>IF(A122&lt;LookHere!B$13,0,IF(A122&lt;LookHere!B$14,LookHere!C$13,LookHere!C$14))</f>
        <v>15000</v>
      </c>
      <c r="F122" s="3">
        <f>IF('SC3'!A122&lt;LookHere!D$15,0,LookHere!B$15)</f>
        <v>8000</v>
      </c>
      <c r="G122" s="3">
        <f>IF('SC3'!A122&lt;LookHere!D$16,0,LookHere!B$16)</f>
        <v>7004.88</v>
      </c>
      <c r="H122" s="3">
        <f t="shared" si="35"/>
        <v>22233.113806908477</v>
      </c>
      <c r="I122" s="35">
        <f t="shared" si="36"/>
        <v>471591.86193441413</v>
      </c>
      <c r="J122" s="3">
        <f>IF(I121&gt;0,IF(B122&lt;2,IF(C122&gt;5500*[1]LookHere!B$11, 5500*[1]LookHere!B$11, C122), IF(H122&gt;(M122+P121),-(H122-M122-P121),0)),0)</f>
        <v>-16038.190566166155</v>
      </c>
      <c r="K122" s="35">
        <f t="shared" si="37"/>
        <v>1.1540850037684791E-2</v>
      </c>
      <c r="L122" s="35">
        <f t="shared" si="38"/>
        <v>0.71935674617152046</v>
      </c>
      <c r="M122" s="35">
        <f t="shared" si="39"/>
        <v>10.224058528475226</v>
      </c>
      <c r="N122" s="35">
        <f t="shared" si="40"/>
        <v>6.4254816519551934</v>
      </c>
      <c r="O122" s="35">
        <f t="shared" si="41"/>
        <v>127015.68249672429</v>
      </c>
      <c r="P122" s="3">
        <f t="shared" si="42"/>
        <v>6350.7841248362147</v>
      </c>
      <c r="Q122">
        <f t="shared" si="43"/>
        <v>0.05</v>
      </c>
      <c r="R122" s="3">
        <f>IF(B122&lt;2,K122*V$5+L122*0.4*V$6 - IF((C122-J122)&gt;0,IF((C122-J122)&gt;V$12,V$12,C122-J122)),P122+L122*($V$6)*0.4+K122*($V$5)+G122+F122+E122)/LookHere!B$11</f>
        <v>36355.692097763487</v>
      </c>
      <c r="S122" s="3">
        <f>(IF(G122&gt;0,IF(R122&gt;V$15,IF(0.15*(R122-V$15)&lt;G122,0.15*(R122-V$15),G122),0),0))*LookHere!B$11</f>
        <v>0</v>
      </c>
      <c r="T122" s="3">
        <f>(IF(R122&lt;V$16,W$16*R122,IF(R122&lt;V$17,Z$16+W$17*(R122-V$16),IF(R122&lt;V$18,W$18*(R122-V$18)+Z$17,(R122-V$18)*W$19+Z$18)))+S122 + IF(R122&lt;V$20,R122*W$20,IF(R122&lt;V$21,(R122-V$20)*W$21+Z$20,(R122-V$21)*W$22+Z$21)))*LookHere!B$11</f>
        <v>7271.138419552698</v>
      </c>
      <c r="W122" s="3"/>
      <c r="X122" s="3"/>
      <c r="Y122" s="3"/>
      <c r="AG122">
        <f t="shared" si="44"/>
        <v>90</v>
      </c>
      <c r="AH122" s="37">
        <v>0.13600000000000001</v>
      </c>
      <c r="AI122" s="3">
        <f t="shared" si="45"/>
        <v>0</v>
      </c>
    </row>
    <row r="123" spans="1:35" x14ac:dyDescent="0.2">
      <c r="A123">
        <f t="shared" si="34"/>
        <v>71</v>
      </c>
      <c r="B123">
        <f>IF(A123&lt;LookHere!$B$9,1,2)</f>
        <v>2</v>
      </c>
      <c r="C123">
        <f>IF(B123&lt;2,LookHere!F$10 - T122,0)</f>
        <v>0</v>
      </c>
      <c r="D123" s="3">
        <f>IF(B123=2,LookHere!$B$12,0)</f>
        <v>45000</v>
      </c>
      <c r="E123" s="3">
        <f>IF(A123&lt;LookHere!B$13,0,IF(A123&lt;LookHere!B$14,LookHere!C$13,LookHere!C$14))</f>
        <v>15000</v>
      </c>
      <c r="F123" s="3">
        <f>IF('SC3'!A123&lt;LookHere!D$15,0,LookHere!B$15)</f>
        <v>8000</v>
      </c>
      <c r="G123" s="3">
        <f>IF('SC3'!A123&lt;LookHere!D$16,0,LookHere!B$16)</f>
        <v>7004.88</v>
      </c>
      <c r="H123" s="3">
        <f t="shared" si="35"/>
        <v>22266.258419552698</v>
      </c>
      <c r="I123" s="35">
        <f t="shared" si="36"/>
        <v>471607.49163343833</v>
      </c>
      <c r="J123" s="3">
        <f>IF(I122&gt;0,IF(B123&lt;2,IF(C123&gt;5500*[1]LookHere!B$11, 5500*[1]LookHere!B$11, C123), IF(H123&gt;(M123+P122),-(H123-M123-P122),0)),0)</f>
        <v>-15914.743397120275</v>
      </c>
      <c r="K123" s="35">
        <f t="shared" si="37"/>
        <v>1.8211461359468606E-4</v>
      </c>
      <c r="L123" s="35">
        <f t="shared" si="38"/>
        <v>5.4512854224877838E-2</v>
      </c>
      <c r="M123" s="35">
        <f t="shared" si="39"/>
        <v>0.73089759620920525</v>
      </c>
      <c r="N123" s="35">
        <f t="shared" si="40"/>
        <v>0.50008746730875886</v>
      </c>
      <c r="O123" s="35">
        <f t="shared" si="41"/>
        <v>124955.4881266274</v>
      </c>
      <c r="P123" s="3">
        <f t="shared" si="42"/>
        <v>9246.7061213704274</v>
      </c>
      <c r="Q123">
        <f t="shared" si="43"/>
        <v>7.3999999999999996E-2</v>
      </c>
      <c r="R123" s="3">
        <f>IF(B123&lt;2,K123*V$5+L123*0.4*V$6 - IF((C123-J123)&gt;0,IF((C123-J123)&gt;V$12,V$12,C123-J123)),P123+L123*($V$6)*0.4+K123*($V$5)+G123+F123+E123)/LookHere!B$11</f>
        <v>39251.588216382959</v>
      </c>
      <c r="S123" s="3">
        <f>(IF(G123&gt;0,IF(R123&gt;V$15,IF(0.15*(R123-V$15)&lt;G123,0.15*(R123-V$15),G123),0),0))*LookHere!B$11</f>
        <v>0</v>
      </c>
      <c r="T123" s="3">
        <f>(IF(R123&lt;V$16,W$16*R123,IF(R123&lt;V$17,Z$16+W$17*(R123-V$16),IF(R123&lt;V$18,W$18*(R123-V$18)+Z$17,(R123-V$18)*W$19+Z$18)))+S123 + IF(R123&lt;V$20,R123*W$20,IF(R123&lt;V$21,(R123-V$20)*W$21+Z$20,(R123-V$21)*W$22+Z$21)))*LookHere!B$11</f>
        <v>7850.3176432765922</v>
      </c>
      <c r="AG123">
        <f t="shared" si="44"/>
        <v>91</v>
      </c>
      <c r="AH123" s="37">
        <v>0.14699999999999999</v>
      </c>
      <c r="AI123" s="3">
        <f t="shared" si="45"/>
        <v>0</v>
      </c>
    </row>
    <row r="124" spans="1:35" x14ac:dyDescent="0.2">
      <c r="A124">
        <f t="shared" si="34"/>
        <v>72</v>
      </c>
      <c r="B124">
        <f>IF(A124&lt;LookHere!$B$9,1,2)</f>
        <v>2</v>
      </c>
      <c r="C124">
        <f>IF(B124&lt;2,LookHere!F$10 - T123,0)</f>
        <v>0</v>
      </c>
      <c r="D124" s="3">
        <f>IF(B124=2,LookHere!$B$12,0)</f>
        <v>45000</v>
      </c>
      <c r="E124" s="3">
        <f>IF(A124&lt;LookHere!B$13,0,IF(A124&lt;LookHere!B$14,LookHere!C$13,LookHere!C$14))</f>
        <v>15000</v>
      </c>
      <c r="F124" s="3">
        <f>IF('SC3'!A124&lt;LookHere!D$15,0,LookHere!B$15)</f>
        <v>8000</v>
      </c>
      <c r="G124" s="3">
        <f>IF('SC3'!A124&lt;LookHere!D$16,0,LookHere!B$16)</f>
        <v>7004.88</v>
      </c>
      <c r="H124" s="3">
        <f t="shared" si="35"/>
        <v>22845.437643276593</v>
      </c>
      <c r="I124" s="35">
        <f t="shared" si="36"/>
        <v>473939.71587387857</v>
      </c>
      <c r="J124" s="3">
        <f>IF(I123&gt;0,IF(B124&lt;2,IF(C124&gt;5500*[1]LookHere!B$11, 5500*[1]LookHere!B$11, C124), IF(H124&gt;(M124+P123),-(H124-M124-P123),0)),0)</f>
        <v>-13598.676826937326</v>
      </c>
      <c r="K124" s="35">
        <f t="shared" si="37"/>
        <v>2.873768602529303E-6</v>
      </c>
      <c r="L124" s="35">
        <f t="shared" si="38"/>
        <v>4.1309840931612399E-3</v>
      </c>
      <c r="M124" s="35">
        <f t="shared" si="39"/>
        <v>5.4694968838472524E-2</v>
      </c>
      <c r="N124" s="35">
        <f t="shared" si="40"/>
        <v>3.8104363573336082E-2</v>
      </c>
      <c r="O124" s="35">
        <f t="shared" si="41"/>
        <v>119929.77839417444</v>
      </c>
      <c r="P124" s="3">
        <f t="shared" si="42"/>
        <v>8994.7333795630821</v>
      </c>
      <c r="Q124">
        <f t="shared" si="43"/>
        <v>7.4999999999999997E-2</v>
      </c>
      <c r="R124" s="3">
        <f>IF(B124&lt;2,K124*V$5+L124*0.4*V$6 - IF((C124-J124)&gt;0,IF((C124-J124)&gt;V$12,V$12,C124-J124)),P124+L124*($V$6)*0.4+K124*($V$5)+G124+F124+E124)/LookHere!B$11</f>
        <v>38999.613537932164</v>
      </c>
      <c r="S124" s="3">
        <f>(IF(G124&gt;0,IF(R124&gt;V$15,IF(0.15*(R124-V$15)&lt;G124,0.15*(R124-V$15),G124),0),0))*LookHere!B$11</f>
        <v>0</v>
      </c>
      <c r="T124" s="3">
        <f>(IF(R124&lt;V$16,W$16*R124,IF(R124&lt;V$17,Z$16+W$17*(R124-V$16),IF(R124&lt;V$18,W$18*(R124-V$18)+Z$17,(R124-V$18)*W$19+Z$18)))+S124 + IF(R124&lt;V$20,R124*W$20,IF(R124&lt;V$21,(R124-V$20)*W$21+Z$20,(R124-V$21)*W$22+Z$21)))*LookHere!B$11</f>
        <v>7799.9227075864328</v>
      </c>
      <c r="AG124">
        <f t="shared" si="44"/>
        <v>92</v>
      </c>
      <c r="AH124" s="37">
        <v>0.161</v>
      </c>
      <c r="AI124" s="3">
        <f t="shared" si="45"/>
        <v>0</v>
      </c>
    </row>
    <row r="125" spans="1:35" x14ac:dyDescent="0.2">
      <c r="A125">
        <f t="shared" ref="A125:A156" si="46">A124+1</f>
        <v>73</v>
      </c>
      <c r="B125">
        <f>IF(A125&lt;LookHere!$B$9,1,2)</f>
        <v>2</v>
      </c>
      <c r="C125">
        <f>IF(B125&lt;2,LookHere!F$10 - T124,0)</f>
        <v>0</v>
      </c>
      <c r="D125" s="3">
        <f>IF(B125=2,LookHere!$B$12,0)</f>
        <v>45000</v>
      </c>
      <c r="E125" s="3">
        <f>IF(A125&lt;LookHere!B$13,0,IF(A125&lt;LookHere!B$14,LookHere!C$13,LookHere!C$14))</f>
        <v>15000</v>
      </c>
      <c r="F125" s="3">
        <f>IF('SC3'!A125&lt;LookHere!D$15,0,LookHere!B$15)</f>
        <v>8000</v>
      </c>
      <c r="G125" s="3">
        <f>IF('SC3'!A125&lt;LookHere!D$16,0,LookHere!B$16)</f>
        <v>7004.88</v>
      </c>
      <c r="H125" s="3">
        <f t="shared" ref="H125:H156" si="47">IF(B125&lt;2,0,D125-E125-F125-G125+T124)</f>
        <v>22795.042707586432</v>
      </c>
      <c r="I125" s="35">
        <f t="shared" ref="I125:I156" si="48">IF(I124&gt;0,IF(B125&lt;2,I124*(1+V$98),I124*(1+V$99)) + J125,0)</f>
        <v>476149.09428193263</v>
      </c>
      <c r="J125" s="3">
        <f>IF(I124&gt;0,IF(B125&lt;2,IF(C125&gt;5500*[1]LookHere!B$11, 5500*[1]LookHere!B$11, C125), IF(H125&gt;(M125+P124),-(H125-M125-P124),0)),0)</f>
        <v>-13800.305194165487</v>
      </c>
      <c r="K125" s="35">
        <f t="shared" ref="K125:K156" si="49">IF(B125&lt;2,K124*(1+$V$5-$V$4)+IF(C125&gt;($J125+$V$12),$V$95*($C125-$J125-$V$12),0), K124*(1+$V$5-$V$4)-$M125*$V$96)+N125</f>
        <v>4.5348068548108772E-8</v>
      </c>
      <c r="L125" s="35">
        <f t="shared" ref="L125:L156" si="50">IF(B125&lt;2,L124*(1+$V$6-$V$4)+IF(C125&gt;($J125+$V$12),(1-$V$95)*($C124-$J125-$V$12),0), L124*(1+$V$6-$V$4)-$M125*(1-$V$96))-N125</f>
        <v>3.1304597457975855E-4</v>
      </c>
      <c r="M125" s="35">
        <f t="shared" ref="M125:M156" si="51">MIN(H125-P124,(K124+L124))</f>
        <v>4.1338578617637692E-3</v>
      </c>
      <c r="N125" s="35">
        <f t="shared" ref="N125:N156" si="52">IF(B125&lt;2, IF(K124/(K124+L124)&lt;V$95, (V$95 - K124/(K124+L124))*(K124+L124),0),  IF(K124/(K124+L124)&lt;V$96, (V$96 - K124/(K124+L124))*(K124+L124),0))</f>
        <v>2.890826734632109E-3</v>
      </c>
      <c r="O125" s="35">
        <f t="shared" ref="O125:O156" si="53">IF(B125&lt;2,O124*(1+V$98) + IF((C125-J125)&gt;0,IF((C125-J125)&gt;V$12,V$12,C125-J125),0), O124*(1+V$99)-P124 )</f>
        <v>114986.27292876656</v>
      </c>
      <c r="P125" s="3">
        <f t="shared" ref="P125:P156" si="54">IF(B125&lt;2, 0, IF(H125&gt;(I125+K125+L125),H125-I125-K125-L125,  O125*Q125))</f>
        <v>8738.9567425862588</v>
      </c>
      <c r="Q125">
        <f t="shared" si="43"/>
        <v>7.5999999999999998E-2</v>
      </c>
      <c r="R125" s="3">
        <f>IF(B125&lt;2,K125*V$5+L125*0.4*V$6 - IF((C125-J125)&gt;0,IF((C125-J125)&gt;V$12,V$12,C125-J125)),P125+L125*($V$6)*0.4+K125*($V$5)+G125+F125+E125)/LookHere!B$11</f>
        <v>38743.836754581294</v>
      </c>
      <c r="S125" s="3">
        <f>(IF(G125&gt;0,IF(R125&gt;V$15,IF(0.15*(R125-V$15)&lt;G125,0.15*(R125-V$15),G125),0),0))*LookHere!B$11</f>
        <v>0</v>
      </c>
      <c r="T125" s="3">
        <f>(IF(R125&lt;V$16,W$16*R125,IF(R125&lt;V$17,Z$16+W$17*(R125-V$16),IF(R125&lt;V$18,W$18*(R125-V$18)+Z$17,(R125-V$18)*W$19+Z$18)))+S125 + IF(R125&lt;V$20,R125*W$20,IF(R125&lt;V$21,(R125-V$20)*W$21+Z$20,(R125-V$21)*W$22+Z$21)))*LookHere!B$11</f>
        <v>7748.7673509162587</v>
      </c>
      <c r="AG125">
        <f t="shared" si="44"/>
        <v>93</v>
      </c>
      <c r="AH125" s="37">
        <v>0.18</v>
      </c>
      <c r="AI125" s="3">
        <f t="shared" si="45"/>
        <v>0</v>
      </c>
    </row>
    <row r="126" spans="1:35" x14ac:dyDescent="0.2">
      <c r="A126">
        <f t="shared" si="46"/>
        <v>74</v>
      </c>
      <c r="B126">
        <f>IF(A126&lt;LookHere!$B$9,1,2)</f>
        <v>2</v>
      </c>
      <c r="C126">
        <f>IF(B126&lt;2,LookHere!F$10 - T125,0)</f>
        <v>0</v>
      </c>
      <c r="D126" s="3">
        <f>IF(B126=2,LookHere!$B$12,0)</f>
        <v>45000</v>
      </c>
      <c r="E126" s="3">
        <f>IF(A126&lt;LookHere!B$13,0,IF(A126&lt;LookHere!B$14,LookHere!C$13,LookHere!C$14))</f>
        <v>15000</v>
      </c>
      <c r="F126" s="3">
        <f>IF('SC3'!A126&lt;LookHere!D$15,0,LookHere!B$15)</f>
        <v>8000</v>
      </c>
      <c r="G126" s="3">
        <f>IF('SC3'!A126&lt;LookHere!D$16,0,LookHere!B$16)</f>
        <v>7004.88</v>
      </c>
      <c r="H126" s="3">
        <f t="shared" si="47"/>
        <v>22743.887350916259</v>
      </c>
      <c r="I126" s="35">
        <f t="shared" si="48"/>
        <v>478228.4803915376</v>
      </c>
      <c r="J126" s="3">
        <f>IF(I125&gt;0,IF(B126&lt;2,IF(C126&gt;5500*[1]LookHere!B$11, 5500*[1]LookHere!B$11, C126), IF(H126&gt;(M126+P125),-(H126-M126-P125),0)),0)</f>
        <v>-14004.930295238679</v>
      </c>
      <c r="K126" s="35">
        <f t="shared" si="49"/>
        <v>7.1559252168046546E-10</v>
      </c>
      <c r="L126" s="35">
        <f t="shared" si="50"/>
        <v>2.3722623953654099E-5</v>
      </c>
      <c r="M126" s="35">
        <f t="shared" si="51"/>
        <v>3.1309132264830666E-4</v>
      </c>
      <c r="N126" s="35">
        <f t="shared" si="52"/>
        <v>2.1911857778526654E-4</v>
      </c>
      <c r="O126" s="35">
        <f t="shared" si="53"/>
        <v>110131.55248571403</v>
      </c>
      <c r="P126" s="3">
        <f t="shared" si="54"/>
        <v>8480.1295413999796</v>
      </c>
      <c r="Q126">
        <f t="shared" si="43"/>
        <v>7.6999999999999999E-2</v>
      </c>
      <c r="R126" s="3">
        <f>IF(B126&lt;2,K126*V$5+L126*0.4*V$6 - IF((C126-J126)&gt;0,IF((C126-J126)&gt;V$12,V$12,C126-J126)),P126+L126*($V$6)*0.4+K126*($V$5)+G126+F126+E126)/LookHere!B$11</f>
        <v>38485.009542308864</v>
      </c>
      <c r="S126" s="3">
        <f>(IF(G126&gt;0,IF(R126&gt;V$15,IF(0.15*(R126-V$15)&lt;G126,0.15*(R126-V$15),G126),0),0))*LookHere!B$11</f>
        <v>0</v>
      </c>
      <c r="T126" s="3">
        <f>(IF(R126&lt;V$16,W$16*R126,IF(R126&lt;V$17,Z$16+W$17*(R126-V$16),IF(R126&lt;V$18,W$18*(R126-V$18)+Z$17,(R126-V$18)*W$19+Z$18)))+S126 + IF(R126&lt;V$20,R126*W$20,IF(R126&lt;V$21,(R126-V$20)*W$21+Z$20,(R126-V$21)*W$22+Z$21)))*LookHere!B$11</f>
        <v>7697.0019084617734</v>
      </c>
      <c r="AG126">
        <f t="shared" si="44"/>
        <v>94</v>
      </c>
      <c r="AH126" s="37">
        <v>0.2</v>
      </c>
      <c r="AI126" s="3">
        <f t="shared" si="45"/>
        <v>0</v>
      </c>
    </row>
    <row r="127" spans="1:35" x14ac:dyDescent="0.2">
      <c r="A127">
        <f t="shared" si="46"/>
        <v>75</v>
      </c>
      <c r="B127">
        <f>IF(A127&lt;LookHere!$B$9,1,2)</f>
        <v>2</v>
      </c>
      <c r="C127">
        <f>IF(B127&lt;2,LookHere!F$10 - T126,0)</f>
        <v>0</v>
      </c>
      <c r="D127" s="3">
        <f>IF(B127=2,LookHere!$B$12,0)</f>
        <v>45000</v>
      </c>
      <c r="E127" s="3">
        <f>IF(A127&lt;LookHere!B$13,0,IF(A127&lt;LookHere!B$14,LookHere!C$13,LookHere!C$14))</f>
        <v>15000</v>
      </c>
      <c r="F127" s="3">
        <f>IF('SC3'!A127&lt;LookHere!D$15,0,LookHere!B$15)</f>
        <v>8000</v>
      </c>
      <c r="G127" s="3">
        <f>IF('SC3'!A127&lt;LookHere!D$16,0,LookHere!B$16)</f>
        <v>7004.88</v>
      </c>
      <c r="H127" s="3">
        <f t="shared" si="47"/>
        <v>22692.121908461773</v>
      </c>
      <c r="I127" s="35">
        <f t="shared" si="48"/>
        <v>480171.04611582524</v>
      </c>
      <c r="J127" s="3">
        <f>IF(I126&gt;0,IF(B127&lt;2,IF(C127&gt;5500*[1]LookHere!B$11, 5500*[1]LookHere!B$11, C127), IF(H127&gt;(M127+P126),-(H127-M127-P126),0)),0)</f>
        <v>-14211.992343338454</v>
      </c>
      <c r="K127" s="35">
        <f t="shared" si="49"/>
        <v>1.1292049987529943E-11</v>
      </c>
      <c r="L127" s="35">
        <f t="shared" si="50"/>
        <v>1.7977004432079108E-6</v>
      </c>
      <c r="M127" s="35">
        <f t="shared" si="51"/>
        <v>2.3723339546175779E-5</v>
      </c>
      <c r="N127" s="35">
        <f t="shared" si="52"/>
        <v>1.6605622089801362E-5</v>
      </c>
      <c r="O127" s="35">
        <f t="shared" si="53"/>
        <v>105371.66678728146</v>
      </c>
      <c r="P127" s="3">
        <f t="shared" si="54"/>
        <v>8324.3616761952344</v>
      </c>
      <c r="Q127">
        <f t="shared" si="43"/>
        <v>7.9000000000000001E-2</v>
      </c>
      <c r="R127" s="3">
        <f>IF(B127&lt;2,K127*V$5+L127*0.4*V$6 - IF((C127-J127)&gt;0,IF((C127-J127)&gt;V$12,V$12,C127-J127)),P127+L127*($V$6)*0.4+K127*($V$5)+G127+F127+E127)/LookHere!B$11</f>
        <v>38329.241676264108</v>
      </c>
      <c r="S127" s="3">
        <f>(IF(G127&gt;0,IF(R127&gt;V$15,IF(0.15*(R127-V$15)&lt;G127,0.15*(R127-V$15),G127),0),0))*LookHere!B$11</f>
        <v>0</v>
      </c>
      <c r="T127" s="3">
        <f>(IF(R127&lt;V$16,W$16*R127,IF(R127&lt;V$17,Z$16+W$17*(R127-V$16),IF(R127&lt;V$18,W$18*(R127-V$18)+Z$17,(R127-V$18)*W$19+Z$18)))+S127 + IF(R127&lt;V$20,R127*W$20,IF(R127&lt;V$21,(R127-V$20)*W$21+Z$20,(R127-V$21)*W$22+Z$21)))*LookHere!B$11</f>
        <v>7665.8483352528219</v>
      </c>
      <c r="AG127">
        <f t="shared" si="44"/>
        <v>95</v>
      </c>
      <c r="AH127" s="37">
        <v>0.2</v>
      </c>
      <c r="AI127" s="3">
        <f t="shared" si="45"/>
        <v>0</v>
      </c>
    </row>
    <row r="128" spans="1:35" x14ac:dyDescent="0.2">
      <c r="A128">
        <f t="shared" si="46"/>
        <v>76</v>
      </c>
      <c r="B128">
        <f>IF(A128&lt;LookHere!$B$9,1,2)</f>
        <v>2</v>
      </c>
      <c r="C128">
        <f>IF(B128&lt;2,LookHere!F$10 - T127,0)</f>
        <v>0</v>
      </c>
      <c r="D128" s="3">
        <f>IF(B128=2,LookHere!$B$12,0)</f>
        <v>45000</v>
      </c>
      <c r="E128" s="3">
        <f>IF(A128&lt;LookHere!B$13,0,IF(A128&lt;LookHere!B$14,LookHere!C$13,LookHere!C$14))</f>
        <v>15000</v>
      </c>
      <c r="F128" s="3">
        <f>IF('SC3'!A128&lt;LookHere!D$15,0,LookHere!B$15)</f>
        <v>8000</v>
      </c>
      <c r="G128" s="3">
        <f>IF('SC3'!A128&lt;LookHere!D$16,0,LookHere!B$16)</f>
        <v>7004.88</v>
      </c>
      <c r="H128" s="3">
        <f t="shared" si="47"/>
        <v>22660.968335252823</v>
      </c>
      <c r="I128" s="35">
        <f t="shared" si="48"/>
        <v>482054.61739635793</v>
      </c>
      <c r="J128" s="3">
        <f>IF(I127&gt;0,IF(B128&lt;2,IF(C128&gt;5500*[1]LookHere!B$11, 5500*[1]LookHere!B$11, C128), IF(H128&gt;(M128+P127),-(H128-M128-P127),0)),0)</f>
        <v>-14336.606657259877</v>
      </c>
      <c r="K128" s="35">
        <f t="shared" si="49"/>
        <v>1.7818854890920327E-13</v>
      </c>
      <c r="L128" s="35">
        <f t="shared" si="50"/>
        <v>1.362297395862953E-7</v>
      </c>
      <c r="M128" s="35">
        <f t="shared" si="51"/>
        <v>1.7977117352578983E-6</v>
      </c>
      <c r="N128" s="35">
        <f t="shared" si="52"/>
        <v>1.2583869226305414E-6</v>
      </c>
      <c r="O128" s="35">
        <f t="shared" si="53"/>
        <v>100606.76001516059</v>
      </c>
      <c r="P128" s="3">
        <f t="shared" si="54"/>
        <v>8048.5408012128473</v>
      </c>
      <c r="Q128">
        <f t="shared" si="43"/>
        <v>0.08</v>
      </c>
      <c r="R128" s="3">
        <f>IF(B128&lt;2,K128*V$5+L128*0.4*V$6 - IF((C128-J128)&gt;0,IF((C128-J128)&gt;V$12,V$12,C128-J128)),P128+L128*($V$6)*0.4+K128*($V$5)+G128+F128+E128)/LookHere!B$11</f>
        <v>38053.420801218068</v>
      </c>
      <c r="S128" s="3">
        <f>(IF(G128&gt;0,IF(R128&gt;V$15,IF(0.15*(R128-V$15)&lt;G128,0.15*(R128-V$15),G128),0),0))*LookHere!B$11</f>
        <v>0</v>
      </c>
      <c r="T128" s="3">
        <f>(IF(R128&lt;V$16,W$16*R128,IF(R128&lt;V$17,Z$16+W$17*(R128-V$16),IF(R128&lt;V$18,W$18*(R128-V$18)+Z$17,(R128-V$18)*W$19+Z$18)))+S128 + IF(R128&lt;V$20,R128*W$20,IF(R128&lt;V$21,(R128-V$20)*W$21+Z$20,(R128-V$21)*W$22+Z$21)))*LookHere!B$11</f>
        <v>7610.6841602436134</v>
      </c>
      <c r="AG128">
        <f t="shared" si="44"/>
        <v>96</v>
      </c>
      <c r="AH128" s="37">
        <v>0.2</v>
      </c>
      <c r="AI128" s="3">
        <f t="shared" si="45"/>
        <v>0</v>
      </c>
    </row>
    <row r="129" spans="1:35" x14ac:dyDescent="0.2">
      <c r="A129">
        <f t="shared" si="46"/>
        <v>77</v>
      </c>
      <c r="B129">
        <f>IF(A129&lt;LookHere!$B$9,1,2)</f>
        <v>2</v>
      </c>
      <c r="C129">
        <f>IF(B129&lt;2,LookHere!F$10 - T128,0)</f>
        <v>0</v>
      </c>
      <c r="D129" s="3">
        <f>IF(B129=2,LookHere!$B$12,0)</f>
        <v>45000</v>
      </c>
      <c r="E129" s="3">
        <f>IF(A129&lt;LookHere!B$13,0,IF(A129&lt;LookHere!B$14,LookHere!C$13,LookHere!C$14))</f>
        <v>15000</v>
      </c>
      <c r="F129" s="3">
        <f>IF('SC3'!A129&lt;LookHere!D$15,0,LookHere!B$15)</f>
        <v>8000</v>
      </c>
      <c r="G129" s="3">
        <f>IF('SC3'!A129&lt;LookHere!D$16,0,LookHere!B$16)</f>
        <v>7004.88</v>
      </c>
      <c r="H129" s="3">
        <f t="shared" si="47"/>
        <v>22605.804160243613</v>
      </c>
      <c r="I129" s="35">
        <f t="shared" si="48"/>
        <v>483781.15901311231</v>
      </c>
      <c r="J129" s="3">
        <f>IF(I128&gt;0,IF(B129&lt;2,IF(C129&gt;5500*[1]LookHere!B$11, 5500*[1]LookHere!B$11, C129), IF(H129&gt;(M129+P128),-(H129-M129-P128),0)),0)</f>
        <v>-14557.263358894535</v>
      </c>
      <c r="K129" s="35">
        <f t="shared" si="49"/>
        <v>2.8118152965610343E-15</v>
      </c>
      <c r="L129" s="35">
        <f t="shared" si="50"/>
        <v>1.0323489665849456E-8</v>
      </c>
      <c r="M129" s="35">
        <f t="shared" si="51"/>
        <v>1.3622991777484421E-7</v>
      </c>
      <c r="N129" s="35">
        <f t="shared" si="52"/>
        <v>9.536076425384203E-8</v>
      </c>
      <c r="O129" s="35">
        <f t="shared" si="53"/>
        <v>95956.71556725986</v>
      </c>
      <c r="P129" s="3">
        <f t="shared" si="54"/>
        <v>7868.4506765153092</v>
      </c>
      <c r="Q129">
        <f t="shared" si="43"/>
        <v>8.2000000000000003E-2</v>
      </c>
      <c r="R129" s="3">
        <f>IF(B129&lt;2,K129*V$5+L129*0.4*V$6 - IF((C129-J129)&gt;0,IF((C129-J129)&gt;V$12,V$12,C129-J129)),P129+L129*($V$6)*0.4+K129*($V$5)+G129+F129+E129)/LookHere!B$11</f>
        <v>37873.330676515703</v>
      </c>
      <c r="S129" s="3">
        <f>(IF(G129&gt;0,IF(R129&gt;V$15,IF(0.15*(R129-V$15)&lt;G129,0.15*(R129-V$15),G129),0),0))*LookHere!B$11</f>
        <v>0</v>
      </c>
      <c r="T129" s="3">
        <f>(IF(R129&lt;V$16,W$16*R129,IF(R129&lt;V$17,Z$16+W$17*(R129-V$16),IF(R129&lt;V$18,W$18*(R129-V$18)+Z$17,(R129-V$18)*W$19+Z$18)))+S129 + IF(R129&lt;V$20,R129*W$20,IF(R129&lt;V$21,(R129-V$20)*W$21+Z$20,(R129-V$21)*W$22+Z$21)))*LookHere!B$11</f>
        <v>7574.6661353031404</v>
      </c>
      <c r="AG129">
        <f t="shared" si="44"/>
        <v>97</v>
      </c>
      <c r="AH129" s="37">
        <v>0.2</v>
      </c>
      <c r="AI129" s="3">
        <f t="shared" si="45"/>
        <v>0</v>
      </c>
    </row>
    <row r="130" spans="1:35" x14ac:dyDescent="0.2">
      <c r="A130">
        <f t="shared" si="46"/>
        <v>78</v>
      </c>
      <c r="B130">
        <f>IF(A130&lt;LookHere!$B$9,1,2)</f>
        <v>2</v>
      </c>
      <c r="C130">
        <f>IF(B130&lt;2,LookHere!F$10 - T129,0)</f>
        <v>0</v>
      </c>
      <c r="D130" s="3">
        <f>IF(B130=2,LookHere!$B$12,0)</f>
        <v>45000</v>
      </c>
      <c r="E130" s="3">
        <f>IF(A130&lt;LookHere!B$13,0,IF(A130&lt;LookHere!B$14,LookHere!C$13,LookHere!C$14))</f>
        <v>15000</v>
      </c>
      <c r="F130" s="3">
        <f>IF('SC3'!A130&lt;LookHere!D$15,0,LookHere!B$15)</f>
        <v>8000</v>
      </c>
      <c r="G130" s="3">
        <f>IF('SC3'!A130&lt;LookHere!D$16,0,LookHere!B$16)</f>
        <v>7004.88</v>
      </c>
      <c r="H130" s="3">
        <f t="shared" si="47"/>
        <v>22569.78613530314</v>
      </c>
      <c r="I130" s="35">
        <f t="shared" si="48"/>
        <v>485421.95110579772</v>
      </c>
      <c r="J130" s="3">
        <f>IF(I129&gt;0,IF(B130&lt;2,IF(C130&gt;5500*[1]LookHere!B$11, 5500*[1]LookHere!B$11, C130), IF(H130&gt;(M130+P129),-(H130-M130-P129),0)),0)</f>
        <v>-14701.335458777507</v>
      </c>
      <c r="K130" s="35">
        <f t="shared" si="49"/>
        <v>4.4370445340557848E-17</v>
      </c>
      <c r="L130" s="35">
        <f t="shared" si="50"/>
        <v>7.8231404687807231E-10</v>
      </c>
      <c r="M130" s="35">
        <f t="shared" si="51"/>
        <v>1.0323492477664753E-8</v>
      </c>
      <c r="N130" s="35">
        <f t="shared" si="52"/>
        <v>7.2264419225500295E-9</v>
      </c>
      <c r="O130" s="35">
        <f t="shared" si="53"/>
        <v>91329.682742606587</v>
      </c>
      <c r="P130" s="3">
        <f t="shared" si="54"/>
        <v>7580.3636676363467</v>
      </c>
      <c r="Q130">
        <f t="shared" si="43"/>
        <v>8.3000000000000004E-2</v>
      </c>
      <c r="R130" s="3">
        <f>IF(B130&lt;2,K130*V$5+L130*0.4*V$6 - IF((C130-J130)&gt;0,IF((C130-J130)&gt;V$12,V$12,C130-J130)),P130+L130*($V$6)*0.4+K130*($V$5)+G130+F130+E130)/LookHere!B$11</f>
        <v>37585.243667636372</v>
      </c>
      <c r="S130" s="3">
        <f>(IF(G130&gt;0,IF(R130&gt;V$15,IF(0.15*(R130-V$15)&lt;G130,0.15*(R130-V$15),G130),0),0))*LookHere!B$11</f>
        <v>0</v>
      </c>
      <c r="T130" s="3">
        <f>(IF(R130&lt;V$16,W$16*R130,IF(R130&lt;V$17,Z$16+W$17*(R130-V$16),IF(R130&lt;V$18,W$18*(R130-V$18)+Z$17,(R130-V$18)*W$19+Z$18)))+S130 + IF(R130&lt;V$20,R130*W$20,IF(R130&lt;V$21,(R130-V$20)*W$21+Z$20,(R130-V$21)*W$22+Z$21)))*LookHere!B$11</f>
        <v>7517.0487335272737</v>
      </c>
      <c r="AG130">
        <f t="shared" si="44"/>
        <v>98</v>
      </c>
      <c r="AH130" s="37">
        <v>0.2</v>
      </c>
      <c r="AI130" s="3">
        <f t="shared" si="45"/>
        <v>0</v>
      </c>
    </row>
    <row r="131" spans="1:35" x14ac:dyDescent="0.2">
      <c r="A131">
        <f t="shared" si="46"/>
        <v>79</v>
      </c>
      <c r="B131">
        <f>IF(A131&lt;LookHere!$B$9,1,2)</f>
        <v>2</v>
      </c>
      <c r="C131">
        <f>IF(B131&lt;2,LookHere!F$10 - T130,0)</f>
        <v>0</v>
      </c>
      <c r="D131" s="3">
        <f>IF(B131=2,LookHere!$B$12,0)</f>
        <v>45000</v>
      </c>
      <c r="E131" s="3">
        <f>IF(A131&lt;LookHere!B$13,0,IF(A131&lt;LookHere!B$14,LookHere!C$13,LookHere!C$14))</f>
        <v>15000</v>
      </c>
      <c r="F131" s="3">
        <f>IF('SC3'!A131&lt;LookHere!D$15,0,LookHere!B$15)</f>
        <v>8000</v>
      </c>
      <c r="G131" s="3">
        <f>IF('SC3'!A131&lt;LookHere!D$16,0,LookHere!B$16)</f>
        <v>7004.88</v>
      </c>
      <c r="H131" s="3">
        <f t="shared" si="47"/>
        <v>22512.168733527273</v>
      </c>
      <c r="I131" s="35">
        <f t="shared" si="48"/>
        <v>486887.69954826141</v>
      </c>
      <c r="J131" s="3">
        <f>IF(I130&gt;0,IF(B131&lt;2,IF(C131&gt;5500*[1]LookHere!B$11, 5500*[1]LookHere!B$11, C131), IF(H131&gt;(M131+P130),-(H131-M131-P130),0)),0)</f>
        <v>-14931.805065890145</v>
      </c>
      <c r="K131" s="35">
        <f t="shared" si="49"/>
        <v>7.0016568532701488E-19</v>
      </c>
      <c r="L131" s="35">
        <f t="shared" si="50"/>
        <v>5.9283758472420256E-11</v>
      </c>
      <c r="M131" s="35">
        <f t="shared" si="51"/>
        <v>7.8231409124851765E-10</v>
      </c>
      <c r="N131" s="35">
        <f t="shared" si="52"/>
        <v>5.4761981950351704E-10</v>
      </c>
      <c r="O131" s="35">
        <f t="shared" si="53"/>
        <v>86834.435758015476</v>
      </c>
      <c r="P131" s="3">
        <f t="shared" si="54"/>
        <v>7380.9270394313162</v>
      </c>
      <c r="Q131">
        <f t="shared" si="43"/>
        <v>8.5000000000000006E-2</v>
      </c>
      <c r="R131" s="3">
        <f>IF(B131&lt;2,K131*V$5+L131*0.4*V$6 - IF((C131-J131)&gt;0,IF((C131-J131)&gt;V$12,V$12,C131-J131)),P131+L131*($V$6)*0.4+K131*($V$5)+G131+F131+E131)/LookHere!B$11</f>
        <v>37385.807039431318</v>
      </c>
      <c r="S131" s="3">
        <f>(IF(G131&gt;0,IF(R131&gt;V$15,IF(0.15*(R131-V$15)&lt;G131,0.15*(R131-V$15),G131),0),0))*LookHere!B$11</f>
        <v>0</v>
      </c>
      <c r="T131" s="3">
        <f>(IF(R131&lt;V$16,W$16*R131,IF(R131&lt;V$17,Z$16+W$17*(R131-V$16),IF(R131&lt;V$18,W$18*(R131-V$18)+Z$17,(R131-V$18)*W$19+Z$18)))+S131 + IF(R131&lt;V$20,R131*W$20,IF(R131&lt;V$21,(R131-V$20)*W$21+Z$20,(R131-V$21)*W$22+Z$21)))*LookHere!B$11</f>
        <v>7477.161407886264</v>
      </c>
      <c r="AG131">
        <f t="shared" si="44"/>
        <v>99</v>
      </c>
      <c r="AH131" s="37">
        <v>0.2</v>
      </c>
      <c r="AI131" s="3">
        <f t="shared" si="45"/>
        <v>0</v>
      </c>
    </row>
    <row r="132" spans="1:35" x14ac:dyDescent="0.2">
      <c r="A132">
        <f t="shared" si="46"/>
        <v>80</v>
      </c>
      <c r="B132">
        <f>IF(A132&lt;LookHere!$B$9,1,2)</f>
        <v>2</v>
      </c>
      <c r="C132">
        <f>IF(B132&lt;2,LookHere!F$10 - T131,0)</f>
        <v>0</v>
      </c>
      <c r="D132" s="3">
        <f>IF(B132=2,LookHere!$B$12,0)</f>
        <v>45000</v>
      </c>
      <c r="E132" s="3">
        <f>IF(A132&lt;LookHere!B$13,0,IF(A132&lt;LookHere!B$14,LookHere!C$13,LookHere!C$14))</f>
        <v>15000</v>
      </c>
      <c r="F132" s="3">
        <f>IF('SC3'!A132&lt;LookHere!D$15,0,LookHere!B$15)</f>
        <v>8000</v>
      </c>
      <c r="G132" s="3">
        <f>IF('SC3'!A132&lt;LookHere!D$16,0,LookHere!B$16)</f>
        <v>7004.88</v>
      </c>
      <c r="H132" s="3">
        <f t="shared" si="47"/>
        <v>22472.281407886265</v>
      </c>
      <c r="I132" s="35">
        <f t="shared" si="48"/>
        <v>488243.41167054675</v>
      </c>
      <c r="J132" s="3">
        <f>IF(I131&gt;0,IF(B132&lt;2,IF(C132&gt;5500*[1]LookHere!B$11, 5500*[1]LookHere!B$11, C132), IF(H132&gt;(M132+P131),-(H132-M132-P131),0)),0)</f>
        <v>-15091.354368454889</v>
      </c>
      <c r="K132" s="35">
        <f t="shared" si="49"/>
        <v>1.1048612667779577E-20</v>
      </c>
      <c r="L132" s="35">
        <f t="shared" si="50"/>
        <v>4.4925232170400092E-12</v>
      </c>
      <c r="M132" s="35">
        <f t="shared" si="51"/>
        <v>5.9283759172585942E-11</v>
      </c>
      <c r="N132" s="35">
        <f t="shared" si="52"/>
        <v>4.149863072064447E-11</v>
      </c>
      <c r="O132" s="35">
        <f t="shared" si="53"/>
        <v>82386.775958489918</v>
      </c>
      <c r="P132" s="3">
        <f t="shared" si="54"/>
        <v>7250.0362843471121</v>
      </c>
      <c r="Q132">
        <f t="shared" si="43"/>
        <v>8.7999999999999995E-2</v>
      </c>
      <c r="R132" s="3">
        <f>IF(B132&lt;2,K132*V$5+L132*0.4*V$6 - IF((C132-J132)&gt;0,IF((C132-J132)&gt;V$12,V$12,C132-J132)),P132+L132*($V$6)*0.4+K132*($V$5)+G132+F132+E132)/LookHere!B$11</f>
        <v>37254.916284347113</v>
      </c>
      <c r="S132" s="3">
        <f>(IF(G132&gt;0,IF(R132&gt;V$15,IF(0.15*(R132-V$15)&lt;G132,0.15*(R132-V$15),G132),0),0))*LookHere!B$11</f>
        <v>0</v>
      </c>
      <c r="T132" s="3">
        <f>(IF(R132&lt;V$16,W$16*R132,IF(R132&lt;V$17,Z$16+W$17*(R132-V$16),IF(R132&lt;V$18,W$18*(R132-V$18)+Z$17,(R132-V$18)*W$19+Z$18)))+S132 + IF(R132&lt;V$20,R132*W$20,IF(R132&lt;V$21,(R132-V$20)*W$21+Z$20,(R132-V$21)*W$22+Z$21)))*LookHere!B$11</f>
        <v>7450.9832568694219</v>
      </c>
      <c r="AG132">
        <f t="shared" si="44"/>
        <v>100</v>
      </c>
      <c r="AH132" s="37">
        <v>0.2</v>
      </c>
      <c r="AI132" s="3">
        <f t="shared" ref="AI132:AI163" si="55">IF(((K132+L132+O132+I132)-H132)&lt;H132,1,0)</f>
        <v>0</v>
      </c>
    </row>
    <row r="133" spans="1:35" x14ac:dyDescent="0.2">
      <c r="A133">
        <f t="shared" si="46"/>
        <v>81</v>
      </c>
      <c r="B133">
        <f>IF(A133&lt;LookHere!$B$9,1,2)</f>
        <v>2</v>
      </c>
      <c r="C133">
        <f>IF(B133&lt;2,LookHere!F$10 - T132,0)</f>
        <v>0</v>
      </c>
      <c r="D133" s="3">
        <f>IF(B133=2,LookHere!$B$12,0)</f>
        <v>45000</v>
      </c>
      <c r="E133" s="3">
        <f>IF(A133&lt;LookHere!B$13,0,IF(A133&lt;LookHere!B$14,LookHere!C$13,LookHere!C$14))</f>
        <v>15000</v>
      </c>
      <c r="F133" s="3">
        <f>IF('SC3'!A133&lt;LookHere!D$15,0,LookHere!B$15)</f>
        <v>8000</v>
      </c>
      <c r="G133" s="3">
        <f>IF('SC3'!A133&lt;LookHere!D$16,0,LookHere!B$16)</f>
        <v>7004.88</v>
      </c>
      <c r="H133" s="3">
        <f t="shared" si="47"/>
        <v>22446.103256869421</v>
      </c>
      <c r="I133" s="35">
        <f t="shared" si="48"/>
        <v>489540.20714425546</v>
      </c>
      <c r="J133" s="3">
        <f>IF(I132&gt;0,IF(B133&lt;2,IF(C133&gt;5500*[1]LookHere!B$11, 5500*[1]LookHere!B$11, C133), IF(H133&gt;(M133+P132),-(H133-M133-P132),0)),0)</f>
        <v>-15196.066972522305</v>
      </c>
      <c r="K133" s="35">
        <f t="shared" si="49"/>
        <v>1.7434770114115729E-22</v>
      </c>
      <c r="L133" s="35">
        <f t="shared" si="50"/>
        <v>3.4044340938729155E-13</v>
      </c>
      <c r="M133" s="35">
        <f t="shared" si="51"/>
        <v>4.4925232280886219E-12</v>
      </c>
      <c r="N133" s="35">
        <f t="shared" si="52"/>
        <v>3.1447662486134227E-12</v>
      </c>
      <c r="O133" s="35">
        <f t="shared" si="53"/>
        <v>77919.764966020593</v>
      </c>
      <c r="P133" s="3">
        <f t="shared" si="54"/>
        <v>7012.7788469418529</v>
      </c>
      <c r="Q133">
        <f t="shared" si="43"/>
        <v>0.09</v>
      </c>
      <c r="R133" s="3">
        <f>IF(B133&lt;2,K133*V$5+L133*0.4*V$6 - IF((C133-J133)&gt;0,IF((C133-J133)&gt;V$12,V$12,C133-J133)),P133+L133*($V$6)*0.4+K133*($V$5)+G133+F133+E133)/LookHere!B$11</f>
        <v>37017.658846941849</v>
      </c>
      <c r="S133" s="3">
        <f>(IF(G133&gt;0,IF(R133&gt;V$15,IF(0.15*(R133-V$15)&lt;G133,0.15*(R133-V$15),G133),0),0))*LookHere!B$11</f>
        <v>0</v>
      </c>
      <c r="T133" s="3">
        <f>(IF(R133&lt;V$16,W$16*R133,IF(R133&lt;V$17,Z$16+W$17*(R133-V$16),IF(R133&lt;V$18,W$18*(R133-V$18)+Z$17,(R133-V$18)*W$19+Z$18)))+S133 + IF(R133&lt;V$20,R133*W$20,IF(R133&lt;V$21,(R133-V$20)*W$21+Z$20,(R133-V$21)*W$22+Z$21)))*LookHere!B$11</f>
        <v>7403.5317693883699</v>
      </c>
      <c r="AI133" s="3">
        <f t="shared" si="55"/>
        <v>0</v>
      </c>
    </row>
    <row r="134" spans="1:35" x14ac:dyDescent="0.2">
      <c r="A134">
        <f t="shared" si="46"/>
        <v>82</v>
      </c>
      <c r="B134">
        <f>IF(A134&lt;LookHere!$B$9,1,2)</f>
        <v>2</v>
      </c>
      <c r="C134">
        <f>IF(B134&lt;2,LookHere!F$10 - T133,0)</f>
        <v>0</v>
      </c>
      <c r="D134" s="3">
        <f>IF(B134=2,LookHere!$B$12,0)</f>
        <v>45000</v>
      </c>
      <c r="E134" s="3">
        <f>IF(A134&lt;LookHere!B$13,0,IF(A134&lt;LookHere!B$14,LookHere!C$13,LookHere!C$14))</f>
        <v>15000</v>
      </c>
      <c r="F134" s="3">
        <f>IF('SC3'!A134&lt;LookHere!D$15,0,LookHere!B$15)</f>
        <v>8000</v>
      </c>
      <c r="G134" s="3">
        <f>IF('SC3'!A134&lt;LookHere!D$16,0,LookHere!B$16)</f>
        <v>7004.88</v>
      </c>
      <c r="H134" s="3">
        <f t="shared" si="47"/>
        <v>22398.651769388369</v>
      </c>
      <c r="I134" s="35">
        <f t="shared" si="48"/>
        <v>490691.00241914188</v>
      </c>
      <c r="J134" s="3">
        <f>IF(I133&gt;0,IF(B134&lt;2,IF(C134&gt;5500*[1]LookHere!B$11, 5500*[1]LookHere!B$11, C134), IF(H134&gt;(M134+P133),-(H134-M134-P133),0)),0)</f>
        <v>-15385.872922446517</v>
      </c>
      <c r="K134" s="35">
        <f t="shared" si="49"/>
        <v>2.7511934277253502E-24</v>
      </c>
      <c r="L134" s="35">
        <f t="shared" si="50"/>
        <v>2.579880156336895E-14</v>
      </c>
      <c r="M134" s="35">
        <f t="shared" si="51"/>
        <v>3.4044340956163925E-13</v>
      </c>
      <c r="N134" s="35">
        <f t="shared" si="52"/>
        <v>2.3831038651879975E-13</v>
      </c>
      <c r="O134" s="35">
        <f t="shared" si="53"/>
        <v>73539.115779630898</v>
      </c>
      <c r="P134" s="3">
        <f t="shared" si="54"/>
        <v>6839.1377675056738</v>
      </c>
      <c r="Q134">
        <f t="shared" si="43"/>
        <v>9.2999999999999999E-2</v>
      </c>
      <c r="R134" s="3">
        <f>IF(B134&lt;2,K134*V$5+L134*0.4*V$6 - IF((C134-J134)&gt;0,IF((C134-J134)&gt;V$12,V$12,C134-J134)),P134+L134*($V$6)*0.4+K134*($V$5)+G134+F134+E134)/LookHere!B$11</f>
        <v>36844.017767505677</v>
      </c>
      <c r="S134" s="3">
        <f>(IF(G134&gt;0,IF(R134&gt;V$15,IF(0.15*(R134-V$15)&lt;G134,0.15*(R134-V$15),G134),0),0))*LookHere!B$11</f>
        <v>0</v>
      </c>
      <c r="T134" s="3">
        <f>(IF(R134&lt;V$16,W$16*R134,IF(R134&lt;V$17,Z$16+W$17*(R134-V$16),IF(R134&lt;V$18,W$18*(R134-V$18)+Z$17,(R134-V$18)*W$19+Z$18)))+S134 + IF(R134&lt;V$20,R134*W$20,IF(R134&lt;V$21,(R134-V$20)*W$21+Z$20,(R134-V$21)*W$22+Z$21)))*LookHere!B$11</f>
        <v>7368.8035535011359</v>
      </c>
      <c r="AI134" s="3">
        <f t="shared" si="55"/>
        <v>0</v>
      </c>
    </row>
    <row r="135" spans="1:35" x14ac:dyDescent="0.2">
      <c r="A135">
        <f t="shared" si="46"/>
        <v>83</v>
      </c>
      <c r="B135">
        <f>IF(A135&lt;LookHere!$B$9,1,2)</f>
        <v>2</v>
      </c>
      <c r="C135">
        <f>IF(B135&lt;2,LookHere!F$10 - T134,0)</f>
        <v>0</v>
      </c>
      <c r="D135" s="3">
        <f>IF(B135=2,LookHere!$B$12,0)</f>
        <v>45000</v>
      </c>
      <c r="E135" s="3">
        <f>IF(A135&lt;LookHere!B$13,0,IF(A135&lt;LookHere!B$14,LookHere!C$13,LookHere!C$14))</f>
        <v>15000</v>
      </c>
      <c r="F135" s="3">
        <f>IF('SC3'!A135&lt;LookHere!D$15,0,LookHere!B$15)</f>
        <v>8000</v>
      </c>
      <c r="G135" s="3">
        <f>IF('SC3'!A135&lt;LookHere!D$16,0,LookHere!B$16)</f>
        <v>7004.88</v>
      </c>
      <c r="H135" s="3">
        <f t="shared" si="47"/>
        <v>22363.923553501136</v>
      </c>
      <c r="I135" s="35">
        <f t="shared" si="48"/>
        <v>491741.75869486498</v>
      </c>
      <c r="J135" s="3">
        <f>IF(I134&gt;0,IF(B135&lt;2,IF(C135&gt;5500*[1]LookHere!B$11, 5500*[1]LookHere!B$11, C135), IF(H135&gt;(M135+P134),-(H135-M135-P134),0)),0)</f>
        <v>-15524.785785995462</v>
      </c>
      <c r="K135" s="35">
        <f t="shared" si="49"/>
        <v>4.3412593336122722E-26</v>
      </c>
      <c r="L135" s="35">
        <f t="shared" si="50"/>
        <v>1.9550331824720976E-15</v>
      </c>
      <c r="M135" s="35">
        <f t="shared" si="51"/>
        <v>2.5798801566120143E-14</v>
      </c>
      <c r="N135" s="35">
        <f t="shared" si="52"/>
        <v>1.8059161093532906E-14</v>
      </c>
      <c r="O135" s="35">
        <f t="shared" si="53"/>
        <v>69184.129343161156</v>
      </c>
      <c r="P135" s="3">
        <f t="shared" si="54"/>
        <v>6641.6764169434709</v>
      </c>
      <c r="Q135">
        <f t="shared" si="43"/>
        <v>9.6000000000000002E-2</v>
      </c>
      <c r="R135" s="3">
        <f>IF(B135&lt;2,K135*V$5+L135*0.4*V$6 - IF((C135-J135)&gt;0,IF((C135-J135)&gt;V$12,V$12,C135-J135)),P135+L135*($V$6)*0.4+K135*($V$5)+G135+F135+E135)/LookHere!B$11</f>
        <v>36646.556416943473</v>
      </c>
      <c r="S135" s="3">
        <f>(IF(G135&gt;0,IF(R135&gt;V$15,IF(0.15*(R135-V$15)&lt;G135,0.15*(R135-V$15),G135),0),0))*LookHere!B$11</f>
        <v>0</v>
      </c>
      <c r="T135" s="3">
        <f>(IF(R135&lt;V$16,W$16*R135,IF(R135&lt;V$17,Z$16+W$17*(R135-V$16),IF(R135&lt;V$18,W$18*(R135-V$18)+Z$17,(R135-V$18)*W$19+Z$18)))+S135 + IF(R135&lt;V$20,R135*W$20,IF(R135&lt;V$21,(R135-V$20)*W$21+Z$20,(R135-V$21)*W$22+Z$21)))*LookHere!B$11</f>
        <v>7329.3112833886944</v>
      </c>
      <c r="AI135" s="3">
        <f t="shared" si="55"/>
        <v>0</v>
      </c>
    </row>
    <row r="136" spans="1:35" x14ac:dyDescent="0.2">
      <c r="A136">
        <f t="shared" si="46"/>
        <v>84</v>
      </c>
      <c r="B136">
        <f>IF(A136&lt;LookHere!$B$9,1,2)</f>
        <v>2</v>
      </c>
      <c r="C136">
        <f>IF(B136&lt;2,LookHere!F$10 - T135,0)</f>
        <v>0</v>
      </c>
      <c r="D136" s="3">
        <f>IF(B136=2,LookHere!$B$12,0)</f>
        <v>45000</v>
      </c>
      <c r="E136" s="3">
        <f>IF(A136&lt;LookHere!B$13,0,IF(A136&lt;LookHere!B$14,LookHere!C$13,LookHere!C$14))</f>
        <v>15000</v>
      </c>
      <c r="F136" s="3">
        <f>IF('SC3'!A136&lt;LookHere!D$15,0,LookHere!B$15)</f>
        <v>8000</v>
      </c>
      <c r="G136" s="3">
        <f>IF('SC3'!A136&lt;LookHere!D$16,0,LookHere!B$16)</f>
        <v>7004.88</v>
      </c>
      <c r="H136" s="3">
        <f t="shared" si="47"/>
        <v>22324.431283388694</v>
      </c>
      <c r="I136" s="35">
        <f t="shared" si="48"/>
        <v>492670.04043713229</v>
      </c>
      <c r="J136" s="3">
        <f>IF(I135&gt;0,IF(B136&lt;2,IF(C136&gt;5500*[1]LookHere!B$11, 5500*[1]LookHere!B$11, C136), IF(H136&gt;(M136+P135),-(H136-M136-P135),0)),0)</f>
        <v>-15682.754866445222</v>
      </c>
      <c r="K136" s="35">
        <f t="shared" si="49"/>
        <v>6.8512569618444875E-28</v>
      </c>
      <c r="L136" s="35">
        <f t="shared" si="50"/>
        <v>1.4815241456773559E-16</v>
      </c>
      <c r="M136" s="35">
        <f t="shared" si="51"/>
        <v>1.9550331825155101E-15</v>
      </c>
      <c r="N136" s="35">
        <f t="shared" si="52"/>
        <v>1.3685232277174444E-15</v>
      </c>
      <c r="O136" s="35">
        <f t="shared" si="53"/>
        <v>64879.492815429672</v>
      </c>
      <c r="P136" s="3">
        <f t="shared" si="54"/>
        <v>6423.0697887275383</v>
      </c>
      <c r="Q136">
        <f t="shared" si="43"/>
        <v>9.9000000000000005E-2</v>
      </c>
      <c r="R136" s="3">
        <f>IF(B136&lt;2,K136*V$5+L136*0.4*V$6 - IF((C136-J136)&gt;0,IF((C136-J136)&gt;V$12,V$12,C136-J136)),P136+L136*($V$6)*0.4+K136*($V$5)+G136+F136+E136)/LookHere!B$11</f>
        <v>36427.949788727536</v>
      </c>
      <c r="S136" s="3">
        <f>(IF(G136&gt;0,IF(R136&gt;V$15,IF(0.15*(R136-V$15)&lt;G136,0.15*(R136-V$15),G136),0),0))*LookHere!B$11</f>
        <v>0</v>
      </c>
      <c r="T136" s="3">
        <f>(IF(R136&lt;V$16,W$16*R136,IF(R136&lt;V$17,Z$16+W$17*(R136-V$16),IF(R136&lt;V$18,W$18*(R136-V$18)+Z$17,(R136-V$18)*W$19+Z$18)))+S136 + IF(R136&lt;V$20,R136*W$20,IF(R136&lt;V$21,(R136-V$20)*W$21+Z$20,(R136-V$21)*W$22+Z$21)))*LookHere!B$11</f>
        <v>7285.5899577455075</v>
      </c>
      <c r="AI136" s="3">
        <f t="shared" si="55"/>
        <v>0</v>
      </c>
    </row>
    <row r="137" spans="1:35" x14ac:dyDescent="0.2">
      <c r="A137">
        <f t="shared" si="46"/>
        <v>85</v>
      </c>
      <c r="B137">
        <f>IF(A137&lt;LookHere!$B$9,1,2)</f>
        <v>2</v>
      </c>
      <c r="C137">
        <f>IF(B137&lt;2,LookHere!F$10 - T136,0)</f>
        <v>0</v>
      </c>
      <c r="D137" s="3">
        <f>IF(B137=2,LookHere!$B$12,0)</f>
        <v>45000</v>
      </c>
      <c r="E137" s="3">
        <f>IF(A137&lt;LookHere!B$13,0,IF(A137&lt;LookHere!B$14,LookHere!C$13,LookHere!C$14))</f>
        <v>15000</v>
      </c>
      <c r="F137" s="3">
        <f>IF('SC3'!A137&lt;LookHere!D$15,0,LookHere!B$15)</f>
        <v>8000</v>
      </c>
      <c r="G137" s="3">
        <f>IF('SC3'!A137&lt;LookHere!D$16,0,LookHere!B$16)</f>
        <v>7004.88</v>
      </c>
      <c r="H137" s="3">
        <f t="shared" si="47"/>
        <v>22280.709957745508</v>
      </c>
      <c r="I137" s="35">
        <f t="shared" si="48"/>
        <v>493454.79423408065</v>
      </c>
      <c r="J137" s="3">
        <f>IF(I136&gt;0,IF(B137&lt;2,IF(C137&gt;5500*[1]LookHere!B$11, 5500*[1]LookHere!B$11, C137), IF(H137&gt;(M137+P136),-(H137-M137-P136),0)),0)</f>
        <v>-15857.64016901797</v>
      </c>
      <c r="K137" s="35">
        <f t="shared" si="49"/>
        <v>1.0822185543500756E-29</v>
      </c>
      <c r="L137" s="35">
        <f t="shared" si="50"/>
        <v>1.1226989975943008E-17</v>
      </c>
      <c r="M137" s="35">
        <f t="shared" si="51"/>
        <v>1.4815241456842072E-16</v>
      </c>
      <c r="N137" s="35">
        <f t="shared" si="52"/>
        <v>1.0370669019720938E-16</v>
      </c>
      <c r="O137" s="35">
        <f t="shared" si="53"/>
        <v>60648.05229400735</v>
      </c>
      <c r="P137" s="3">
        <f t="shared" si="54"/>
        <v>6246.7493862827569</v>
      </c>
      <c r="Q137">
        <f t="shared" si="43"/>
        <v>0.10299999999999999</v>
      </c>
      <c r="R137" s="3">
        <f>IF(B137&lt;2,K137*V$5+L137*0.4*V$6 - IF((C137-J137)&gt;0,IF((C137-J137)&gt;V$12,V$12,C137-J137)),P137+L137*($V$6)*0.4+K137*($V$5)+G137+F137+E137)/LookHere!B$11</f>
        <v>36251.629386282759</v>
      </c>
      <c r="S137" s="3">
        <f>(IF(G137&gt;0,IF(R137&gt;V$15,IF(0.15*(R137-V$15)&lt;G137,0.15*(R137-V$15),G137),0),0))*LookHere!B$11</f>
        <v>0</v>
      </c>
      <c r="T137" s="3">
        <f>(IF(R137&lt;V$16,W$16*R137,IF(R137&lt;V$17,Z$16+W$17*(R137-V$16),IF(R137&lt;V$18,W$18*(R137-V$18)+Z$17,(R137-V$18)*W$19+Z$18)))+S137 + IF(R137&lt;V$20,R137*W$20,IF(R137&lt;V$21,(R137-V$20)*W$21+Z$20,(R137-V$21)*W$22+Z$21)))*LookHere!B$11</f>
        <v>7250.3258772565523</v>
      </c>
      <c r="AI137" s="3">
        <f t="shared" si="55"/>
        <v>0</v>
      </c>
    </row>
    <row r="138" spans="1:35" x14ac:dyDescent="0.2">
      <c r="A138">
        <f t="shared" si="46"/>
        <v>86</v>
      </c>
      <c r="B138">
        <f>IF(A138&lt;LookHere!$B$9,1,2)</f>
        <v>2</v>
      </c>
      <c r="C138">
        <f>IF(B138&lt;2,LookHere!F$10 - T137,0)</f>
        <v>0</v>
      </c>
      <c r="D138" s="3">
        <f>IF(B138=2,LookHere!$B$12,0)</f>
        <v>45000</v>
      </c>
      <c r="E138" s="3">
        <f>IF(A138&lt;LookHere!B$13,0,IF(A138&lt;LookHere!B$14,LookHere!C$13,LookHere!C$14))</f>
        <v>15000</v>
      </c>
      <c r="F138" s="3">
        <f>IF('SC3'!A138&lt;LookHere!D$15,0,LookHere!B$15)</f>
        <v>8000</v>
      </c>
      <c r="G138" s="3">
        <f>IF('SC3'!A138&lt;LookHere!D$16,0,LookHere!B$16)</f>
        <v>7004.88</v>
      </c>
      <c r="H138" s="3">
        <f t="shared" si="47"/>
        <v>22245.445877256552</v>
      </c>
      <c r="I138" s="35">
        <f t="shared" si="48"/>
        <v>494125.00069233403</v>
      </c>
      <c r="J138" s="3">
        <f>IF(I137&gt;0,IF(B138&lt;2,IF(C138&gt;5500*[1]LookHere!B$11, 5500*[1]LookHere!B$11, C138), IF(H138&gt;(M138+P137),-(H138-M138-P137),0)),0)</f>
        <v>-15998.696490973794</v>
      </c>
      <c r="K138" s="35">
        <f t="shared" si="49"/>
        <v>1.7256332301709633E-31</v>
      </c>
      <c r="L138" s="35">
        <f t="shared" si="50"/>
        <v>8.5078130037695981E-19</v>
      </c>
      <c r="M138" s="35">
        <f t="shared" si="51"/>
        <v>1.122698997595383E-17</v>
      </c>
      <c r="N138" s="35">
        <f t="shared" si="52"/>
        <v>7.8588929831568592E-18</v>
      </c>
      <c r="O138" s="35">
        <f t="shared" si="53"/>
        <v>56449.994114216162</v>
      </c>
      <c r="P138" s="3">
        <f t="shared" si="54"/>
        <v>6096.5993643353459</v>
      </c>
      <c r="Q138">
        <f t="shared" si="43"/>
        <v>0.108</v>
      </c>
      <c r="R138" s="3">
        <f>IF(B138&lt;2,K138*V$5+L138*0.4*V$6 - IF((C138-J138)&gt;0,IF((C138-J138)&gt;V$12,V$12,C138-J138)),P138+L138*($V$6)*0.4+K138*($V$5)+G138+F138+E138)/LookHere!B$11</f>
        <v>36101.479364335348</v>
      </c>
      <c r="S138" s="3">
        <f>(IF(G138&gt;0,IF(R138&gt;V$15,IF(0.15*(R138-V$15)&lt;G138,0.15*(R138-V$15),G138),0),0))*LookHere!B$11</f>
        <v>0</v>
      </c>
      <c r="T138" s="3">
        <f>(IF(R138&lt;V$16,W$16*R138,IF(R138&lt;V$17,Z$16+W$17*(R138-V$16),IF(R138&lt;V$18,W$18*(R138-V$18)+Z$17,(R138-V$18)*W$19+Z$18)))+S138 + IF(R138&lt;V$20,R138*W$20,IF(R138&lt;V$21,(R138-V$20)*W$21+Z$20,(R138-V$21)*W$22+Z$21)))*LookHere!B$11</f>
        <v>7220.2958728670701</v>
      </c>
      <c r="AI138" s="3">
        <f t="shared" si="55"/>
        <v>0</v>
      </c>
    </row>
    <row r="139" spans="1:35" x14ac:dyDescent="0.2">
      <c r="A139">
        <f t="shared" si="46"/>
        <v>87</v>
      </c>
      <c r="B139">
        <f>IF(A139&lt;LookHere!$B$9,1,2)</f>
        <v>2</v>
      </c>
      <c r="C139">
        <f>IF(B139&lt;2,LookHere!F$10 - T138,0)</f>
        <v>0</v>
      </c>
      <c r="D139" s="3">
        <f>IF(B139=2,LookHere!$B$12,0)</f>
        <v>45000</v>
      </c>
      <c r="E139" s="3">
        <f>IF(A139&lt;LookHere!B$13,0,IF(A139&lt;LookHere!B$14,LookHere!C$13,LookHere!C$14))</f>
        <v>15000</v>
      </c>
      <c r="F139" s="3">
        <f>IF('SC3'!A139&lt;LookHere!D$15,0,LookHere!B$15)</f>
        <v>8000</v>
      </c>
      <c r="G139" s="3">
        <f>IF('SC3'!A139&lt;LookHere!D$16,0,LookHere!B$16)</f>
        <v>7004.88</v>
      </c>
      <c r="H139" s="3">
        <f t="shared" si="47"/>
        <v>22215.41587286707</v>
      </c>
      <c r="I139" s="35">
        <f t="shared" si="48"/>
        <v>494697.72670718929</v>
      </c>
      <c r="J139" s="3">
        <f>IF(I138&gt;0,IF(B139&lt;2,IF(C139&gt;5500*[1]LookHere!B$11, 5500*[1]LookHere!B$11, C139), IF(H139&gt;(M139+P138),-(H139-M139-P138),0)),0)</f>
        <v>-16118.816508531723</v>
      </c>
      <c r="K139" s="35">
        <f t="shared" si="49"/>
        <v>2.6963019221421302E-33</v>
      </c>
      <c r="L139" s="35">
        <f t="shared" si="50"/>
        <v>6.4472206942566049E-20</v>
      </c>
      <c r="M139" s="35">
        <f t="shared" si="51"/>
        <v>8.5078130037713238E-19</v>
      </c>
      <c r="N139" s="35">
        <f t="shared" si="52"/>
        <v>5.955469102638201E-19</v>
      </c>
      <c r="O139" s="35">
        <f t="shared" si="53"/>
        <v>52260.275551059036</v>
      </c>
      <c r="P139" s="3">
        <f t="shared" si="54"/>
        <v>5905.4111372696716</v>
      </c>
      <c r="Q139">
        <f t="shared" si="43"/>
        <v>0.113</v>
      </c>
      <c r="R139" s="3">
        <f>IF(B139&lt;2,K139*V$5+L139*0.4*V$6 - IF((C139-J139)&gt;0,IF((C139-J139)&gt;V$12,V$12,C139-J139)),P139+L139*($V$6)*0.4+K139*($V$5)+G139+F139+E139)/LookHere!B$11</f>
        <v>35910.291137269669</v>
      </c>
      <c r="S139" s="3">
        <f>(IF(G139&gt;0,IF(R139&gt;V$15,IF(0.15*(R139-V$15)&lt;G139,0.15*(R139-V$15),G139),0),0))*LookHere!B$11</f>
        <v>0</v>
      </c>
      <c r="T139" s="3">
        <f>(IF(R139&lt;V$16,W$16*R139,IF(R139&lt;V$17,Z$16+W$17*(R139-V$16),IF(R139&lt;V$18,W$18*(R139-V$18)+Z$17,(R139-V$18)*W$19+Z$18)))+S139 + IF(R139&lt;V$20,R139*W$20,IF(R139&lt;V$21,(R139-V$20)*W$21+Z$20,(R139-V$21)*W$22+Z$21)))*LookHere!B$11</f>
        <v>7182.0582274539338</v>
      </c>
      <c r="AI139" s="3">
        <f t="shared" si="55"/>
        <v>0</v>
      </c>
    </row>
    <row r="140" spans="1:35" x14ac:dyDescent="0.2">
      <c r="A140">
        <f t="shared" si="46"/>
        <v>88</v>
      </c>
      <c r="B140">
        <f>IF(A140&lt;LookHere!$B$9,1,2)</f>
        <v>2</v>
      </c>
      <c r="C140">
        <f>IF(B140&lt;2,LookHere!F$10 - T139,0)</f>
        <v>0</v>
      </c>
      <c r="D140" s="3">
        <f>IF(B140=2,LookHere!$B$12,0)</f>
        <v>45000</v>
      </c>
      <c r="E140" s="3">
        <f>IF(A140&lt;LookHere!B$13,0,IF(A140&lt;LookHere!B$14,LookHere!C$13,LookHere!C$14))</f>
        <v>15000</v>
      </c>
      <c r="F140" s="3">
        <f>IF('SC3'!A140&lt;LookHere!D$15,0,LookHere!B$15)</f>
        <v>8000</v>
      </c>
      <c r="G140" s="3">
        <f>IF('SC3'!A140&lt;LookHere!D$16,0,LookHere!B$16)</f>
        <v>7004.88</v>
      </c>
      <c r="H140" s="3">
        <f t="shared" si="47"/>
        <v>22177.178227453933</v>
      </c>
      <c r="I140" s="35">
        <f t="shared" si="48"/>
        <v>495136.84882517386</v>
      </c>
      <c r="J140" s="3">
        <f>IF(I139&gt;0,IF(B140&lt;2,IF(C140&gt;5500*[1]LookHere!B$11, 5500*[1]LookHere!B$11, C140), IF(H140&gt;(M140+P139),-(H140-M140-P139),0)),0)</f>
        <v>-16271.767090184261</v>
      </c>
      <c r="K140" s="35">
        <f t="shared" si="49"/>
        <v>0</v>
      </c>
      <c r="L140" s="35">
        <f t="shared" si="50"/>
        <v>4.885703842107657E-21</v>
      </c>
      <c r="M140" s="35">
        <f t="shared" si="51"/>
        <v>6.4472206942568745E-20</v>
      </c>
      <c r="N140" s="35">
        <f t="shared" si="52"/>
        <v>4.5130544859795421E-20</v>
      </c>
      <c r="O140" s="35">
        <f t="shared" si="53"/>
        <v>48120.216521904134</v>
      </c>
      <c r="P140" s="3">
        <f t="shared" si="54"/>
        <v>5726.3057661065914</v>
      </c>
      <c r="Q140">
        <f t="shared" si="43"/>
        <v>0.11899999999999999</v>
      </c>
      <c r="R140" s="3">
        <f>IF(B140&lt;2,K140*V$5+L140*0.4*V$6 - IF((C140-J140)&gt;0,IF((C140-J140)&gt;V$12,V$12,C140-J140)),P140+L140*($V$6)*0.4+K140*($V$5)+G140+F140+E140)/LookHere!B$11</f>
        <v>35731.185766106588</v>
      </c>
      <c r="S140" s="3">
        <f>(IF(G140&gt;0,IF(R140&gt;V$15,IF(0.15*(R140-V$15)&lt;G140,0.15*(R140-V$15),G140),0),0))*LookHere!B$11</f>
        <v>0</v>
      </c>
      <c r="T140" s="3">
        <f>(IF(R140&lt;V$16,W$16*R140,IF(R140&lt;V$17,Z$16+W$17*(R140-V$16),IF(R140&lt;V$18,W$18*(R140-V$18)+Z$17,(R140-V$18)*W$19+Z$18)))+S140 + IF(R140&lt;V$20,R140*W$20,IF(R140&lt;V$21,(R140-V$20)*W$21+Z$20,(R140-V$21)*W$22+Z$21)))*LookHere!B$11</f>
        <v>7146.2371532213174</v>
      </c>
      <c r="AI140" s="3">
        <f t="shared" si="55"/>
        <v>0</v>
      </c>
    </row>
    <row r="141" spans="1:35" x14ac:dyDescent="0.2">
      <c r="A141">
        <f t="shared" si="46"/>
        <v>89</v>
      </c>
      <c r="B141">
        <f>IF(A141&lt;LookHere!$B$9,1,2)</f>
        <v>2</v>
      </c>
      <c r="C141">
        <f>IF(B141&lt;2,LookHere!F$10 - T140,0)</f>
        <v>0</v>
      </c>
      <c r="D141" s="3">
        <f>IF(B141=2,LookHere!$B$12,0)</f>
        <v>45000</v>
      </c>
      <c r="E141" s="3">
        <f>IF(A141&lt;LookHere!B$13,0,IF(A141&lt;LookHere!B$14,LookHere!C$13,LookHere!C$14))</f>
        <v>15000</v>
      </c>
      <c r="F141" s="3">
        <f>IF('SC3'!A141&lt;LookHere!D$15,0,LookHere!B$15)</f>
        <v>8000</v>
      </c>
      <c r="G141" s="3">
        <f>IF('SC3'!A141&lt;LookHere!D$16,0,LookHere!B$16)</f>
        <v>7004.88</v>
      </c>
      <c r="H141" s="3">
        <f t="shared" si="47"/>
        <v>22141.357153221317</v>
      </c>
      <c r="I141" s="35">
        <f t="shared" si="48"/>
        <v>495447.52019137348</v>
      </c>
      <c r="J141" s="3">
        <f>IF(I140&gt;0,IF(B141&lt;2,IF(C141&gt;5500*[1]LookHere!B$11, 5500*[1]LookHere!B$11, C141), IF(H141&gt;(M141+P140),-(H141-M141-P140),0)),0)</f>
        <v>-16415.051387114727</v>
      </c>
      <c r="K141" s="35">
        <f t="shared" si="49"/>
        <v>0</v>
      </c>
      <c r="L141" s="35">
        <f t="shared" si="50"/>
        <v>3.7023863715491699E-22</v>
      </c>
      <c r="M141" s="35">
        <f t="shared" si="51"/>
        <v>4.885703842107657E-21</v>
      </c>
      <c r="N141" s="35">
        <f t="shared" si="52"/>
        <v>3.4199926894753601E-21</v>
      </c>
      <c r="O141" s="35">
        <f t="shared" si="53"/>
        <v>44019.411669907458</v>
      </c>
      <c r="P141" s="3">
        <f t="shared" si="54"/>
        <v>5590.4652820782476</v>
      </c>
      <c r="Q141">
        <f t="shared" si="43"/>
        <v>0.127</v>
      </c>
      <c r="R141" s="3">
        <f>IF(B141&lt;2,K141*V$5+L141*0.4*V$6 - IF((C141-J141)&gt;0,IF((C141-J141)&gt;V$12,V$12,C141-J141)),P141+L141*($V$6)*0.4+K141*($V$5)+G141+F141+E141)/LookHere!B$11</f>
        <v>35595.345282078248</v>
      </c>
      <c r="S141" s="3">
        <f>(IF(G141&gt;0,IF(R141&gt;V$15,IF(0.15*(R141-V$15)&lt;G141,0.15*(R141-V$15),G141),0),0))*LookHere!B$11</f>
        <v>0</v>
      </c>
      <c r="T141" s="3">
        <f>(IF(R141&lt;V$16,W$16*R141,IF(R141&lt;V$17,Z$16+W$17*(R141-V$16),IF(R141&lt;V$18,W$18*(R141-V$18)+Z$17,(R141-V$18)*W$19+Z$18)))+S141 + IF(R141&lt;V$20,R141*W$20,IF(R141&lt;V$21,(R141-V$20)*W$21+Z$20,(R141-V$21)*W$22+Z$21)))*LookHere!B$11</f>
        <v>7119.0690564156494</v>
      </c>
      <c r="AI141" s="3">
        <f t="shared" si="55"/>
        <v>0</v>
      </c>
    </row>
    <row r="142" spans="1:35" x14ac:dyDescent="0.2">
      <c r="A142">
        <f t="shared" si="46"/>
        <v>90</v>
      </c>
      <c r="B142">
        <f>IF(A142&lt;LookHere!$B$9,1,2)</f>
        <v>2</v>
      </c>
      <c r="C142">
        <f>IF(B142&lt;2,LookHere!F$10 - T141,0)</f>
        <v>0</v>
      </c>
      <c r="D142" s="3">
        <f>IF(B142=2,LookHere!$B$12,0)</f>
        <v>45000</v>
      </c>
      <c r="E142" s="3">
        <f>IF(A142&lt;LookHere!B$13,0,IF(A142&lt;LookHere!B$14,LookHere!C$13,LookHere!C$14))</f>
        <v>15000</v>
      </c>
      <c r="F142" s="3">
        <f>IF('SC3'!A142&lt;LookHere!D$15,0,LookHere!B$15)</f>
        <v>8000</v>
      </c>
      <c r="G142" s="3">
        <f>IF('SC3'!A142&lt;LookHere!D$16,0,LookHere!B$16)</f>
        <v>7004.88</v>
      </c>
      <c r="H142" s="3">
        <f t="shared" si="47"/>
        <v>22114.189056415649</v>
      </c>
      <c r="I142" s="35">
        <f t="shared" si="48"/>
        <v>495660.01364910067</v>
      </c>
      <c r="J142" s="3">
        <f>IF(I141&gt;0,IF(B142&lt;2,IF(C142&gt;5500*[1]LookHere!B$11, 5500*[1]LookHere!B$11, C142), IF(H142&gt;(M142+P141),-(H142-M142-P141),0)),0)</f>
        <v>-16523.723774337403</v>
      </c>
      <c r="K142" s="35">
        <f t="shared" si="49"/>
        <v>0</v>
      </c>
      <c r="L142" s="35">
        <f t="shared" si="50"/>
        <v>2.8056683923599663E-23</v>
      </c>
      <c r="M142" s="35">
        <f t="shared" si="51"/>
        <v>3.7023863715491699E-22</v>
      </c>
      <c r="N142" s="35">
        <f t="shared" si="52"/>
        <v>2.5916704600844186E-22</v>
      </c>
      <c r="O142" s="35">
        <f t="shared" si="53"/>
        <v>39915.92211403868</v>
      </c>
      <c r="P142" s="3">
        <f t="shared" si="54"/>
        <v>5428.5654075092607</v>
      </c>
      <c r="Q142">
        <f t="shared" si="43"/>
        <v>0.13600000000000001</v>
      </c>
      <c r="R142" s="3">
        <f>IF(B142&lt;2,K142*V$5+L142*0.4*V$6 - IF((C142-J142)&gt;0,IF((C142-J142)&gt;V$12,V$12,C142-J142)),P142+L142*($V$6)*0.4+K142*($V$5)+G142+F142+E142)/LookHere!B$11</f>
        <v>35433.445407509265</v>
      </c>
      <c r="S142" s="3">
        <f>(IF(G142&gt;0,IF(R142&gt;V$15,IF(0.15*(R142-V$15)&lt;G142,0.15*(R142-V$15),G142),0),0))*LookHere!B$11</f>
        <v>0</v>
      </c>
      <c r="T142" s="3">
        <f>(IF(R142&lt;V$16,W$16*R142,IF(R142&lt;V$17,Z$16+W$17*(R142-V$16),IF(R142&lt;V$18,W$18*(R142-V$18)+Z$17,(R142-V$18)*W$19+Z$18)))+S142 + IF(R142&lt;V$20,R142*W$20,IF(R142&lt;V$21,(R142-V$20)*W$21+Z$20,(R142-V$21)*W$22+Z$21)))*LookHere!B$11</f>
        <v>7086.6890815018523</v>
      </c>
      <c r="AI142" s="3">
        <f t="shared" si="55"/>
        <v>0</v>
      </c>
    </row>
    <row r="143" spans="1:35" x14ac:dyDescent="0.2">
      <c r="A143">
        <f t="shared" si="46"/>
        <v>91</v>
      </c>
      <c r="B143">
        <f>IF(A143&lt;LookHere!$B$9,1,2)</f>
        <v>2</v>
      </c>
      <c r="C143">
        <f>IF(B143&lt;2,LookHere!F$10 - T142,0)</f>
        <v>0</v>
      </c>
      <c r="D143" s="3">
        <f>IF(B143=2,LookHere!$B$12,0)</f>
        <v>45000</v>
      </c>
      <c r="E143" s="3">
        <f>IF(A143&lt;LookHere!B$13,0,IF(A143&lt;LookHere!B$14,LookHere!C$13,LookHere!C$14))</f>
        <v>15000</v>
      </c>
      <c r="F143" s="3">
        <f>IF('SC3'!A143&lt;LookHere!D$15,0,LookHere!B$15)</f>
        <v>8000</v>
      </c>
      <c r="G143" s="3">
        <f>IF('SC3'!A143&lt;LookHere!D$16,0,LookHere!B$16)</f>
        <v>7004.88</v>
      </c>
      <c r="H143" s="3">
        <f t="shared" si="47"/>
        <v>22081.809081501851</v>
      </c>
      <c r="I143" s="35">
        <f t="shared" si="48"/>
        <v>495750.16523617465</v>
      </c>
      <c r="J143" s="3">
        <f>IF(I142&gt;0,IF(B143&lt;2,IF(C143&gt;5500*[1]LookHere!B$11, 5500*[1]LookHere!B$11, C143), IF(H143&gt;(M143+P142),-(H143-M143-P142),0)),0)</f>
        <v>-16653.243673992591</v>
      </c>
      <c r="K143" s="35">
        <f t="shared" si="49"/>
        <v>0</v>
      </c>
      <c r="L143" s="35">
        <f t="shared" si="50"/>
        <v>2.126135507730383E-24</v>
      </c>
      <c r="M143" s="35">
        <f t="shared" si="51"/>
        <v>2.8056683923599663E-23</v>
      </c>
      <c r="N143" s="35">
        <f t="shared" si="52"/>
        <v>1.9639678746519764E-23</v>
      </c>
      <c r="O143" s="35">
        <f t="shared" si="53"/>
        <v>35835.716555541643</v>
      </c>
      <c r="P143" s="3">
        <f t="shared" si="54"/>
        <v>5267.8503336646208</v>
      </c>
      <c r="Q143">
        <f t="shared" si="43"/>
        <v>0.14699999999999999</v>
      </c>
      <c r="R143" s="3">
        <f>IF(B143&lt;2,K143*V$5+L143*0.4*V$6 - IF((C143-J143)&gt;0,IF((C143-J143)&gt;V$12,V$12,C143-J143)),P143+L143*($V$6)*0.4+K143*($V$5)+G143+F143+E143)/LookHere!B$11</f>
        <v>35272.730333664622</v>
      </c>
      <c r="S143" s="3">
        <f>(IF(G143&gt;0,IF(R143&gt;V$15,IF(0.15*(R143-V$15)&lt;G143,0.15*(R143-V$15),G143),0),0))*LookHere!B$11</f>
        <v>0</v>
      </c>
      <c r="T143" s="3">
        <f>(IF(R143&lt;V$16,W$16*R143,IF(R143&lt;V$17,Z$16+W$17*(R143-V$16),IF(R143&lt;V$18,W$18*(R143-V$18)+Z$17,(R143-V$18)*W$19+Z$18)))+S143 + IF(R143&lt;V$20,R143*W$20,IF(R143&lt;V$21,(R143-V$20)*W$21+Z$20,(R143-V$21)*W$22+Z$21)))*LookHere!B$11</f>
        <v>7054.5460667329244</v>
      </c>
      <c r="AI143" s="3">
        <f t="shared" si="55"/>
        <v>0</v>
      </c>
    </row>
    <row r="144" spans="1:35" x14ac:dyDescent="0.2">
      <c r="A144">
        <f t="shared" si="46"/>
        <v>92</v>
      </c>
      <c r="B144">
        <f>IF(A144&lt;LookHere!$B$9,1,2)</f>
        <v>2</v>
      </c>
      <c r="C144">
        <f>IF(B144&lt;2,LookHere!F$10 - T143,0)</f>
        <v>0</v>
      </c>
      <c r="D144" s="3">
        <f>IF(B144=2,LookHere!$B$12,0)</f>
        <v>45000</v>
      </c>
      <c r="E144" s="3">
        <f>IF(A144&lt;LookHere!B$13,0,IF(A144&lt;LookHere!B$14,LookHere!C$13,LookHere!C$14))</f>
        <v>15000</v>
      </c>
      <c r="F144" s="3">
        <f>IF('SC3'!A144&lt;LookHere!D$15,0,LookHere!B$15)</f>
        <v>8000</v>
      </c>
      <c r="G144" s="3">
        <f>IF('SC3'!A144&lt;LookHere!D$16,0,LookHere!B$16)</f>
        <v>7004.88</v>
      </c>
      <c r="H144" s="3">
        <f t="shared" si="47"/>
        <v>22049.666066732923</v>
      </c>
      <c r="I144" s="35">
        <f t="shared" si="48"/>
        <v>495714.79008478427</v>
      </c>
      <c r="J144" s="3">
        <f>IF(I143&gt;0,IF(B144&lt;2,IF(C144&gt;5500*[1]LookHere!B$11, 5500*[1]LookHere!B$11, C144), IF(H144&gt;(M144+P143),-(H144-M144-P143),0)),0)</f>
        <v>-16781.815733068303</v>
      </c>
      <c r="K144" s="35">
        <f t="shared" si="49"/>
        <v>0</v>
      </c>
      <c r="L144" s="35">
        <f t="shared" si="50"/>
        <v>1.611185487758082E-25</v>
      </c>
      <c r="M144" s="35">
        <f t="shared" si="51"/>
        <v>2.126135507730383E-24</v>
      </c>
      <c r="N144" s="35">
        <f t="shared" si="52"/>
        <v>1.4882948554112681E-24</v>
      </c>
      <c r="O144" s="35">
        <f t="shared" si="53"/>
        <v>31778.396727123214</v>
      </c>
      <c r="P144" s="3">
        <f t="shared" si="54"/>
        <v>5116.3218730668377</v>
      </c>
      <c r="Q144">
        <f t="shared" si="43"/>
        <v>0.161</v>
      </c>
      <c r="R144" s="3">
        <f>IF(B144&lt;2,K144*V$5+L144*0.4*V$6 - IF((C144-J144)&gt;0,IF((C144-J144)&gt;V$12,V$12,C144-J144)),P144+L144*($V$6)*0.4+K144*($V$5)+G144+F144+E144)/LookHere!B$11</f>
        <v>35121.201873066835</v>
      </c>
      <c r="S144" s="3">
        <f>(IF(G144&gt;0,IF(R144&gt;V$15,IF(0.15*(R144-V$15)&lt;G144,0.15*(R144-V$15),G144),0),0))*LookHere!B$11</f>
        <v>0</v>
      </c>
      <c r="T144" s="3">
        <f>(IF(R144&lt;V$16,W$16*R144,IF(R144&lt;V$17,Z$16+W$17*(R144-V$16),IF(R144&lt;V$18,W$18*(R144-V$18)+Z$17,(R144-V$18)*W$19+Z$18)))+S144 + IF(R144&lt;V$20,R144*W$20,IF(R144&lt;V$21,(R144-V$20)*W$21+Z$20,(R144-V$21)*W$22+Z$21)))*LookHere!B$11</f>
        <v>7024.2403746133668</v>
      </c>
      <c r="AI144" s="3">
        <f t="shared" si="55"/>
        <v>0</v>
      </c>
    </row>
    <row r="145" spans="1:35" x14ac:dyDescent="0.2">
      <c r="A145">
        <f t="shared" si="46"/>
        <v>93</v>
      </c>
      <c r="B145">
        <f>IF(A145&lt;LookHere!$B$9,1,2)</f>
        <v>2</v>
      </c>
      <c r="C145">
        <f>IF(B145&lt;2,LookHere!F$10 - T144,0)</f>
        <v>0</v>
      </c>
      <c r="D145" s="3">
        <f>IF(B145=2,LookHere!$B$12,0)</f>
        <v>45000</v>
      </c>
      <c r="E145" s="3">
        <f>IF(A145&lt;LookHere!B$13,0,IF(A145&lt;LookHere!B$14,LookHere!C$13,LookHere!C$14))</f>
        <v>15000</v>
      </c>
      <c r="F145" s="3">
        <f>IF('SC3'!A145&lt;LookHere!D$15,0,LookHere!B$15)</f>
        <v>8000</v>
      </c>
      <c r="G145" s="3">
        <f>IF('SC3'!A145&lt;LookHere!D$16,0,LookHere!B$16)</f>
        <v>7004.88</v>
      </c>
      <c r="H145" s="3">
        <f t="shared" si="47"/>
        <v>22019.360374613367</v>
      </c>
      <c r="I145" s="35">
        <f t="shared" si="48"/>
        <v>495556.99719230167</v>
      </c>
      <c r="J145" s="3">
        <f>IF(I144&gt;0,IF(B145&lt;2,IF(C145&gt;5500*[1]LookHere!B$11, 5500*[1]LookHere!B$11, C145), IF(H145&gt;(M145+P144),-(H145-M145-P144),0)),0)</f>
        <v>-16903.038501546529</v>
      </c>
      <c r="K145" s="35">
        <f t="shared" si="49"/>
        <v>0</v>
      </c>
      <c r="L145" s="35">
        <f t="shared" si="50"/>
        <v>1.2209563626230743E-26</v>
      </c>
      <c r="M145" s="35">
        <f t="shared" si="51"/>
        <v>1.611185487758082E-25</v>
      </c>
      <c r="N145" s="35">
        <f t="shared" si="52"/>
        <v>1.1278298414306573E-25</v>
      </c>
      <c r="O145" s="35">
        <f t="shared" si="53"/>
        <v>27735.549095498594</v>
      </c>
      <c r="P145" s="3">
        <f t="shared" si="54"/>
        <v>4992.3988371897467</v>
      </c>
      <c r="Q145">
        <f t="shared" si="43"/>
        <v>0.18</v>
      </c>
      <c r="R145" s="3">
        <f>IF(B145&lt;2,K145*V$5+L145*0.4*V$6 - IF((C145-J145)&gt;0,IF((C145-J145)&gt;V$12,V$12,C145-J145)),P145+L145*($V$6)*0.4+K145*($V$5)+G145+F145+E145)/LookHere!B$11</f>
        <v>34997.278837189748</v>
      </c>
      <c r="S145" s="3">
        <f>(IF(G145&gt;0,IF(R145&gt;V$15,IF(0.15*(R145-V$15)&lt;G145,0.15*(R145-V$15),G145),0),0))*LookHere!B$11</f>
        <v>0</v>
      </c>
      <c r="T145" s="3">
        <f>(IF(R145&lt;V$16,W$16*R145,IF(R145&lt;V$17,Z$16+W$17*(R145-V$16),IF(R145&lt;V$18,W$18*(R145-V$18)+Z$17,(R145-V$18)*W$19+Z$18)))+S145 + IF(R145&lt;V$20,R145*W$20,IF(R145&lt;V$21,(R145-V$20)*W$21+Z$20,(R145-V$21)*W$22+Z$21)))*LookHere!B$11</f>
        <v>6999.4557674379494</v>
      </c>
      <c r="AI145" s="3">
        <f t="shared" si="55"/>
        <v>0</v>
      </c>
    </row>
    <row r="146" spans="1:35" x14ac:dyDescent="0.2">
      <c r="A146">
        <f t="shared" si="46"/>
        <v>94</v>
      </c>
      <c r="B146">
        <f>IF(A146&lt;LookHere!$B$9,1,2)</f>
        <v>2</v>
      </c>
      <c r="C146">
        <f>IF(B146&lt;2,LookHere!F$10 - T145,0)</f>
        <v>0</v>
      </c>
      <c r="D146" s="3">
        <f>IF(B146=2,LookHere!$B$12,0)</f>
        <v>45000</v>
      </c>
      <c r="E146" s="3">
        <f>IF(A146&lt;LookHere!B$13,0,IF(A146&lt;LookHere!B$14,LookHere!C$13,LookHere!C$14))</f>
        <v>15000</v>
      </c>
      <c r="F146" s="3">
        <f>IF('SC3'!A146&lt;LookHere!D$15,0,LookHere!B$15)</f>
        <v>8000</v>
      </c>
      <c r="G146" s="3">
        <f>IF('SC3'!A146&lt;LookHere!D$16,0,LookHere!B$16)</f>
        <v>7004.88</v>
      </c>
      <c r="H146" s="3">
        <f t="shared" si="47"/>
        <v>21994.575767437949</v>
      </c>
      <c r="I146" s="35">
        <f t="shared" si="48"/>
        <v>495294.73562720936</v>
      </c>
      <c r="J146" s="3">
        <f>IF(I145&gt;0,IF(B146&lt;2,IF(C146&gt;5500*[1]LookHere!B$11, 5500*[1]LookHere!B$11, C146), IF(H146&gt;(M146+P145),-(H146-M146-P145),0)),0)</f>
        <v>-17002.176930248203</v>
      </c>
      <c r="K146" s="35">
        <f t="shared" si="49"/>
        <v>0</v>
      </c>
      <c r="L146" s="35">
        <f t="shared" si="50"/>
        <v>9.2524073159576422E-28</v>
      </c>
      <c r="M146" s="35">
        <f t="shared" si="51"/>
        <v>1.2209563626230743E-26</v>
      </c>
      <c r="N146" s="35">
        <f t="shared" si="52"/>
        <v>8.54669453836152E-27</v>
      </c>
      <c r="O146" s="35">
        <f t="shared" si="53"/>
        <v>23680.057106754786</v>
      </c>
      <c r="P146" s="3">
        <f t="shared" si="54"/>
        <v>4736.0114213509578</v>
      </c>
      <c r="Q146">
        <f t="shared" si="43"/>
        <v>0.2</v>
      </c>
      <c r="R146" s="3">
        <f>IF(B146&lt;2,K146*V$5+L146*0.4*V$6 - IF((C146-J146)&gt;0,IF((C146-J146)&gt;V$12,V$12,C146-J146)),P146+L146*($V$6)*0.4+K146*($V$5)+G146+F146+E146)/LookHere!B$11</f>
        <v>34740.891421350956</v>
      </c>
      <c r="S146" s="3">
        <f>(IF(G146&gt;0,IF(R146&gt;V$15,IF(0.15*(R146-V$15)&lt;G146,0.15*(R146-V$15),G146),0),0))*LookHere!B$11</f>
        <v>0</v>
      </c>
      <c r="T146" s="3">
        <f>(IF(R146&lt;V$16,W$16*R146,IF(R146&lt;V$17,Z$16+W$17*(R146-V$16),IF(R146&lt;V$18,W$18*(R146-V$18)+Z$17,(R146-V$18)*W$19+Z$18)))+S146 + IF(R146&lt;V$20,R146*W$20,IF(R146&lt;V$21,(R146-V$20)*W$21+Z$20,(R146-V$21)*W$22+Z$21)))*LookHere!B$11</f>
        <v>6948.1782842701905</v>
      </c>
      <c r="AI146" s="3">
        <f t="shared" si="55"/>
        <v>0</v>
      </c>
    </row>
    <row r="147" spans="1:35" x14ac:dyDescent="0.2">
      <c r="A147">
        <f t="shared" si="46"/>
        <v>95</v>
      </c>
      <c r="B147">
        <f>IF(A147&lt;LookHere!$B$9,1,2)</f>
        <v>2</v>
      </c>
      <c r="C147">
        <f>IF(B147&lt;2,LookHere!F$10 - T146,0)</f>
        <v>0</v>
      </c>
      <c r="D147" s="3">
        <f>IF(B147=2,LookHere!$B$12,0)</f>
        <v>45000</v>
      </c>
      <c r="E147" s="3">
        <f>IF(A147&lt;LookHere!B$13,0,IF(A147&lt;LookHere!B$14,LookHere!C$13,LookHere!C$14))</f>
        <v>15000</v>
      </c>
      <c r="F147" s="3">
        <f>IF('SC3'!A147&lt;LookHere!D$15,0,LookHere!B$15)</f>
        <v>8000</v>
      </c>
      <c r="G147" s="3">
        <f>IF('SC3'!A147&lt;LookHere!D$16,0,LookHere!B$16)</f>
        <v>7004.88</v>
      </c>
      <c r="H147" s="3">
        <f t="shared" si="47"/>
        <v>21943.298284270189</v>
      </c>
      <c r="I147" s="35">
        <f t="shared" si="48"/>
        <v>494818.50493377721</v>
      </c>
      <c r="J147" s="3">
        <f>IF(I146&gt;0,IF(B147&lt;2,IF(C147&gt;5500*[1]LookHere!B$11, 5500*[1]LookHere!B$11, C147), IF(H147&gt;(M147+P146),-(H147-M147-P146),0)),0)</f>
        <v>-17207.286862919231</v>
      </c>
      <c r="K147" s="35">
        <f t="shared" si="49"/>
        <v>0</v>
      </c>
      <c r="L147" s="35">
        <f t="shared" si="50"/>
        <v>7.0114742640327059E-29</v>
      </c>
      <c r="M147" s="35">
        <f t="shared" si="51"/>
        <v>9.2524073159576422E-28</v>
      </c>
      <c r="N147" s="35">
        <f t="shared" si="52"/>
        <v>6.4766851211703496E-28</v>
      </c>
      <c r="O147" s="35">
        <f t="shared" si="53"/>
        <v>19743.958014470001</v>
      </c>
      <c r="P147" s="3">
        <f t="shared" si="54"/>
        <v>3948.7916028940003</v>
      </c>
      <c r="Q147">
        <f t="shared" si="43"/>
        <v>0.2</v>
      </c>
      <c r="R147" s="3">
        <f>IF(B147&lt;2,K147*V$5+L147*0.4*V$6 - IF((C147-J147)&gt;0,IF((C147-J147)&gt;V$12,V$12,C147-J147)),P147+L147*($V$6)*0.4+K147*($V$5)+G147+F147+E147)/LookHere!B$11</f>
        <v>33953.671602893999</v>
      </c>
      <c r="S147" s="3">
        <f>(IF(G147&gt;0,IF(R147&gt;V$15,IF(0.15*(R147-V$15)&lt;G147,0.15*(R147-V$15),G147),0),0))*LookHere!B$11</f>
        <v>0</v>
      </c>
      <c r="T147" s="3">
        <f>(IF(R147&lt;V$16,W$16*R147,IF(R147&lt;V$17,Z$16+W$17*(R147-V$16),IF(R147&lt;V$18,W$18*(R147-V$18)+Z$17,(R147-V$18)*W$19+Z$18)))+S147 + IF(R147&lt;V$20,R147*W$20,IF(R147&lt;V$21,(R147-V$20)*W$21+Z$20,(R147-V$21)*W$22+Z$21)))*LookHere!B$11</f>
        <v>6790.7343205788002</v>
      </c>
      <c r="AI147" s="3">
        <f t="shared" si="55"/>
        <v>0</v>
      </c>
    </row>
    <row r="148" spans="1:35" x14ac:dyDescent="0.2">
      <c r="A148">
        <f t="shared" si="46"/>
        <v>96</v>
      </c>
      <c r="B148">
        <f>IF(A148&lt;LookHere!$B$9,1,2)</f>
        <v>2</v>
      </c>
      <c r="C148">
        <f>IF(B148&lt;2,LookHere!F$10 - T147,0)</f>
        <v>0</v>
      </c>
      <c r="D148" s="3">
        <f>IF(B148=2,LookHere!$B$12,0)</f>
        <v>45000</v>
      </c>
      <c r="E148" s="3">
        <f>IF(A148&lt;LookHere!B$13,0,IF(A148&lt;LookHere!B$14,LookHere!C$13,LookHere!C$14))</f>
        <v>15000</v>
      </c>
      <c r="F148" s="3">
        <f>IF('SC3'!A148&lt;LookHere!D$15,0,LookHere!B$15)</f>
        <v>8000</v>
      </c>
      <c r="G148" s="3">
        <f>IF('SC3'!A148&lt;LookHere!D$16,0,LookHere!B$16)</f>
        <v>7004.88</v>
      </c>
      <c r="H148" s="3">
        <f t="shared" si="47"/>
        <v>21785.854320578801</v>
      </c>
      <c r="I148" s="35">
        <f t="shared" si="48"/>
        <v>493696.41131275537</v>
      </c>
      <c r="J148" s="3">
        <f>IF(I147&gt;0,IF(B148&lt;2,IF(C148&gt;5500*[1]LookHere!B$11, 5500*[1]LookHere!B$11, C148), IF(H148&gt;(M148+P147),-(H148-M148-P147),0)),0)</f>
        <v>-17837.062717684799</v>
      </c>
      <c r="K148" s="35">
        <f t="shared" si="49"/>
        <v>0</v>
      </c>
      <c r="L148" s="35">
        <f t="shared" si="50"/>
        <v>5.3132951972839783E-30</v>
      </c>
      <c r="M148" s="35">
        <f t="shared" si="51"/>
        <v>7.0114742640327059E-29</v>
      </c>
      <c r="N148" s="35">
        <f t="shared" si="52"/>
        <v>4.9080319848228939E-29</v>
      </c>
      <c r="O148" s="35">
        <f t="shared" si="53"/>
        <v>16462.117313304796</v>
      </c>
      <c r="P148" s="3">
        <f t="shared" si="54"/>
        <v>3292.4234626609596</v>
      </c>
      <c r="Q148">
        <f t="shared" si="43"/>
        <v>0.2</v>
      </c>
      <c r="R148" s="3">
        <f>IF(B148&lt;2,K148*V$5+L148*0.4*V$6 - IF((C148-J148)&gt;0,IF((C148-J148)&gt;V$12,V$12,C148-J148)),P148+L148*($V$6)*0.4+K148*($V$5)+G148+F148+E148)/LookHere!B$11</f>
        <v>33297.303462660959</v>
      </c>
      <c r="S148" s="3">
        <f>(IF(G148&gt;0,IF(R148&gt;V$15,IF(0.15*(R148-V$15)&lt;G148,0.15*(R148-V$15),G148),0),0))*LookHere!B$11</f>
        <v>0</v>
      </c>
      <c r="T148" s="3">
        <f>(IF(R148&lt;V$16,W$16*R148,IF(R148&lt;V$17,Z$16+W$17*(R148-V$16),IF(R148&lt;V$18,W$18*(R148-V$18)+Z$17,(R148-V$18)*W$19+Z$18)))+S148 + IF(R148&lt;V$20,R148*W$20,IF(R148&lt;V$21,(R148-V$20)*W$21+Z$20,(R148-V$21)*W$22+Z$21)))*LookHere!B$11</f>
        <v>6659.4606925321923</v>
      </c>
      <c r="AI148" s="3">
        <f t="shared" si="55"/>
        <v>0</v>
      </c>
    </row>
    <row r="149" spans="1:35" x14ac:dyDescent="0.2">
      <c r="A149">
        <f t="shared" si="46"/>
        <v>97</v>
      </c>
      <c r="B149">
        <f>IF(A149&lt;LookHere!$B$9,1,2)</f>
        <v>2</v>
      </c>
      <c r="C149">
        <f>IF(B149&lt;2,LookHere!F$10 - T148,0)</f>
        <v>0</v>
      </c>
      <c r="D149" s="3">
        <f>IF(B149=2,LookHere!$B$12,0)</f>
        <v>45000</v>
      </c>
      <c r="E149" s="3">
        <f>IF(A149&lt;LookHere!B$13,0,IF(A149&lt;LookHere!B$14,LookHere!C$13,LookHere!C$14))</f>
        <v>15000</v>
      </c>
      <c r="F149" s="3">
        <f>IF('SC3'!A149&lt;LookHere!D$15,0,LookHere!B$15)</f>
        <v>8000</v>
      </c>
      <c r="G149" s="3">
        <f>IF('SC3'!A149&lt;LookHere!D$16,0,LookHere!B$16)</f>
        <v>7004.88</v>
      </c>
      <c r="H149" s="3">
        <f t="shared" si="47"/>
        <v>21654.580692532192</v>
      </c>
      <c r="I149" s="35">
        <f t="shared" si="48"/>
        <v>492011.31885702896</v>
      </c>
      <c r="J149" s="3">
        <f>IF(I148&gt;0,IF(B149&lt;2,IF(C149&gt;5500*[1]LookHere!B$11, 5500*[1]LookHere!B$11, C149), IF(H149&gt;(M149+P148),-(H149-M149-P148),0)),0)</f>
        <v>-18362.157229871234</v>
      </c>
      <c r="K149" s="35">
        <f t="shared" si="49"/>
        <v>0</v>
      </c>
      <c r="L149" s="35">
        <f t="shared" si="50"/>
        <v>4.0264151005017933E-31</v>
      </c>
      <c r="M149" s="35">
        <f t="shared" si="51"/>
        <v>5.3132951972839783E-30</v>
      </c>
      <c r="N149" s="35">
        <f t="shared" si="52"/>
        <v>3.7193066380987847E-30</v>
      </c>
      <c r="O149" s="35">
        <f t="shared" si="53"/>
        <v>13725.784173487273</v>
      </c>
      <c r="P149" s="3">
        <f t="shared" si="54"/>
        <v>2745.1568346974545</v>
      </c>
      <c r="Q149">
        <f t="shared" si="43"/>
        <v>0.2</v>
      </c>
      <c r="R149" s="3">
        <f>IF(B149&lt;2,K149*V$5+L149*0.4*V$6 - IF((C149-J149)&gt;0,IF((C149-J149)&gt;V$12,V$12,C149-J149)),P149+L149*($V$6)*0.4+K149*($V$5)+G149+F149+E149)/LookHere!B$11</f>
        <v>32750.036834697454</v>
      </c>
      <c r="S149" s="3">
        <f>(IF(G149&gt;0,IF(R149&gt;V$15,IF(0.15*(R149-V$15)&lt;G149,0.15*(R149-V$15),G149),0),0))*LookHere!B$11</f>
        <v>0</v>
      </c>
      <c r="T149" s="3">
        <f>(IF(R149&lt;V$16,W$16*R149,IF(R149&lt;V$17,Z$16+W$17*(R149-V$16),IF(R149&lt;V$18,W$18*(R149-V$18)+Z$17,(R149-V$18)*W$19+Z$18)))+S149 + IF(R149&lt;V$20,R149*W$20,IF(R149&lt;V$21,(R149-V$20)*W$21+Z$20,(R149-V$21)*W$22+Z$21)))*LookHere!B$11</f>
        <v>6550.0073669394906</v>
      </c>
      <c r="AI149" s="3">
        <f t="shared" si="55"/>
        <v>0</v>
      </c>
    </row>
    <row r="150" spans="1:35" x14ac:dyDescent="0.2">
      <c r="A150">
        <f t="shared" si="46"/>
        <v>98</v>
      </c>
      <c r="B150">
        <f>IF(A150&lt;LookHere!$B$9,1,2)</f>
        <v>2</v>
      </c>
      <c r="C150">
        <f>IF(B150&lt;2,LookHere!F$10 - T149,0)</f>
        <v>0</v>
      </c>
      <c r="D150" s="3">
        <f>IF(B150=2,LookHere!$B$12,0)</f>
        <v>45000</v>
      </c>
      <c r="E150" s="3">
        <f>IF(A150&lt;LookHere!B$13,0,IF(A150&lt;LookHere!B$14,LookHere!C$13,LookHere!C$14))</f>
        <v>15000</v>
      </c>
      <c r="F150" s="3">
        <f>IF('SC3'!A150&lt;LookHere!D$15,0,LookHere!B$15)</f>
        <v>8000</v>
      </c>
      <c r="G150" s="3">
        <f>IF('SC3'!A150&lt;LookHere!D$16,0,LookHere!B$16)</f>
        <v>7004.88</v>
      </c>
      <c r="H150" s="3">
        <f t="shared" si="47"/>
        <v>21545.12736693949</v>
      </c>
      <c r="I150" s="35">
        <f t="shared" si="48"/>
        <v>489831.49067577731</v>
      </c>
      <c r="J150" s="3">
        <f>IF(I149&gt;0,IF(B150&lt;2,IF(C150&gt;5500*[1]LookHere!B$11, 5500*[1]LookHere!B$11, C150), IF(H150&gt;(M150+P149),-(H150-M150-P149),0)),0)</f>
        <v>-18799.970532242034</v>
      </c>
      <c r="K150" s="35">
        <f t="shared" si="49"/>
        <v>0</v>
      </c>
      <c r="L150" s="35">
        <f t="shared" si="50"/>
        <v>3.0512173631602555E-32</v>
      </c>
      <c r="M150" s="35">
        <f t="shared" si="51"/>
        <v>4.0264151005017933E-31</v>
      </c>
      <c r="N150" s="35">
        <f t="shared" si="52"/>
        <v>2.8184905703512551E-31</v>
      </c>
      <c r="O150" s="35">
        <f t="shared" si="53"/>
        <v>11444.284328170217</v>
      </c>
      <c r="P150" s="3">
        <f t="shared" si="54"/>
        <v>2288.8568656340435</v>
      </c>
      <c r="Q150">
        <f t="shared" si="43"/>
        <v>0.2</v>
      </c>
      <c r="R150" s="3">
        <f>IF(B150&lt;2,K150*V$5+L150*0.4*V$6 - IF((C150-J150)&gt;0,IF((C150-J150)&gt;V$12,V$12,C150-J150)),P150+L150*($V$6)*0.4+K150*($V$5)+G150+F150+E150)/LookHere!B$11</f>
        <v>32293.736865634044</v>
      </c>
      <c r="S150" s="3">
        <f>(IF(G150&gt;0,IF(R150&gt;V$15,IF(0.15*(R150-V$15)&lt;G150,0.15*(R150-V$15),G150),0),0))*LookHere!B$11</f>
        <v>0</v>
      </c>
      <c r="T150" s="3">
        <f>(IF(R150&lt;V$16,W$16*R150,IF(R150&lt;V$17,Z$16+W$17*(R150-V$16),IF(R150&lt;V$18,W$18*(R150-V$18)+Z$17,(R150-V$18)*W$19+Z$18)))+S150 + IF(R150&lt;V$20,R150*W$20,IF(R150&lt;V$21,(R150-V$20)*W$21+Z$20,(R150-V$21)*W$22+Z$21)))*LookHere!B$11</f>
        <v>6458.7473731268092</v>
      </c>
      <c r="AI150" s="3">
        <f t="shared" si="55"/>
        <v>0</v>
      </c>
    </row>
    <row r="151" spans="1:35" x14ac:dyDescent="0.2">
      <c r="A151">
        <f t="shared" si="46"/>
        <v>99</v>
      </c>
      <c r="B151">
        <f>IF(A151&lt;LookHere!$B$9,1,2)</f>
        <v>2</v>
      </c>
      <c r="C151">
        <f>IF(B151&lt;2,LookHere!F$10 - T150,0)</f>
        <v>0</v>
      </c>
      <c r="D151" s="3">
        <f>IF(B151=2,LookHere!$B$12,0)</f>
        <v>45000</v>
      </c>
      <c r="E151" s="3">
        <f>IF(A151&lt;LookHere!B$13,0,IF(A151&lt;LookHere!B$14,LookHere!C$13,LookHere!C$14))</f>
        <v>15000</v>
      </c>
      <c r="F151" s="3">
        <f>IF('SC3'!A151&lt;LookHere!D$15,0,LookHere!B$15)</f>
        <v>8000</v>
      </c>
      <c r="G151" s="3">
        <f>IF('SC3'!A151&lt;LookHere!D$16,0,LookHere!B$16)</f>
        <v>7004.88</v>
      </c>
      <c r="H151" s="3">
        <f t="shared" si="47"/>
        <v>21453.867373126806</v>
      </c>
      <c r="I151" s="35">
        <f t="shared" si="48"/>
        <v>487212.98792331229</v>
      </c>
      <c r="J151" s="3">
        <f>IF(I150&gt;0,IF(B151&lt;2,IF(C151&gt;5500*[1]LookHere!B$11, 5500*[1]LookHere!B$11, C151), IF(H151&gt;(M151+P150),-(H151-M151-P150),0)),0)</f>
        <v>-19165.010507492763</v>
      </c>
      <c r="K151" s="35">
        <f t="shared" si="49"/>
        <v>0</v>
      </c>
      <c r="L151" s="35">
        <f t="shared" si="50"/>
        <v>2.3122125178028426E-33</v>
      </c>
      <c r="M151" s="35">
        <f t="shared" si="51"/>
        <v>3.0512173631602555E-32</v>
      </c>
      <c r="N151" s="35">
        <f t="shared" si="52"/>
        <v>2.1358521542121786E-32</v>
      </c>
      <c r="O151" s="35">
        <f t="shared" si="53"/>
        <v>9542.0153871417624</v>
      </c>
      <c r="P151" s="3">
        <f t="shared" si="54"/>
        <v>1908.4030774283526</v>
      </c>
      <c r="Q151">
        <f t="shared" si="43"/>
        <v>0.2</v>
      </c>
      <c r="R151" s="3">
        <f>IF(B151&lt;2,K151*V$5+L151*0.4*V$6 - IF((C151-J151)&gt;0,IF((C151-J151)&gt;V$12,V$12,C151-J151)),P151+L151*($V$6)*0.4+K151*($V$5)+G151+F151+E151)/LookHere!B$11</f>
        <v>31913.28307742835</v>
      </c>
      <c r="S151" s="3">
        <f>(IF(G151&gt;0,IF(R151&gt;V$15,IF(0.15*(R151-V$15)&lt;G151,0.15*(R151-V$15),G151),0),0))*LookHere!B$11</f>
        <v>0</v>
      </c>
      <c r="T151" s="3">
        <f>(IF(R151&lt;V$16,W$16*R151,IF(R151&lt;V$17,Z$16+W$17*(R151-V$16),IF(R151&lt;V$18,W$18*(R151-V$18)+Z$17,(R151-V$18)*W$19+Z$18)))+S151 + IF(R151&lt;V$20,R151*W$20,IF(R151&lt;V$21,(R151-V$20)*W$21+Z$20,(R151-V$21)*W$22+Z$21)))*LookHere!B$11</f>
        <v>6382.65661548567</v>
      </c>
      <c r="AI151" s="3">
        <f t="shared" si="55"/>
        <v>0</v>
      </c>
    </row>
    <row r="152" spans="1:35" x14ac:dyDescent="0.2">
      <c r="A152">
        <f t="shared" si="46"/>
        <v>100</v>
      </c>
      <c r="B152">
        <f>IF(A152&lt;LookHere!$B$9,1,2)</f>
        <v>2</v>
      </c>
      <c r="C152">
        <f>IF(B152&lt;2,LookHere!F$10 - T151,0)</f>
        <v>0</v>
      </c>
      <c r="D152" s="3">
        <f>IF(B152=2,LookHere!$B$12,0)</f>
        <v>45000</v>
      </c>
      <c r="E152" s="3">
        <f>IF(A152&lt;LookHere!B$13,0,IF(A152&lt;LookHere!B$14,LookHere!C$13,LookHere!C$14))</f>
        <v>15000</v>
      </c>
      <c r="F152" s="3">
        <f>IF('SC3'!A152&lt;LookHere!D$15,0,LookHere!B$15)</f>
        <v>8000</v>
      </c>
      <c r="G152" s="3">
        <f>IF('SC3'!A152&lt;LookHere!D$16,0,LookHere!B$16)</f>
        <v>7004.88</v>
      </c>
      <c r="H152" s="3">
        <f t="shared" si="47"/>
        <v>21377.776615485669</v>
      </c>
      <c r="I152" s="35">
        <f t="shared" si="48"/>
        <v>484201.66911730444</v>
      </c>
      <c r="J152" s="3">
        <f>IF(I151&gt;0,IF(B152&lt;2,IF(C152&gt;5500*[1]LookHere!B$11, 5500*[1]LookHere!B$11, C152), IF(H152&gt;(M152+P151),-(H152-M152-P151),0)),0)</f>
        <v>-19469.373538057316</v>
      </c>
      <c r="K152" s="35">
        <f t="shared" si="49"/>
        <v>0</v>
      </c>
      <c r="L152" s="35">
        <f t="shared" si="50"/>
        <v>1.7521946459909943E-34</v>
      </c>
      <c r="M152" s="35">
        <f t="shared" si="51"/>
        <v>2.3122125178028426E-33</v>
      </c>
      <c r="N152" s="35">
        <f t="shared" si="52"/>
        <v>1.6185487624619896E-33</v>
      </c>
      <c r="O152" s="35">
        <f t="shared" si="53"/>
        <v>7955.941589491058</v>
      </c>
      <c r="P152" s="3">
        <f t="shared" si="54"/>
        <v>1591.1883178982116</v>
      </c>
      <c r="Q152">
        <f t="shared" si="43"/>
        <v>0.2</v>
      </c>
      <c r="R152" s="3">
        <f>IF(B152&lt;2,K152*V$5+L152*0.4*V$6 - IF((C152-J152)&gt;0,IF((C152-J152)&gt;V$12,V$12,C152-J152)),P152+L152*($V$6)*0.4+K152*($V$5)+G152+F152+E152)/LookHere!B$11</f>
        <v>31596.068317898211</v>
      </c>
      <c r="S152" s="3">
        <f>(IF(G152&gt;0,IF(R152&gt;V$15,IF(0.15*(R152-V$15)&lt;G152,0.15*(R152-V$15),G152),0),0))*LookHere!B$11</f>
        <v>0</v>
      </c>
      <c r="T152" s="3">
        <f>(IF(R152&lt;V$16,W$16*R152,IF(R152&lt;V$17,Z$16+W$17*(R152-V$16),IF(R152&lt;V$18,W$18*(R152-V$18)+Z$17,(R152-V$18)*W$19+Z$18)))+S152 + IF(R152&lt;V$20,R152*W$20,IF(R152&lt;V$21,(R152-V$20)*W$21+Z$20,(R152-V$21)*W$22+Z$21)))*LookHere!B$11</f>
        <v>6319.2136635796414</v>
      </c>
      <c r="AI152" s="3">
        <f t="shared" si="55"/>
        <v>0</v>
      </c>
    </row>
    <row r="153" spans="1:35" x14ac:dyDescent="0.2">
      <c r="A153">
        <f t="shared" si="46"/>
        <v>101</v>
      </c>
      <c r="B153">
        <f>IF(A153&lt;LookHere!$B$9,1,2)</f>
        <v>2</v>
      </c>
      <c r="C153">
        <f>IF(B153&lt;2,LookHere!F$10 - T152,0)</f>
        <v>0</v>
      </c>
      <c r="D153" s="3">
        <f>IF(B153=2,LookHere!$B$12,0)</f>
        <v>45000</v>
      </c>
      <c r="E153" s="3">
        <f>IF(A153&lt;LookHere!B$13,0,IF(A153&lt;LookHere!B$14,LookHere!C$13,LookHere!C$14))</f>
        <v>15000</v>
      </c>
      <c r="F153" s="3">
        <f>IF('SC3'!A153&lt;LookHere!D$15,0,LookHere!B$15)</f>
        <v>8000</v>
      </c>
      <c r="G153" s="3">
        <f>IF('SC3'!A153&lt;LookHere!D$16,0,LookHere!B$16)</f>
        <v>7004.88</v>
      </c>
      <c r="H153" s="3">
        <f t="shared" si="47"/>
        <v>21314.33366357964</v>
      </c>
      <c r="I153" s="35">
        <f t="shared" si="48"/>
        <v>480834.85615440551</v>
      </c>
      <c r="J153" s="3">
        <f>IF(I152&gt;0,IF(B153&lt;2,IF(C153&gt;5500*[1]LookHere!B$11, 5500*[1]LookHere!B$11, C153), IF(H153&gt;(M153+P152),-(H153-M153-P152),0)),0)</f>
        <v>-19723.145345681427</v>
      </c>
      <c r="K153" s="35">
        <f t="shared" si="49"/>
        <v>0</v>
      </c>
      <c r="L153" s="35">
        <f t="shared" si="50"/>
        <v>1.3278131027319739E-35</v>
      </c>
      <c r="M153" s="35">
        <f t="shared" si="51"/>
        <v>1.7521946459909943E-34</v>
      </c>
      <c r="N153" s="35">
        <f t="shared" si="52"/>
        <v>1.226536252193696E-34</v>
      </c>
      <c r="O153" s="35">
        <f t="shared" si="53"/>
        <v>6633.5049784858529</v>
      </c>
      <c r="P153" s="3">
        <f t="shared" si="54"/>
        <v>1326.7009956971706</v>
      </c>
      <c r="Q153">
        <f t="shared" si="43"/>
        <v>0.2</v>
      </c>
      <c r="R153" s="3">
        <f>IF(B153&lt;2,K153*V$5+L153*0.4*V$6 - IF((C153-J153)&gt;0,IF((C153-J153)&gt;V$12,V$12,C153-J153)),P153+L153*($V$6)*0.4+K153*($V$5)+G153+F153+E153)/LookHere!B$11</f>
        <v>31331.580995697172</v>
      </c>
      <c r="S153" s="3">
        <f>(IF(G153&gt;0,IF(R153&gt;V$15,IF(0.15*(R153-V$15)&lt;G153,0.15*(R153-V$15),G153),0),0))*LookHere!B$11</f>
        <v>0</v>
      </c>
      <c r="T153" s="3">
        <f>(IF(R153&lt;V$16,W$16*R153,IF(R153&lt;V$17,Z$16+W$17*(R153-V$16),IF(R153&lt;V$18,W$18*(R153-V$18)+Z$17,(R153-V$18)*W$19+Z$18)))+S153 + IF(R153&lt;V$20,R153*W$20,IF(R153&lt;V$21,(R153-V$20)*W$21+Z$20,(R153-V$21)*W$22+Z$21)))*LookHere!B$11</f>
        <v>6266.3161991394336</v>
      </c>
      <c r="AI153" s="3">
        <f t="shared" si="55"/>
        <v>0</v>
      </c>
    </row>
    <row r="154" spans="1:35" x14ac:dyDescent="0.2">
      <c r="A154">
        <f t="shared" si="46"/>
        <v>102</v>
      </c>
      <c r="B154">
        <f>IF(A154&lt;LookHere!$B$9,1,2)</f>
        <v>2</v>
      </c>
      <c r="C154">
        <f>IF(B154&lt;2,LookHere!F$10 - T153,0)</f>
        <v>0</v>
      </c>
      <c r="D154" s="3">
        <f>IF(B154=2,LookHere!$B$12,0)</f>
        <v>45000</v>
      </c>
      <c r="E154" s="3">
        <f>IF(A154&lt;LookHere!B$13,0,IF(A154&lt;LookHere!B$14,LookHere!C$13,LookHere!C$14))</f>
        <v>15000</v>
      </c>
      <c r="F154" s="3">
        <f>IF('SC3'!A154&lt;LookHere!D$15,0,LookHere!B$15)</f>
        <v>8000</v>
      </c>
      <c r="G154" s="3">
        <f>IF('SC3'!A154&lt;LookHere!D$16,0,LookHere!B$16)</f>
        <v>7004.88</v>
      </c>
      <c r="H154" s="3">
        <f t="shared" si="47"/>
        <v>21261.436199139433</v>
      </c>
      <c r="I154" s="35">
        <f t="shared" si="48"/>
        <v>477142.72239185899</v>
      </c>
      <c r="J154" s="3">
        <f>IF(I153&gt;0,IF(B154&lt;2,IF(C154&gt;5500*[1]LookHere!B$11, 5500*[1]LookHere!B$11, C154), IF(H154&gt;(M154+P153),-(H154-M154-P153),0)),0)</f>
        <v>-19934.735203442262</v>
      </c>
      <c r="K154" s="35">
        <f t="shared" si="49"/>
        <v>0</v>
      </c>
      <c r="L154" s="35">
        <f t="shared" si="50"/>
        <v>1.0062167692502895E-36</v>
      </c>
      <c r="M154" s="35">
        <f t="shared" si="51"/>
        <v>1.3278131027319739E-35</v>
      </c>
      <c r="N154" s="35">
        <f t="shared" si="52"/>
        <v>9.294691719123817E-36</v>
      </c>
      <c r="O154" s="35">
        <f t="shared" si="53"/>
        <v>5530.8837809619336</v>
      </c>
      <c r="P154" s="3">
        <f t="shared" si="54"/>
        <v>1106.1767561923868</v>
      </c>
      <c r="Q154">
        <f t="shared" si="43"/>
        <v>0.2</v>
      </c>
      <c r="R154" s="3">
        <f>IF(B154&lt;2,K154*V$5+L154*0.4*V$6 - IF((C154-J154)&gt;0,IF((C154-J154)&gt;V$12,V$12,C154-J154)),P154+L154*($V$6)*0.4+K154*($V$5)+G154+F154+E154)/LookHere!B$11</f>
        <v>31111.056756192389</v>
      </c>
      <c r="S154" s="3">
        <f>(IF(G154&gt;0,IF(R154&gt;V$15,IF(0.15*(R154-V$15)&lt;G154,0.15*(R154-V$15),G154),0),0))*LookHere!B$11</f>
        <v>0</v>
      </c>
      <c r="T154" s="3">
        <f>(IF(R154&lt;V$16,W$16*R154,IF(R154&lt;V$17,Z$16+W$17*(R154-V$16),IF(R154&lt;V$18,W$18*(R154-V$18)+Z$17,(R154-V$18)*W$19+Z$18)))+S154 + IF(R154&lt;V$20,R154*W$20,IF(R154&lt;V$21,(R154-V$20)*W$21+Z$20,(R154-V$21)*W$22+Z$21)))*LookHere!B$11</f>
        <v>6222.2113512384776</v>
      </c>
      <c r="AI154" s="3">
        <f t="shared" si="55"/>
        <v>0</v>
      </c>
    </row>
    <row r="155" spans="1:35" x14ac:dyDescent="0.2">
      <c r="A155">
        <f t="shared" si="46"/>
        <v>103</v>
      </c>
      <c r="B155">
        <f>IF(A155&lt;LookHere!$B$9,1,2)</f>
        <v>2</v>
      </c>
      <c r="C155">
        <f>IF(B155&lt;2,LookHere!F$10 - T154,0)</f>
        <v>0</v>
      </c>
      <c r="D155" s="3">
        <f>IF(B155=2,LookHere!$B$12,0)</f>
        <v>45000</v>
      </c>
      <c r="E155" s="3">
        <f>IF(A155&lt;LookHere!B$13,0,IF(A155&lt;LookHere!B$14,LookHere!C$13,LookHere!C$14))</f>
        <v>15000</v>
      </c>
      <c r="F155" s="3">
        <f>IF('SC3'!A155&lt;LookHere!D$15,0,LookHere!B$15)</f>
        <v>8000</v>
      </c>
      <c r="G155" s="3">
        <f>IF('SC3'!A155&lt;LookHere!D$16,0,LookHere!B$16)</f>
        <v>7004.88</v>
      </c>
      <c r="H155" s="3">
        <f t="shared" si="47"/>
        <v>21217.331351238478</v>
      </c>
      <c r="I155" s="35">
        <f t="shared" si="48"/>
        <v>473149.4489592099</v>
      </c>
      <c r="J155" s="3">
        <f>IF(I154&gt;0,IF(B155&lt;2,IF(C155&gt;5500*[1]LookHere!B$11, 5500*[1]LookHere!B$11, C155), IF(H155&gt;(M155+P154),-(H155-M155-P154),0)),0)</f>
        <v>-20111.15459504609</v>
      </c>
      <c r="K155" s="35">
        <f t="shared" si="49"/>
        <v>0</v>
      </c>
      <c r="L155" s="35">
        <f t="shared" si="50"/>
        <v>7.6251106773786933E-38</v>
      </c>
      <c r="M155" s="35">
        <f t="shared" si="51"/>
        <v>1.0062167692502895E-36</v>
      </c>
      <c r="N155" s="35">
        <f t="shared" si="52"/>
        <v>7.0435173847520256E-37</v>
      </c>
      <c r="O155" s="35">
        <f t="shared" si="53"/>
        <v>4611.5402788904403</v>
      </c>
      <c r="P155" s="3">
        <f t="shared" si="54"/>
        <v>922.30805577808815</v>
      </c>
      <c r="Q155">
        <f t="shared" si="43"/>
        <v>0.2</v>
      </c>
      <c r="R155" s="3">
        <f>IF(B155&lt;2,K155*V$5+L155*0.4*V$6 - IF((C155-J155)&gt;0,IF((C155-J155)&gt;V$12,V$12,C155-J155)),P155+L155*($V$6)*0.4+K155*($V$5)+G155+F155+E155)/LookHere!B$11</f>
        <v>30927.18805577809</v>
      </c>
      <c r="S155" s="3">
        <f>(IF(G155&gt;0,IF(R155&gt;V$15,IF(0.15*(R155-V$15)&lt;G155,0.15*(R155-V$15),G155),0),0))*LookHere!B$11</f>
        <v>0</v>
      </c>
      <c r="T155" s="3">
        <f>(IF(R155&lt;V$16,W$16*R155,IF(R155&lt;V$17,Z$16+W$17*(R155-V$16),IF(R155&lt;V$18,W$18*(R155-V$18)+Z$17,(R155-V$18)*W$19+Z$18)))+S155 + IF(R155&lt;V$20,R155*W$20,IF(R155&lt;V$21,(R155-V$20)*W$21+Z$20,(R155-V$21)*W$22+Z$21)))*LookHere!B$11</f>
        <v>6185.4376111556185</v>
      </c>
      <c r="AI155" s="3">
        <f t="shared" si="55"/>
        <v>0</v>
      </c>
    </row>
    <row r="156" spans="1:35" x14ac:dyDescent="0.2">
      <c r="A156">
        <f t="shared" si="46"/>
        <v>104</v>
      </c>
      <c r="B156">
        <f>IF(A156&lt;LookHere!$B$9,1,2)</f>
        <v>2</v>
      </c>
      <c r="C156">
        <f>IF(B156&lt;2,LookHere!F$10 - T155,0)</f>
        <v>0</v>
      </c>
      <c r="D156" s="3">
        <f>IF(B156=2,LookHere!$B$12,0)</f>
        <v>45000</v>
      </c>
      <c r="E156" s="3">
        <f>IF(A156&lt;LookHere!B$13,0,IF(A156&lt;LookHere!B$14,LookHere!C$13,LookHere!C$14))</f>
        <v>15000</v>
      </c>
      <c r="F156" s="3">
        <f>IF('SC3'!A156&lt;LookHere!D$15,0,LookHere!B$15)</f>
        <v>8000</v>
      </c>
      <c r="G156" s="3">
        <f>IF('SC3'!A156&lt;LookHere!D$16,0,LookHere!B$16)</f>
        <v>7004.88</v>
      </c>
      <c r="H156" s="3">
        <f t="shared" si="47"/>
        <v>21180.557611155618</v>
      </c>
      <c r="I156" s="35">
        <f t="shared" si="48"/>
        <v>468874.18778967444</v>
      </c>
      <c r="J156" s="3">
        <f>IF(I155&gt;0,IF(B156&lt;2,IF(C156&gt;5500*[1]LookHere!B$11, 5500*[1]LookHere!B$11, C156), IF(H156&gt;(M156+P155),-(H156-M156-P155),0)),0)</f>
        <v>-20258.24955537753</v>
      </c>
      <c r="K156" s="35">
        <f t="shared" si="49"/>
        <v>0</v>
      </c>
      <c r="L156" s="35">
        <f t="shared" si="50"/>
        <v>5.7783088713175705E-39</v>
      </c>
      <c r="M156" s="35">
        <f t="shared" si="51"/>
        <v>7.6251106773786933E-38</v>
      </c>
      <c r="N156" s="35">
        <f t="shared" si="52"/>
        <v>5.3375774741650847E-38</v>
      </c>
      <c r="O156" s="35">
        <f t="shared" si="53"/>
        <v>3845.0100537332705</v>
      </c>
      <c r="P156" s="3">
        <f t="shared" si="54"/>
        <v>769.00201074665415</v>
      </c>
      <c r="Q156">
        <f t="shared" si="43"/>
        <v>0.2</v>
      </c>
      <c r="R156" s="3">
        <f>IF(B156&lt;2,K156*V$5+L156*0.4*V$6 - IF((C156-J156)&gt;0,IF((C156-J156)&gt;V$12,V$12,C156-J156)),P156+L156*($V$6)*0.4+K156*($V$5)+G156+F156+E156)/LookHere!B$11</f>
        <v>30773.882010746653</v>
      </c>
      <c r="S156" s="3">
        <f>(IF(G156&gt;0,IF(R156&gt;V$15,IF(0.15*(R156-V$15)&lt;G156,0.15*(R156-V$15),G156),0),0))*LookHere!B$11</f>
        <v>0</v>
      </c>
      <c r="T156" s="3">
        <f>(IF(R156&lt;V$16,W$16*R156,IF(R156&lt;V$17,Z$16+W$17*(R156-V$16),IF(R156&lt;V$18,W$18*(R156-V$18)+Z$17,(R156-V$18)*W$19+Z$18)))+S156 + IF(R156&lt;V$20,R156*W$20,IF(R156&lt;V$21,(R156-V$20)*W$21+Z$20,(R156-V$21)*W$22+Z$21)))*LookHere!B$11</f>
        <v>6154.7764021493304</v>
      </c>
      <c r="AI156" s="3">
        <f t="shared" si="55"/>
        <v>0</v>
      </c>
    </row>
    <row r="157" spans="1:35" x14ac:dyDescent="0.2">
      <c r="A157">
        <f t="shared" ref="A157:A172" si="56">A156+1</f>
        <v>105</v>
      </c>
      <c r="B157">
        <f>IF(A157&lt;LookHere!$B$9,1,2)</f>
        <v>2</v>
      </c>
      <c r="C157">
        <f>IF(B157&lt;2,LookHere!F$10 - T156,0)</f>
        <v>0</v>
      </c>
      <c r="D157" s="3">
        <f>IF(B157=2,LookHere!$B$12,0)</f>
        <v>45000</v>
      </c>
      <c r="E157" s="3">
        <f>IF(A157&lt;LookHere!B$13,0,IF(A157&lt;LookHere!B$14,LookHere!C$13,LookHere!C$14))</f>
        <v>15000</v>
      </c>
      <c r="F157" s="3">
        <f>IF('SC3'!A157&lt;LookHere!D$15,0,LookHere!B$15)</f>
        <v>8000</v>
      </c>
      <c r="G157" s="3">
        <f>IF('SC3'!A157&lt;LookHere!D$16,0,LookHere!B$16)</f>
        <v>7004.88</v>
      </c>
      <c r="H157" s="3">
        <f t="shared" ref="H157:H172" si="57">IF(B157&lt;2,0,D157-E157-F157-G157+T156)</f>
        <v>21149.89640214933</v>
      </c>
      <c r="I157" s="35">
        <f t="shared" ref="I157:I172" si="58">IF(I156&gt;0,IF(B157&lt;2,I156*(1+V$98),I156*(1+V$99)) + J157,0)</f>
        <v>464331.86346180696</v>
      </c>
      <c r="J157" s="3">
        <f>IF(I156&gt;0,IF(B157&lt;2,IF(C157&gt;5500*[1]LookHere!B$11, 5500*[1]LookHere!B$11, C157), IF(H157&gt;(M157+P156),-(H157-M157-P156),0)),0)</f>
        <v>-20380.894391402675</v>
      </c>
      <c r="K157" s="35">
        <f t="shared" ref="K157:K172" si="59">IF(B157&lt;2,K156*(1+$V$5-$V$4)+IF(C157&gt;($J157+$V$12),$V$95*($C157-$J157-$V$12),0), K156*(1+$V$5-$V$4)-$M157*$V$96)+N157</f>
        <v>0</v>
      </c>
      <c r="L157" s="35">
        <f t="shared" ref="L157:L172" si="60">IF(B157&lt;2,L156*(1+$V$6-$V$4)+IF(C157&gt;($J157+$V$12),(1-$V$95)*($C156-$J157-$V$12),0), L156*(1+$V$6-$V$4)-$M157*(1-$V$96))-N157</f>
        <v>4.378802462684455E-40</v>
      </c>
      <c r="M157" s="35">
        <f t="shared" ref="M157:M172" si="61">MIN(H157-P156,(K156+L156))</f>
        <v>5.7783088713175705E-39</v>
      </c>
      <c r="N157" s="35">
        <f t="shared" ref="N157:N172" si="62">IF(B157&lt;2, IF(K156/(K156+L156)&lt;V$95, (V$95 - K156/(K156+L156))*(K156+L156),0),  IF(K156/(K156+L156)&lt;V$96, (V$96 - K156/(K156+L156))*(K156+L156),0))</f>
        <v>4.0448162099222988E-39</v>
      </c>
      <c r="O157" s="35">
        <f t="shared" ref="O157:O172" si="63">IF(B157&lt;2,O156*(1+V$98) + IF((C157-J157)&gt;0,IF((C157-J157)&gt;V$12,V$12,C157-J157),0), O156*(1+V$99)-P156 )</f>
        <v>3205.8924826017255</v>
      </c>
      <c r="P157" s="3">
        <f t="shared" ref="P157:P172" si="64">IF(B157&lt;2, 0, IF(H157&gt;(I157+K157+L157),H157-I157-K157-L157,  O157*Q157))</f>
        <v>641.17849652034511</v>
      </c>
      <c r="Q157">
        <f t="shared" ref="Q157:Q172" si="65">IF(B157&lt;2,0,VLOOKUP(A157,AG$5:AH$90,2))</f>
        <v>0.2</v>
      </c>
      <c r="R157" s="3">
        <f>IF(B157&lt;2,K157*V$5+L157*0.4*V$6 - IF((C157-J157)&gt;0,IF((C157-J157)&gt;V$12,V$12,C157-J157)),P157+L157*($V$6)*0.4+K157*($V$5)+G157+F157+E157)/LookHere!B$11</f>
        <v>30646.058496520345</v>
      </c>
      <c r="S157" s="3">
        <f>(IF(G157&gt;0,IF(R157&gt;V$15,IF(0.15*(R157-V$15)&lt;G157,0.15*(R157-V$15),G157),0),0))*LookHere!B$11</f>
        <v>0</v>
      </c>
      <c r="T157" s="3">
        <f>(IF(R157&lt;V$16,W$16*R157,IF(R157&lt;V$17,Z$16+W$17*(R157-V$16),IF(R157&lt;V$18,W$18*(R157-V$18)+Z$17,(R157-V$18)*W$19+Z$18)))+S157 + IF(R157&lt;V$20,R157*W$20,IF(R157&lt;V$21,(R157-V$20)*W$21+Z$20,(R157-V$21)*W$22+Z$21)))*LookHere!B$11</f>
        <v>6129.211699304069</v>
      </c>
      <c r="AI157" s="3">
        <f t="shared" si="55"/>
        <v>0</v>
      </c>
    </row>
    <row r="158" spans="1:35" x14ac:dyDescent="0.2">
      <c r="A158">
        <f t="shared" si="56"/>
        <v>106</v>
      </c>
      <c r="B158">
        <f>IF(A158&lt;LookHere!$B$9,1,2)</f>
        <v>2</v>
      </c>
      <c r="C158">
        <f>IF(B158&lt;2,LookHere!F$10 - T157,0)</f>
        <v>0</v>
      </c>
      <c r="D158" s="3">
        <f>IF(B158=2,LookHere!$B$12,0)</f>
        <v>45000</v>
      </c>
      <c r="E158" s="3">
        <f>IF(A158&lt;LookHere!B$13,0,IF(A158&lt;LookHere!B$14,LookHere!C$13,LookHere!C$14))</f>
        <v>15000</v>
      </c>
      <c r="F158" s="3">
        <f>IF('SC3'!A158&lt;LookHere!D$15,0,LookHere!B$15)</f>
        <v>8000</v>
      </c>
      <c r="G158" s="3">
        <f>IF('SC3'!A158&lt;LookHere!D$16,0,LookHere!B$16)</f>
        <v>7004.88</v>
      </c>
      <c r="H158" s="3">
        <f t="shared" si="57"/>
        <v>21124.331699304068</v>
      </c>
      <c r="I158" s="35">
        <f t="shared" si="58"/>
        <v>459533.84060676303</v>
      </c>
      <c r="J158" s="3">
        <f>IF(I157&gt;0,IF(B158&lt;2,IF(C158&gt;5500*[1]LookHere!B$11, 5500*[1]LookHere!B$11, C158), IF(H158&gt;(M158+P157),-(H158-M158-P157),0)),0)</f>
        <v>-20483.153202783724</v>
      </c>
      <c r="K158" s="35">
        <f t="shared" si="59"/>
        <v>0</v>
      </c>
      <c r="L158" s="35">
        <f t="shared" si="60"/>
        <v>3.3182565062222766E-41</v>
      </c>
      <c r="M158" s="35">
        <f t="shared" si="61"/>
        <v>4.378802462684455E-40</v>
      </c>
      <c r="N158" s="35">
        <f t="shared" si="62"/>
        <v>3.0651617238791185E-40</v>
      </c>
      <c r="O158" s="35">
        <f t="shared" si="63"/>
        <v>2673.0090341436667</v>
      </c>
      <c r="P158" s="3">
        <f t="shared" si="64"/>
        <v>534.6018068287334</v>
      </c>
      <c r="Q158">
        <f t="shared" si="65"/>
        <v>0.2</v>
      </c>
      <c r="R158" s="3">
        <f>IF(B158&lt;2,K158*V$5+L158*0.4*V$6 - IF((C158-J158)&gt;0,IF((C158-J158)&gt;V$12,V$12,C158-J158)),P158+L158*($V$6)*0.4+K158*($V$5)+G158+F158+E158)/LookHere!B$11</f>
        <v>30539.481806828735</v>
      </c>
      <c r="S158" s="3">
        <f>(IF(G158&gt;0,IF(R158&gt;V$15,IF(0.15*(R158-V$15)&lt;G158,0.15*(R158-V$15),G158),0),0))*LookHere!B$11</f>
        <v>0</v>
      </c>
      <c r="T158" s="3">
        <f>(IF(R158&lt;V$16,W$16*R158,IF(R158&lt;V$17,Z$16+W$17*(R158-V$16),IF(R158&lt;V$18,W$18*(R158-V$18)+Z$17,(R158-V$18)*W$19+Z$18)))+S158 + IF(R158&lt;V$20,R158*W$20,IF(R158&lt;V$21,(R158-V$20)*W$21+Z$20,(R158-V$21)*W$22+Z$21)))*LookHere!B$11</f>
        <v>6107.896361365747</v>
      </c>
      <c r="AI158" s="3">
        <f t="shared" si="55"/>
        <v>0</v>
      </c>
    </row>
    <row r="159" spans="1:35" x14ac:dyDescent="0.2">
      <c r="A159">
        <f t="shared" si="56"/>
        <v>107</v>
      </c>
      <c r="B159">
        <f>IF(A159&lt;LookHere!$B$9,1,2)</f>
        <v>2</v>
      </c>
      <c r="C159">
        <f>IF(B159&lt;2,LookHere!F$10 - T158,0)</f>
        <v>0</v>
      </c>
      <c r="D159" s="3">
        <f>IF(B159=2,LookHere!$B$12,0)</f>
        <v>45000</v>
      </c>
      <c r="E159" s="3">
        <f>IF(A159&lt;LookHere!B$13,0,IF(A159&lt;LookHere!B$14,LookHere!C$13,LookHere!C$14))</f>
        <v>15000</v>
      </c>
      <c r="F159" s="3">
        <f>IF('SC3'!A159&lt;LookHere!D$15,0,LookHere!B$15)</f>
        <v>8000</v>
      </c>
      <c r="G159" s="3">
        <f>IF('SC3'!A159&lt;LookHere!D$16,0,LookHere!B$16)</f>
        <v>7004.88</v>
      </c>
      <c r="H159" s="3">
        <f t="shared" si="57"/>
        <v>21103.016361365746</v>
      </c>
      <c r="I159" s="35">
        <f t="shared" si="58"/>
        <v>454488.47918792244</v>
      </c>
      <c r="J159" s="3">
        <f>IF(I158&gt;0,IF(B159&lt;2,IF(C159&gt;5500*[1]LookHere!B$11, 5500*[1]LookHere!B$11, C159), IF(H159&gt;(M159+P158),-(H159-M159-P158),0)),0)</f>
        <v>-20568.414554537012</v>
      </c>
      <c r="K159" s="35">
        <f t="shared" si="59"/>
        <v>0</v>
      </c>
      <c r="L159" s="35">
        <f t="shared" si="60"/>
        <v>2.5145747804152418E-42</v>
      </c>
      <c r="M159" s="35">
        <f t="shared" si="61"/>
        <v>3.3182565062222766E-41</v>
      </c>
      <c r="N159" s="35">
        <f t="shared" si="62"/>
        <v>2.3227795543555937E-41</v>
      </c>
      <c r="O159" s="35">
        <f t="shared" si="63"/>
        <v>2228.7014724883061</v>
      </c>
      <c r="P159" s="3">
        <f t="shared" si="64"/>
        <v>445.74029449766124</v>
      </c>
      <c r="Q159">
        <f t="shared" si="65"/>
        <v>0.2</v>
      </c>
      <c r="R159" s="3">
        <f>IF(B159&lt;2,K159*V$5+L159*0.4*V$6 - IF((C159-J159)&gt;0,IF((C159-J159)&gt;V$12,V$12,C159-J159)),P159+L159*($V$6)*0.4+K159*($V$5)+G159+F159+E159)/LookHere!B$11</f>
        <v>30450.620294497661</v>
      </c>
      <c r="S159" s="3">
        <f>(IF(G159&gt;0,IF(R159&gt;V$15,IF(0.15*(R159-V$15)&lt;G159,0.15*(R159-V$15),G159),0),0))*LookHere!B$11</f>
        <v>0</v>
      </c>
      <c r="T159" s="3">
        <f>(IF(R159&lt;V$16,W$16*R159,IF(R159&lt;V$17,Z$16+W$17*(R159-V$16),IF(R159&lt;V$18,W$18*(R159-V$18)+Z$17,(R159-V$18)*W$19+Z$18)))+S159 + IF(R159&lt;V$20,R159*W$20,IF(R159&lt;V$21,(R159-V$20)*W$21+Z$20,(R159-V$21)*W$22+Z$21)))*LookHere!B$11</f>
        <v>6090.1240588995315</v>
      </c>
      <c r="AI159" s="3">
        <f t="shared" si="55"/>
        <v>0</v>
      </c>
    </row>
    <row r="160" spans="1:35" x14ac:dyDescent="0.2">
      <c r="A160">
        <f t="shared" si="56"/>
        <v>108</v>
      </c>
      <c r="B160">
        <f>IF(A160&lt;LookHere!$B$9,1,2)</f>
        <v>2</v>
      </c>
      <c r="C160">
        <f>IF(B160&lt;2,LookHere!F$10 - T159,0)</f>
        <v>0</v>
      </c>
      <c r="D160" s="3">
        <f>IF(B160=2,LookHere!$B$12,0)</f>
        <v>45000</v>
      </c>
      <c r="E160" s="3">
        <f>IF(A160&lt;LookHere!B$13,0,IF(A160&lt;LookHere!B$14,LookHere!C$13,LookHere!C$14))</f>
        <v>15000</v>
      </c>
      <c r="F160" s="3">
        <f>IF('SC3'!A160&lt;LookHere!D$15,0,LookHere!B$15)</f>
        <v>8000</v>
      </c>
      <c r="G160" s="3">
        <f>IF('SC3'!A160&lt;LookHere!D$16,0,LookHere!B$16)</f>
        <v>7004.88</v>
      </c>
      <c r="H160" s="3">
        <f t="shared" si="57"/>
        <v>21085.244058899531</v>
      </c>
      <c r="I160" s="35">
        <f t="shared" si="58"/>
        <v>449201.59625048854</v>
      </c>
      <c r="J160" s="3">
        <f>IF(I159&gt;0,IF(B160&lt;2,IF(C160&gt;5500*[1]LookHere!B$11, 5500*[1]LookHere!B$11, C160), IF(H160&gt;(M160+P159),-(H160-M160-P159),0)),0)</f>
        <v>-20639.50376440187</v>
      </c>
      <c r="K160" s="35">
        <f t="shared" si="59"/>
        <v>0</v>
      </c>
      <c r="L160" s="35">
        <f t="shared" si="60"/>
        <v>1.9055447685986696E-43</v>
      </c>
      <c r="M160" s="35">
        <f t="shared" si="61"/>
        <v>2.5145747804152418E-42</v>
      </c>
      <c r="N160" s="35">
        <f t="shared" si="62"/>
        <v>1.7602023462906691E-42</v>
      </c>
      <c r="O160" s="35">
        <f t="shared" si="63"/>
        <v>1858.2467137312997</v>
      </c>
      <c r="P160" s="3">
        <f t="shared" si="64"/>
        <v>371.64934274625995</v>
      </c>
      <c r="Q160">
        <f t="shared" si="65"/>
        <v>0.2</v>
      </c>
      <c r="R160" s="3">
        <f>IF(B160&lt;2,K160*V$5+L160*0.4*V$6 - IF((C160-J160)&gt;0,IF((C160-J160)&gt;V$12,V$12,C160-J160)),P160+L160*($V$6)*0.4+K160*($V$5)+G160+F160+E160)/LookHere!B$11</f>
        <v>30376.52934274626</v>
      </c>
      <c r="S160" s="3">
        <f>(IF(G160&gt;0,IF(R160&gt;V$15,IF(0.15*(R160-V$15)&lt;G160,0.15*(R160-V$15),G160),0),0))*LookHere!B$11</f>
        <v>0</v>
      </c>
      <c r="T160" s="3">
        <f>(IF(R160&lt;V$16,W$16*R160,IF(R160&lt;V$17,Z$16+W$17*(R160-V$16),IF(R160&lt;V$18,W$18*(R160-V$18)+Z$17,(R160-V$18)*W$19+Z$18)))+S160 + IF(R160&lt;V$20,R160*W$20,IF(R160&lt;V$21,(R160-V$20)*W$21+Z$20,(R160-V$21)*W$22+Z$21)))*LookHere!B$11</f>
        <v>6075.3058685492524</v>
      </c>
      <c r="AI160" s="3">
        <f t="shared" si="55"/>
        <v>0</v>
      </c>
    </row>
    <row r="161" spans="1:36" x14ac:dyDescent="0.2">
      <c r="A161">
        <f t="shared" si="56"/>
        <v>109</v>
      </c>
      <c r="B161">
        <f>IF(A161&lt;LookHere!$B$9,1,2)</f>
        <v>2</v>
      </c>
      <c r="C161">
        <f>IF(B161&lt;2,LookHere!F$10 - T160,0)</f>
        <v>0</v>
      </c>
      <c r="D161" s="3">
        <f>IF(B161=2,LookHere!$B$12,0)</f>
        <v>45000</v>
      </c>
      <c r="E161" s="3">
        <f>IF(A161&lt;LookHere!B$13,0,IF(A161&lt;LookHere!B$14,LookHere!C$13,LookHere!C$14))</f>
        <v>15000</v>
      </c>
      <c r="F161" s="3">
        <f>IF('SC3'!A161&lt;LookHere!D$15,0,LookHere!B$15)</f>
        <v>8000</v>
      </c>
      <c r="G161" s="3">
        <f>IF('SC3'!A161&lt;LookHere!D$16,0,LookHere!B$16)</f>
        <v>7004.88</v>
      </c>
      <c r="H161" s="3">
        <f t="shared" si="57"/>
        <v>21070.425868549253</v>
      </c>
      <c r="I161" s="35">
        <f t="shared" si="58"/>
        <v>443676.84964602703</v>
      </c>
      <c r="J161" s="3">
        <f>IF(I160&gt;0,IF(B161&lt;2,IF(C161&gt;5500*[1]LookHere!B$11, 5500*[1]LookHere!B$11, C161), IF(H161&gt;(M161+P160),-(H161-M161-P160),0)),0)</f>
        <v>-20698.776525802994</v>
      </c>
      <c r="K161" s="35">
        <f t="shared" si="59"/>
        <v>0</v>
      </c>
      <c r="L161" s="35">
        <f t="shared" si="60"/>
        <v>1.4440218256440724E-44</v>
      </c>
      <c r="M161" s="35">
        <f t="shared" si="61"/>
        <v>1.9055447685986696E-43</v>
      </c>
      <c r="N161" s="35">
        <f t="shared" si="62"/>
        <v>1.3338813380190687E-43</v>
      </c>
      <c r="O161" s="35">
        <f t="shared" si="63"/>
        <v>1549.3689449748829</v>
      </c>
      <c r="P161" s="3">
        <f t="shared" si="64"/>
        <v>309.87378899497662</v>
      </c>
      <c r="Q161">
        <f t="shared" si="65"/>
        <v>0.2</v>
      </c>
      <c r="R161" s="3">
        <f>IF(B161&lt;2,K161*V$5+L161*0.4*V$6 - IF((C161-J161)&gt;0,IF((C161-J161)&gt;V$12,V$12,C161-J161)),P161+L161*($V$6)*0.4+K161*($V$5)+G161+F161+E161)/LookHere!B$11</f>
        <v>30314.753788994974</v>
      </c>
      <c r="S161" s="3">
        <f>(IF(G161&gt;0,IF(R161&gt;V$15,IF(0.15*(R161-V$15)&lt;G161,0.15*(R161-V$15),G161),0),0))*LookHere!B$11</f>
        <v>0</v>
      </c>
      <c r="T161" s="3">
        <f>(IF(R161&lt;V$16,W$16*R161,IF(R161&lt;V$17,Z$16+W$17*(R161-V$16),IF(R161&lt;V$18,W$18*(R161-V$18)+Z$17,(R161-V$18)*W$19+Z$18)))+S161 + IF(R161&lt;V$20,R161*W$20,IF(R161&lt;V$21,(R161-V$20)*W$21+Z$20,(R161-V$21)*W$22+Z$21)))*LookHere!B$11</f>
        <v>6062.9507577989953</v>
      </c>
      <c r="AI161" s="3">
        <f t="shared" si="55"/>
        <v>0</v>
      </c>
    </row>
    <row r="162" spans="1:36" x14ac:dyDescent="0.2">
      <c r="A162">
        <f t="shared" si="56"/>
        <v>110</v>
      </c>
      <c r="B162">
        <f>IF(A162&lt;LookHere!$B$9,1,2)</f>
        <v>2</v>
      </c>
      <c r="C162">
        <f>IF(B162&lt;2,LookHere!F$10 - T161,0)</f>
        <v>0</v>
      </c>
      <c r="D162" s="3">
        <f>IF(B162=2,LookHere!$B$12,0)</f>
        <v>45000</v>
      </c>
      <c r="E162" s="3">
        <f>IF(A162&lt;LookHere!B$13,0,IF(A162&lt;LookHere!B$14,LookHere!C$13,LookHere!C$14))</f>
        <v>15000</v>
      </c>
      <c r="F162" s="3">
        <f>IF('SC3'!A162&lt;LookHere!D$15,0,LookHere!B$15)</f>
        <v>8000</v>
      </c>
      <c r="G162" s="3">
        <f>IF('SC3'!A162&lt;LookHere!D$16,0,LookHere!B$16)</f>
        <v>7004.88</v>
      </c>
      <c r="H162" s="3">
        <f t="shared" si="57"/>
        <v>21058.070757798996</v>
      </c>
      <c r="I162" s="35">
        <f t="shared" si="58"/>
        <v>437916.05665826576</v>
      </c>
      <c r="J162" s="3">
        <f>IF(I161&gt;0,IF(B162&lt;2,IF(C162&gt;5500*[1]LookHere!B$11, 5500*[1]LookHere!B$11, C162), IF(H162&gt;(M162+P161),-(H162-M162-P161),0)),0)</f>
        <v>-20748.196968804019</v>
      </c>
      <c r="K162" s="35">
        <f t="shared" si="59"/>
        <v>0</v>
      </c>
      <c r="L162" s="35">
        <f t="shared" si="60"/>
        <v>1.0942797394730772E-45</v>
      </c>
      <c r="M162" s="35">
        <f t="shared" si="61"/>
        <v>1.4440218256440724E-44</v>
      </c>
      <c r="N162" s="35">
        <f t="shared" si="62"/>
        <v>1.0108152779508507E-44</v>
      </c>
      <c r="O162" s="35">
        <f t="shared" si="63"/>
        <v>1291.8328389411577</v>
      </c>
      <c r="P162" s="3">
        <f t="shared" si="64"/>
        <v>258.36656778823152</v>
      </c>
      <c r="Q162">
        <f t="shared" si="65"/>
        <v>0.2</v>
      </c>
      <c r="R162" s="3">
        <f>IF(B162&lt;2,K162*V$5+L162*0.4*V$6 - IF((C162-J162)&gt;0,IF((C162-J162)&gt;V$12,V$12,C162-J162)),P162+L162*($V$6)*0.4+K162*($V$5)+G162+F162+E162)/LookHere!B$11</f>
        <v>30263.246567788232</v>
      </c>
      <c r="S162" s="3">
        <f>(IF(G162&gt;0,IF(R162&gt;V$15,IF(0.15*(R162-V$15)&lt;G162,0.15*(R162-V$15),G162),0),0))*LookHere!B$11</f>
        <v>0</v>
      </c>
      <c r="T162" s="3">
        <f>(IF(R162&lt;V$16,W$16*R162,IF(R162&lt;V$17,Z$16+W$17*(R162-V$16),IF(R162&lt;V$18,W$18*(R162-V$18)+Z$17,(R162-V$18)*W$19+Z$18)))+S162 + IF(R162&lt;V$20,R162*W$20,IF(R162&lt;V$21,(R162-V$20)*W$21+Z$20,(R162-V$21)*W$22+Z$21)))*LookHere!B$11</f>
        <v>6052.6493135576457</v>
      </c>
      <c r="AI162" s="3">
        <f t="shared" si="55"/>
        <v>0</v>
      </c>
    </row>
    <row r="163" spans="1:36" x14ac:dyDescent="0.2">
      <c r="A163">
        <f t="shared" si="56"/>
        <v>111</v>
      </c>
      <c r="B163">
        <f>IF(A163&lt;LookHere!$B$9,1,2)</f>
        <v>2</v>
      </c>
      <c r="C163">
        <f>IF(B163&lt;2,LookHere!F$10 - T162,0)</f>
        <v>0</v>
      </c>
      <c r="D163" s="3">
        <f>IF(B163=2,LookHere!$B$12,0)</f>
        <v>45000</v>
      </c>
      <c r="E163" s="3">
        <f>IF(A163&lt;LookHere!B$13,0,IF(A163&lt;LookHere!B$14,LookHere!C$13,LookHere!C$14))</f>
        <v>15000</v>
      </c>
      <c r="F163" s="3">
        <f>IF('SC3'!A163&lt;LookHere!D$15,0,LookHere!B$15)</f>
        <v>8000</v>
      </c>
      <c r="G163" s="3">
        <f>IF('SC3'!A163&lt;LookHere!D$16,0,LookHere!B$16)</f>
        <v>7004.88</v>
      </c>
      <c r="H163" s="3">
        <f t="shared" si="57"/>
        <v>21047.769313557645</v>
      </c>
      <c r="I163" s="35">
        <f t="shared" si="58"/>
        <v>431919.4583064125</v>
      </c>
      <c r="J163" s="3">
        <f>IF(I162&gt;0,IF(B163&lt;2,IF(C163&gt;5500*[1]LookHere!B$11, 5500*[1]LookHere!B$11, C163), IF(H163&gt;(M163+P162),-(H163-M163-P162),0)),0)</f>
        <v>-20789.402745769414</v>
      </c>
      <c r="K163" s="35">
        <f t="shared" si="59"/>
        <v>0</v>
      </c>
      <c r="L163" s="35">
        <f t="shared" si="60"/>
        <v>8.292451865726978E-47</v>
      </c>
      <c r="M163" s="35">
        <f t="shared" si="61"/>
        <v>1.0942797394730772E-45</v>
      </c>
      <c r="N163" s="35">
        <f t="shared" si="62"/>
        <v>7.6599581763115398E-46</v>
      </c>
      <c r="O163" s="35">
        <f t="shared" si="63"/>
        <v>1077.1043844523583</v>
      </c>
      <c r="P163" s="3">
        <f t="shared" si="64"/>
        <v>215.42087689047167</v>
      </c>
      <c r="Q163">
        <f t="shared" si="65"/>
        <v>0.2</v>
      </c>
      <c r="R163" s="3">
        <f>IF(B163&lt;2,K163*V$5+L163*0.4*V$6 - IF((C163-J163)&gt;0,IF((C163-J163)&gt;V$12,V$12,C163-J163)),P163+L163*($V$6)*0.4+K163*($V$5)+G163+F163+E163)/LookHere!B$11</f>
        <v>30220.300876890473</v>
      </c>
      <c r="S163" s="3">
        <f>(IF(G163&gt;0,IF(R163&gt;V$15,IF(0.15*(R163-V$15)&lt;G163,0.15*(R163-V$15),G163),0),0))*LookHere!B$11</f>
        <v>0</v>
      </c>
      <c r="T163" s="3">
        <f>(IF(R163&lt;V$16,W$16*R163,IF(R163&lt;V$17,Z$16+W$17*(R163-V$16),IF(R163&lt;V$18,W$18*(R163-V$18)+Z$17,(R163-V$18)*W$19+Z$18)))+S163 + IF(R163&lt;V$20,R163*W$20,IF(R163&lt;V$21,(R163-V$20)*W$21+Z$20,(R163-V$21)*W$22+Z$21)))*LookHere!B$11</f>
        <v>6044.0601753780938</v>
      </c>
      <c r="AI163" s="3">
        <f t="shared" si="55"/>
        <v>0</v>
      </c>
    </row>
    <row r="164" spans="1:36" x14ac:dyDescent="0.2">
      <c r="A164">
        <f t="shared" si="56"/>
        <v>112</v>
      </c>
      <c r="B164">
        <f>IF(A164&lt;LookHere!$B$9,1,2)</f>
        <v>2</v>
      </c>
      <c r="C164">
        <f>IF(B164&lt;2,LookHere!F$10 - T163,0)</f>
        <v>0</v>
      </c>
      <c r="D164" s="3">
        <f>IF(B164=2,LookHere!$B$12,0)</f>
        <v>45000</v>
      </c>
      <c r="E164" s="3">
        <f>IF(A164&lt;LookHere!B$13,0,IF(A164&lt;LookHere!B$14,LookHere!C$13,LookHere!C$14))</f>
        <v>15000</v>
      </c>
      <c r="F164" s="3">
        <f>IF('SC3'!A164&lt;LookHere!D$15,0,LookHere!B$15)</f>
        <v>8000</v>
      </c>
      <c r="G164" s="3">
        <f>IF('SC3'!A164&lt;LookHere!D$16,0,LookHere!B$16)</f>
        <v>7004.88</v>
      </c>
      <c r="H164" s="3">
        <f t="shared" si="57"/>
        <v>21039.180175378093</v>
      </c>
      <c r="I164" s="35">
        <f t="shared" si="58"/>
        <v>425685.93830951548</v>
      </c>
      <c r="J164" s="3">
        <f>IF(I163&gt;0,IF(B164&lt;2,IF(C164&gt;5500*[1]LookHere!B$11, 5500*[1]LookHere!B$11, C164), IF(H164&gt;(M164+P163),-(H164-M164-P163),0)),0)</f>
        <v>-20823.759298487621</v>
      </c>
      <c r="K164" s="35">
        <f t="shared" si="59"/>
        <v>0</v>
      </c>
      <c r="L164" s="35">
        <f t="shared" si="60"/>
        <v>6.2840200238478943E-48</v>
      </c>
      <c r="M164" s="35">
        <f t="shared" si="61"/>
        <v>8.292451865726978E-47</v>
      </c>
      <c r="N164" s="35">
        <f t="shared" si="62"/>
        <v>5.8047163060088846E-47</v>
      </c>
      <c r="O164" s="35">
        <f t="shared" si="63"/>
        <v>898.0680936686872</v>
      </c>
      <c r="P164" s="3">
        <f t="shared" si="64"/>
        <v>179.61361873373744</v>
      </c>
      <c r="Q164">
        <f t="shared" si="65"/>
        <v>0.2</v>
      </c>
      <c r="R164" s="3">
        <f>IF(B164&lt;2,K164*V$5+L164*0.4*V$6 - IF((C164-J164)&gt;0,IF((C164-J164)&gt;V$12,V$12,C164-J164)),P164+L164*($V$6)*0.4+K164*($V$5)+G164+F164+E164)/LookHere!B$11</f>
        <v>30184.493618733737</v>
      </c>
      <c r="S164" s="3">
        <f>(IF(G164&gt;0,IF(R164&gt;V$15,IF(0.15*(R164-V$15)&lt;G164,0.15*(R164-V$15),G164),0),0))*LookHere!B$11</f>
        <v>0</v>
      </c>
      <c r="T164" s="3">
        <f>(IF(R164&lt;V$16,W$16*R164,IF(R164&lt;V$17,Z$16+W$17*(R164-V$16),IF(R164&lt;V$18,W$18*(R164-V$18)+Z$17,(R164-V$18)*W$19+Z$18)))+S164 + IF(R164&lt;V$20,R164*W$20,IF(R164&lt;V$21,(R164-V$20)*W$21+Z$20,(R164-V$21)*W$22+Z$21)))*LookHere!B$11</f>
        <v>6036.8987237467472</v>
      </c>
      <c r="AI164" s="3">
        <f t="shared" ref="AI164:AI173" si="66">IF(((K164+L164+O164+I164)-H164)&lt;H164,1,0)</f>
        <v>0</v>
      </c>
    </row>
    <row r="165" spans="1:36" x14ac:dyDescent="0.2">
      <c r="A165">
        <f t="shared" si="56"/>
        <v>113</v>
      </c>
      <c r="B165">
        <f>IF(A165&lt;LookHere!$B$9,1,2)</f>
        <v>2</v>
      </c>
      <c r="C165">
        <f>IF(B165&lt;2,LookHere!F$10 - T164,0)</f>
        <v>0</v>
      </c>
      <c r="D165" s="3">
        <f>IF(B165=2,LookHere!$B$12,0)</f>
        <v>45000</v>
      </c>
      <c r="E165" s="3">
        <f>IF(A165&lt;LookHere!B$13,0,IF(A165&lt;LookHere!B$14,LookHere!C$13,LookHere!C$14))</f>
        <v>15000</v>
      </c>
      <c r="F165" s="3">
        <f>IF('SC3'!A165&lt;LookHere!D$15,0,LookHere!B$15)</f>
        <v>8000</v>
      </c>
      <c r="G165" s="3">
        <f>IF('SC3'!A165&lt;LookHere!D$16,0,LookHere!B$16)</f>
        <v>7004.88</v>
      </c>
      <c r="H165" s="3">
        <f t="shared" si="57"/>
        <v>21032.018723746747</v>
      </c>
      <c r="I165" s="35">
        <f t="shared" si="58"/>
        <v>419213.20420059789</v>
      </c>
      <c r="J165" s="3">
        <f>IF(I164&gt;0,IF(B165&lt;2,IF(C165&gt;5500*[1]LookHere!B$11, 5500*[1]LookHere!B$11, C165), IF(H165&gt;(M165+P164),-(H165-M165-P164),0)),0)</f>
        <v>-20852.405105013011</v>
      </c>
      <c r="K165" s="35">
        <f t="shared" si="59"/>
        <v>0</v>
      </c>
      <c r="L165" s="35">
        <f t="shared" si="60"/>
        <v>4.7620303740719371E-49</v>
      </c>
      <c r="M165" s="35">
        <f t="shared" si="61"/>
        <v>6.2840200238478943E-48</v>
      </c>
      <c r="N165" s="35">
        <f t="shared" si="62"/>
        <v>4.3988140166935255E-48</v>
      </c>
      <c r="O165" s="35">
        <f t="shared" si="63"/>
        <v>748.79121513907796</v>
      </c>
      <c r="P165" s="3">
        <f t="shared" si="64"/>
        <v>149.75824302781561</v>
      </c>
      <c r="Q165">
        <f t="shared" si="65"/>
        <v>0.2</v>
      </c>
      <c r="R165" s="3">
        <f>IF(B165&lt;2,K165*V$5+L165*0.4*V$6 - IF((C165-J165)&gt;0,IF((C165-J165)&gt;V$12,V$12,C165-J165)),P165+L165*($V$6)*0.4+K165*($V$5)+G165+F165+E165)/LookHere!B$11</f>
        <v>30154.638243027817</v>
      </c>
      <c r="S165" s="3">
        <f>(IF(G165&gt;0,IF(R165&gt;V$15,IF(0.15*(R165-V$15)&lt;G165,0.15*(R165-V$15),G165),0),0))*LookHere!B$11</f>
        <v>0</v>
      </c>
      <c r="T165" s="3">
        <f>(IF(R165&lt;V$16,W$16*R165,IF(R165&lt;V$17,Z$16+W$17*(R165-V$16),IF(R165&lt;V$18,W$18*(R165-V$18)+Z$17,(R165-V$18)*W$19+Z$18)))+S165 + IF(R165&lt;V$20,R165*W$20,IF(R165&lt;V$21,(R165-V$20)*W$21+Z$20,(R165-V$21)*W$22+Z$21)))*LookHere!B$11</f>
        <v>6030.9276486055633</v>
      </c>
      <c r="AI165" s="3">
        <f t="shared" si="66"/>
        <v>0</v>
      </c>
    </row>
    <row r="166" spans="1:36" x14ac:dyDescent="0.2">
      <c r="A166">
        <f t="shared" si="56"/>
        <v>114</v>
      </c>
      <c r="B166">
        <f>IF(A166&lt;LookHere!$B$9,1,2)</f>
        <v>2</v>
      </c>
      <c r="C166">
        <f>IF(B166&lt;2,LookHere!F$10 - T165,0)</f>
        <v>0</v>
      </c>
      <c r="D166" s="3">
        <f>IF(B166=2,LookHere!$B$12,0)</f>
        <v>45000</v>
      </c>
      <c r="E166" s="3">
        <f>IF(A166&lt;LookHere!B$13,0,IF(A166&lt;LookHere!B$14,LookHere!C$13,LookHere!C$14))</f>
        <v>15000</v>
      </c>
      <c r="F166" s="3">
        <f>IF('SC3'!A166&lt;LookHere!D$15,0,LookHere!B$15)</f>
        <v>8000</v>
      </c>
      <c r="G166" s="3">
        <f>IF('SC3'!A166&lt;LookHere!D$16,0,LookHere!B$16)</f>
        <v>7004.88</v>
      </c>
      <c r="H166" s="3">
        <f t="shared" si="57"/>
        <v>21026.047648605563</v>
      </c>
      <c r="I166" s="35">
        <f t="shared" si="58"/>
        <v>412497.93683291628</v>
      </c>
      <c r="J166" s="3">
        <f>IF(I165&gt;0,IF(B166&lt;2,IF(C166&gt;5500*[1]LookHere!B$11, 5500*[1]LookHere!B$11, C166), IF(H166&gt;(M166+P165),-(H166-M166-P165),0)),0)</f>
        <v>-20876.289405577747</v>
      </c>
      <c r="K166" s="35">
        <f t="shared" si="59"/>
        <v>0</v>
      </c>
      <c r="L166" s="35">
        <f t="shared" si="60"/>
        <v>3.6086666174717061E-50</v>
      </c>
      <c r="M166" s="35">
        <f t="shared" si="61"/>
        <v>4.7620303740719371E-49</v>
      </c>
      <c r="N166" s="35">
        <f t="shared" si="62"/>
        <v>3.3334212618503557E-49</v>
      </c>
      <c r="O166" s="35">
        <f t="shared" si="63"/>
        <v>624.32713935866036</v>
      </c>
      <c r="P166" s="3">
        <f t="shared" si="64"/>
        <v>124.86542787173208</v>
      </c>
      <c r="Q166">
        <f t="shared" si="65"/>
        <v>0.2</v>
      </c>
      <c r="R166" s="3">
        <f>IF(B166&lt;2,K166*V$5+L166*0.4*V$6 - IF((C166-J166)&gt;0,IF((C166-J166)&gt;V$12,V$12,C166-J166)),P166+L166*($V$6)*0.4+K166*($V$5)+G166+F166+E166)/LookHere!B$11</f>
        <v>30129.745427871734</v>
      </c>
      <c r="S166" s="3">
        <f>(IF(G166&gt;0,IF(R166&gt;V$15,IF(0.15*(R166-V$15)&lt;G166,0.15*(R166-V$15),G166),0),0))*LookHere!B$11</f>
        <v>0</v>
      </c>
      <c r="T166" s="3">
        <f>(IF(R166&lt;V$16,W$16*R166,IF(R166&lt;V$17,Z$16+W$17*(R166-V$16),IF(R166&lt;V$18,W$18*(R166-V$18)+Z$17,(R166-V$18)*W$19+Z$18)))+S166 + IF(R166&lt;V$20,R166*W$20,IF(R166&lt;V$21,(R166-V$20)*W$21+Z$20,(R166-V$21)*W$22+Z$21)))*LookHere!B$11</f>
        <v>6025.9490855743461</v>
      </c>
      <c r="AI166" s="3">
        <f t="shared" si="66"/>
        <v>0</v>
      </c>
    </row>
    <row r="167" spans="1:36" x14ac:dyDescent="0.2">
      <c r="A167">
        <f t="shared" si="56"/>
        <v>115</v>
      </c>
      <c r="B167">
        <f>IF(A167&lt;LookHere!$B$9,1,2)</f>
        <v>2</v>
      </c>
      <c r="C167">
        <f>IF(B167&lt;2,LookHere!F$10 - T166,0)</f>
        <v>0</v>
      </c>
      <c r="D167" s="3">
        <f>IF(B167=2,LookHere!$B$12,0)</f>
        <v>45000</v>
      </c>
      <c r="E167" s="3">
        <f>IF(A167&lt;LookHere!B$13,0,IF(A167&lt;LookHere!B$14,LookHere!C$13,LookHere!C$14))</f>
        <v>15000</v>
      </c>
      <c r="F167" s="3">
        <f>IF('SC3'!A167&lt;LookHere!D$15,0,LookHere!B$15)</f>
        <v>8000</v>
      </c>
      <c r="G167" s="3">
        <f>IF('SC3'!A167&lt;LookHere!D$16,0,LookHere!B$16)</f>
        <v>7004.88</v>
      </c>
      <c r="H167" s="3">
        <f t="shared" si="57"/>
        <v>21021.069085574345</v>
      </c>
      <c r="I167" s="35">
        <f t="shared" si="58"/>
        <v>405535.91348142957</v>
      </c>
      <c r="J167" s="3">
        <f>IF(I166&gt;0,IF(B167&lt;2,IF(C167&gt;5500*[1]LookHere!B$11, 5500*[1]LookHere!B$11, C167), IF(H167&gt;(M167+P166),-(H167-M167-P166),0)),0)</f>
        <v>-20896.203657702612</v>
      </c>
      <c r="K167" s="35">
        <f t="shared" si="59"/>
        <v>0</v>
      </c>
      <c r="L167" s="35">
        <f t="shared" si="60"/>
        <v>2.7346475627200506E-51</v>
      </c>
      <c r="M167" s="35">
        <f t="shared" si="61"/>
        <v>3.6086666174717061E-50</v>
      </c>
      <c r="N167" s="35">
        <f t="shared" si="62"/>
        <v>2.5260666322301943E-50</v>
      </c>
      <c r="O167" s="35">
        <f t="shared" si="63"/>
        <v>520.55148225446374</v>
      </c>
      <c r="P167" s="3">
        <f t="shared" si="64"/>
        <v>104.11029645089275</v>
      </c>
      <c r="Q167">
        <f t="shared" si="65"/>
        <v>0.2</v>
      </c>
      <c r="R167" s="3">
        <f>IF(B167&lt;2,K167*V$5+L167*0.4*V$6 - IF((C167-J167)&gt;0,IF((C167-J167)&gt;V$12,V$12,C167-J167)),P167+L167*($V$6)*0.4+K167*($V$5)+G167+F167+E167)/LookHere!B$11</f>
        <v>30108.990296450895</v>
      </c>
      <c r="S167" s="3">
        <f>(IF(G167&gt;0,IF(R167&gt;V$15,IF(0.15*(R167-V$15)&lt;G167,0.15*(R167-V$15),G167),0),0))*LookHere!B$11</f>
        <v>0</v>
      </c>
      <c r="T167" s="3">
        <f>(IF(R167&lt;V$16,W$16*R167,IF(R167&lt;V$17,Z$16+W$17*(R167-V$16),IF(R167&lt;V$18,W$18*(R167-V$18)+Z$17,(R167-V$18)*W$19+Z$18)))+S167 + IF(R167&lt;V$20,R167*W$20,IF(R167&lt;V$21,(R167-V$20)*W$21+Z$20,(R167-V$21)*W$22+Z$21)))*LookHere!B$11</f>
        <v>6021.7980592901795</v>
      </c>
      <c r="AI167" s="3">
        <f t="shared" si="66"/>
        <v>0</v>
      </c>
    </row>
    <row r="168" spans="1:36" x14ac:dyDescent="0.2">
      <c r="A168">
        <f t="shared" si="56"/>
        <v>116</v>
      </c>
      <c r="B168">
        <f>IF(A168&lt;LookHere!$B$9,1,2)</f>
        <v>2</v>
      </c>
      <c r="C168">
        <f>IF(B168&lt;2,LookHere!F$10 - T167,0)</f>
        <v>0</v>
      </c>
      <c r="D168" s="3">
        <f>IF(B168=2,LookHere!$B$12,0)</f>
        <v>45000</v>
      </c>
      <c r="E168" s="3">
        <f>IF(A168&lt;LookHere!B$13,0,IF(A168&lt;LookHere!B$14,LookHere!C$13,LookHere!C$14))</f>
        <v>15000</v>
      </c>
      <c r="F168" s="3">
        <f>IF('SC3'!A168&lt;LookHere!D$15,0,LookHere!B$15)</f>
        <v>8000</v>
      </c>
      <c r="G168" s="3">
        <f>IF('SC3'!A168&lt;LookHere!D$16,0,LookHere!B$16)</f>
        <v>7004.88</v>
      </c>
      <c r="H168" s="3">
        <f t="shared" si="57"/>
        <v>21016.918059290179</v>
      </c>
      <c r="I168" s="35">
        <f t="shared" si="58"/>
        <v>398322.10887599294</v>
      </c>
      <c r="J168" s="3">
        <f>IF(I167&gt;0,IF(B168&lt;2,IF(C168&gt;5500*[1]LookHere!B$11, 5500*[1]LookHere!B$11, C168), IF(H168&gt;(M168+P167),-(H168-M168-P167),0)),0)</f>
        <v>-20912.807762839286</v>
      </c>
      <c r="K168" s="35">
        <f t="shared" si="59"/>
        <v>0</v>
      </c>
      <c r="L168" s="35">
        <f t="shared" si="60"/>
        <v>2.0723159230292518E-52</v>
      </c>
      <c r="M168" s="35">
        <f t="shared" si="61"/>
        <v>2.7346475627200506E-51</v>
      </c>
      <c r="N168" s="35">
        <f t="shared" si="62"/>
        <v>1.9142532939040354E-51</v>
      </c>
      <c r="O168" s="35">
        <f t="shared" si="63"/>
        <v>434.02541487412668</v>
      </c>
      <c r="P168" s="3">
        <f t="shared" si="64"/>
        <v>86.805082974825339</v>
      </c>
      <c r="Q168">
        <f t="shared" si="65"/>
        <v>0.2</v>
      </c>
      <c r="R168" s="3">
        <f>IF(B168&lt;2,K168*V$5+L168*0.4*V$6 - IF((C168-J168)&gt;0,IF((C168-J168)&gt;V$12,V$12,C168-J168)),P168+L168*($V$6)*0.4+K168*($V$5)+G168+F168+E168)/LookHere!B$11</f>
        <v>30091.685082974825</v>
      </c>
      <c r="S168" s="3">
        <f>(IF(G168&gt;0,IF(R168&gt;V$15,IF(0.15*(R168-V$15)&lt;G168,0.15*(R168-V$15),G168),0),0))*LookHere!B$11</f>
        <v>0</v>
      </c>
      <c r="T168" s="3">
        <f>(IF(R168&lt;V$16,W$16*R168,IF(R168&lt;V$17,Z$16+W$17*(R168-V$16),IF(R168&lt;V$18,W$18*(R168-V$18)+Z$17,(R168-V$18)*W$19+Z$18)))+S168 + IF(R168&lt;V$20,R168*W$20,IF(R168&lt;V$21,(R168-V$20)*W$21+Z$20,(R168-V$21)*W$22+Z$21)))*LookHere!B$11</f>
        <v>6018.3370165949655</v>
      </c>
      <c r="AI168" s="3">
        <f t="shared" si="66"/>
        <v>0</v>
      </c>
    </row>
    <row r="169" spans="1:36" x14ac:dyDescent="0.2">
      <c r="A169">
        <f t="shared" si="56"/>
        <v>117</v>
      </c>
      <c r="B169">
        <f>IF(A169&lt;LookHere!$B$9,1,2)</f>
        <v>2</v>
      </c>
      <c r="C169">
        <f>IF(B169&lt;2,LookHere!F$10 - T168,0)</f>
        <v>0</v>
      </c>
      <c r="D169" s="3">
        <f>IF(B169=2,LookHere!$B$12,0)</f>
        <v>45000</v>
      </c>
      <c r="E169" s="3">
        <f>IF(A169&lt;LookHere!B$13,0,IF(A169&lt;LookHere!B$14,LookHere!C$13,LookHere!C$14))</f>
        <v>15000</v>
      </c>
      <c r="F169" s="3">
        <f>IF('SC3'!A169&lt;LookHere!D$15,0,LookHere!B$15)</f>
        <v>8000</v>
      </c>
      <c r="G169" s="3">
        <f>IF('SC3'!A169&lt;LookHere!D$16,0,LookHere!B$16)</f>
        <v>7004.88</v>
      </c>
      <c r="H169" s="3">
        <f t="shared" si="57"/>
        <v>21013.457016594963</v>
      </c>
      <c r="I169" s="35">
        <f t="shared" si="58"/>
        <v>390850.77778020379</v>
      </c>
      <c r="J169" s="3">
        <f>IF(I168&gt;0,IF(B169&lt;2,IF(C169&gt;5500*[1]LookHere!B$11, 5500*[1]LookHere!B$11, C169), IF(H169&gt;(M169+P168),-(H169-M169-P168),0)),0)</f>
        <v>-20926.651933620138</v>
      </c>
      <c r="K169" s="35">
        <f t="shared" si="59"/>
        <v>0</v>
      </c>
      <c r="L169" s="35">
        <f t="shared" si="60"/>
        <v>1.5704010064715639E-53</v>
      </c>
      <c r="M169" s="35">
        <f t="shared" si="61"/>
        <v>2.0723159230292518E-52</v>
      </c>
      <c r="N169" s="35">
        <f t="shared" si="62"/>
        <v>1.4506211461204763E-52</v>
      </c>
      <c r="O169" s="35">
        <f t="shared" si="63"/>
        <v>361.88171041374932</v>
      </c>
      <c r="P169" s="3">
        <f t="shared" si="64"/>
        <v>72.376342082749872</v>
      </c>
      <c r="Q169">
        <f t="shared" si="65"/>
        <v>0.2</v>
      </c>
      <c r="R169" s="3">
        <f>IF(B169&lt;2,K169*V$5+L169*0.4*V$6 - IF((C169-J169)&gt;0,IF((C169-J169)&gt;V$12,V$12,C169-J169)),P169+L169*($V$6)*0.4+K169*($V$5)+G169+F169+E169)/LookHere!B$11</f>
        <v>30077.25634208275</v>
      </c>
      <c r="S169" s="3">
        <f>(IF(G169&gt;0,IF(R169&gt;V$15,IF(0.15*(R169-V$15)&lt;G169,0.15*(R169-V$15),G169),0),0))*LookHere!B$11</f>
        <v>0</v>
      </c>
      <c r="T169" s="3">
        <f>(IF(R169&lt;V$16,W$16*R169,IF(R169&lt;V$17,Z$16+W$17*(R169-V$16),IF(R169&lt;V$18,W$18*(R169-V$18)+Z$17,(R169-V$18)*W$19+Z$18)))+S169 + IF(R169&lt;V$20,R169*W$20,IF(R169&lt;V$21,(R169-V$20)*W$21+Z$20,(R169-V$21)*W$22+Z$21)))*LookHere!B$11</f>
        <v>6015.4512684165493</v>
      </c>
      <c r="AI169" s="3">
        <f t="shared" si="66"/>
        <v>0</v>
      </c>
    </row>
    <row r="170" spans="1:36" x14ac:dyDescent="0.2">
      <c r="A170">
        <f t="shared" si="56"/>
        <v>118</v>
      </c>
      <c r="B170">
        <f>IF(A170&lt;LookHere!$B$9,1,2)</f>
        <v>2</v>
      </c>
      <c r="C170">
        <f>IF(B170&lt;2,LookHere!F$10 - T169,0)</f>
        <v>0</v>
      </c>
      <c r="D170" s="3">
        <f>IF(B170=2,LookHere!$B$12,0)</f>
        <v>45000</v>
      </c>
      <c r="E170" s="3">
        <f>IF(A170&lt;LookHere!B$13,0,IF(A170&lt;LookHere!B$14,LookHere!C$13,LookHere!C$14))</f>
        <v>15000</v>
      </c>
      <c r="F170" s="3">
        <f>IF('SC3'!A170&lt;LookHere!D$15,0,LookHere!B$15)</f>
        <v>8000</v>
      </c>
      <c r="G170" s="3">
        <f>IF('SC3'!A170&lt;LookHere!D$16,0,LookHere!B$16)</f>
        <v>7004.88</v>
      </c>
      <c r="H170" s="3">
        <f t="shared" si="57"/>
        <v>21010.571268416548</v>
      </c>
      <c r="I170" s="35">
        <f t="shared" si="58"/>
        <v>383115.52212728525</v>
      </c>
      <c r="J170" s="3">
        <f>IF(I169&gt;0,IF(B170&lt;2,IF(C170&gt;5500*[1]LookHere!B$11, 5500*[1]LookHere!B$11, C170), IF(H170&gt;(M170+P169),-(H170-M170-P169),0)),0)</f>
        <v>-20938.194926333799</v>
      </c>
      <c r="K170" s="35">
        <f t="shared" si="59"/>
        <v>0</v>
      </c>
      <c r="L170" s="35">
        <f t="shared" si="60"/>
        <v>1.1900498827041497E-54</v>
      </c>
      <c r="M170" s="35">
        <f t="shared" si="61"/>
        <v>1.5704010064715639E-53</v>
      </c>
      <c r="N170" s="35">
        <f t="shared" si="62"/>
        <v>1.0992807045300946E-53</v>
      </c>
      <c r="O170" s="35">
        <f t="shared" si="63"/>
        <v>301.72973250877584</v>
      </c>
      <c r="P170" s="3">
        <f t="shared" si="64"/>
        <v>60.345946501755172</v>
      </c>
      <c r="Q170">
        <f t="shared" si="65"/>
        <v>0.2</v>
      </c>
      <c r="R170" s="3">
        <f>IF(B170&lt;2,K170*V$5+L170*0.4*V$6 - IF((C170-J170)&gt;0,IF((C170-J170)&gt;V$12,V$12,C170-J170)),P170+L170*($V$6)*0.4+K170*($V$5)+G170+F170+E170)/LookHere!B$11</f>
        <v>30065.225946501756</v>
      </c>
      <c r="S170" s="3">
        <f>(IF(G170&gt;0,IF(R170&gt;V$15,IF(0.15*(R170-V$15)&lt;G170,0.15*(R170-V$15),G170),0),0))*LookHere!B$11</f>
        <v>0</v>
      </c>
      <c r="T170" s="3">
        <f>(IF(R170&lt;V$16,W$16*R170,IF(R170&lt;V$17,Z$16+W$17*(R170-V$16),IF(R170&lt;V$18,W$18*(R170-V$18)+Z$17,(R170-V$18)*W$19+Z$18)))+S170 + IF(R170&lt;V$20,R170*W$20,IF(R170&lt;V$21,(R170-V$20)*W$21+Z$20,(R170-V$21)*W$22+Z$21)))*LookHere!B$11</f>
        <v>6013.045189300351</v>
      </c>
      <c r="AI170" s="3">
        <f t="shared" si="66"/>
        <v>0</v>
      </c>
    </row>
    <row r="171" spans="1:36" x14ac:dyDescent="0.2">
      <c r="A171">
        <f t="shared" si="56"/>
        <v>119</v>
      </c>
      <c r="B171">
        <f>IF(A171&lt;LookHere!$B$9,1,2)</f>
        <v>2</v>
      </c>
      <c r="C171">
        <f>IF(B171&lt;2,LookHere!F$10 - T170,0)</f>
        <v>0</v>
      </c>
      <c r="D171" s="3">
        <f>IF(B171=2,LookHere!$B$12,0)</f>
        <v>45000</v>
      </c>
      <c r="E171" s="3">
        <f>IF(A171&lt;LookHere!B$13,0,IF(A171&lt;LookHere!B$14,LookHere!C$13,LookHere!C$14))</f>
        <v>15000</v>
      </c>
      <c r="F171" s="3">
        <f>IF('SC3'!A171&lt;LookHere!D$15,0,LookHere!B$15)</f>
        <v>8000</v>
      </c>
      <c r="G171" s="3">
        <f>IF('SC3'!A171&lt;LookHere!D$16,0,LookHere!B$16)</f>
        <v>7004.88</v>
      </c>
      <c r="H171" s="3">
        <f t="shared" si="57"/>
        <v>21008.165189300351</v>
      </c>
      <c r="I171" s="35">
        <f t="shared" si="58"/>
        <v>375109.34522194631</v>
      </c>
      <c r="J171" s="3">
        <f>IF(I170&gt;0,IF(B171&lt;2,IF(C171&gt;5500*[1]LookHere!B$11, 5500*[1]LookHere!B$11, C171), IF(H171&gt;(M171+P170),-(H171-M171-P170),0)),0)</f>
        <v>-20947.819242798596</v>
      </c>
      <c r="K171" s="35">
        <f t="shared" si="59"/>
        <v>0</v>
      </c>
      <c r="L171" s="35">
        <f t="shared" si="60"/>
        <v>9.0181980111320566E-56</v>
      </c>
      <c r="M171" s="35">
        <f t="shared" si="61"/>
        <v>1.1900498827041497E-54</v>
      </c>
      <c r="N171" s="35">
        <f t="shared" si="62"/>
        <v>8.3303491789290466E-55</v>
      </c>
      <c r="O171" s="35">
        <f t="shared" si="63"/>
        <v>251.57621637116711</v>
      </c>
      <c r="P171" s="3">
        <f t="shared" si="64"/>
        <v>50.315243274233424</v>
      </c>
      <c r="Q171">
        <f t="shared" si="65"/>
        <v>0.2</v>
      </c>
      <c r="R171" s="3">
        <f>IF(B171&lt;2,K171*V$5+L171*0.4*V$6 - IF((C171-J171)&gt;0,IF((C171-J171)&gt;V$12,V$12,C171-J171)),P171+L171*($V$6)*0.4+K171*($V$5)+G171+F171+E171)/LookHere!B$11</f>
        <v>30055.195243274233</v>
      </c>
      <c r="S171" s="3">
        <f>(IF(G171&gt;0,IF(R171&gt;V$15,IF(0.15*(R171-V$15)&lt;G171,0.15*(R171-V$15),G171),0),0))*LookHere!B$11</f>
        <v>0</v>
      </c>
      <c r="T171" s="3">
        <f>(IF(R171&lt;V$16,W$16*R171,IF(R171&lt;V$17,Z$16+W$17*(R171-V$16),IF(R171&lt;V$18,W$18*(R171-V$18)+Z$17,(R171-V$18)*W$19+Z$18)))+S171 + IF(R171&lt;V$20,R171*W$20,IF(R171&lt;V$21,(R171-V$20)*W$21+Z$20,(R171-V$21)*W$22+Z$21)))*LookHere!B$11</f>
        <v>6011.0390486548458</v>
      </c>
      <c r="AI171" s="3">
        <f t="shared" si="66"/>
        <v>0</v>
      </c>
    </row>
    <row r="172" spans="1:36" x14ac:dyDescent="0.2">
      <c r="A172">
        <f t="shared" si="56"/>
        <v>120</v>
      </c>
      <c r="B172">
        <f>IF(A172&lt;LookHere!$B$9,1,2)</f>
        <v>2</v>
      </c>
      <c r="C172">
        <f>IF(B172&lt;2,LookHere!F$10 - T171,0)</f>
        <v>0</v>
      </c>
      <c r="D172" s="3">
        <f>IF(B172=2,LookHere!$B$12,0)</f>
        <v>45000</v>
      </c>
      <c r="E172" s="3">
        <f>IF(A172&lt;LookHere!B$13,0,IF(A172&lt;LookHere!B$14,LookHere!C$13,LookHere!C$14))</f>
        <v>15000</v>
      </c>
      <c r="F172" s="3">
        <f>IF('SC3'!A172&lt;LookHere!D$15,0,LookHere!B$15)</f>
        <v>8000</v>
      </c>
      <c r="G172" s="3">
        <f>IF('SC3'!A172&lt;LookHere!D$16,0,LookHere!B$16)</f>
        <v>7004.88</v>
      </c>
      <c r="H172" s="3">
        <f t="shared" si="57"/>
        <v>21006.159048654845</v>
      </c>
      <c r="I172" s="35">
        <f t="shared" si="58"/>
        <v>366824.69509816298</v>
      </c>
      <c r="J172" s="3">
        <f>IF(I171&gt;0,IF(B172&lt;2,IF(C172&gt;5500*[1]LookHere!B$11, 5500*[1]LookHere!B$11, C172), IF(H172&gt;(M172+P171),-(H172-M172-P171),0)),0)</f>
        <v>-20955.843805380613</v>
      </c>
      <c r="K172" s="35">
        <f t="shared" si="59"/>
        <v>0</v>
      </c>
      <c r="L172" s="35">
        <f t="shared" si="60"/>
        <v>6.8339904528358618E-57</v>
      </c>
      <c r="M172" s="35">
        <f t="shared" si="61"/>
        <v>9.0181980111320566E-56</v>
      </c>
      <c r="N172" s="35">
        <f t="shared" si="62"/>
        <v>6.3127386077924395E-56</v>
      </c>
      <c r="O172" s="35">
        <f t="shared" si="63"/>
        <v>209.75921768595168</v>
      </c>
      <c r="P172" s="3">
        <f t="shared" si="64"/>
        <v>41.951843537190342</v>
      </c>
      <c r="Q172">
        <f t="shared" si="65"/>
        <v>0.2</v>
      </c>
      <c r="R172" s="3">
        <f>IF(B172&lt;2,K172*V$5+L172*0.4*V$6 - IF((C172-J172)&gt;0,IF((C172-J172)&gt;V$12,V$12,C172-J172)),P172+L172*($V$6)*0.4+K172*($V$5)+G172+F172+E172)/LookHere!B$11</f>
        <v>30046.831843537191</v>
      </c>
      <c r="S172" s="3">
        <f>(IF(G172&gt;0,IF(R172&gt;V$15,IF(0.15*(R172-V$15)&lt;G172,0.15*(R172-V$15),G172),0),0))*LookHere!B$11</f>
        <v>0</v>
      </c>
      <c r="T172" s="3">
        <f>(IF(R172&lt;V$16,W$16*R172,IF(R172&lt;V$17,Z$16+W$17*(R172-V$16),IF(R172&lt;V$18,W$18*(R172-V$18)+Z$17,(R172-V$18)*W$19+Z$18)))+S172 + IF(R172&lt;V$20,R172*W$20,IF(R172&lt;V$21,(R172-V$20)*W$21+Z$20,(R172-V$21)*W$22+Z$21)))*LookHere!B$11</f>
        <v>6009.3663687074386</v>
      </c>
      <c r="AI172" s="3">
        <f t="shared" si="66"/>
        <v>0</v>
      </c>
      <c r="AJ172" t="e">
        <f>MATCH(1,AI92:AI172,0)+3</f>
        <v>#N/A</v>
      </c>
    </row>
    <row r="173" spans="1:36" x14ac:dyDescent="0.2">
      <c r="AI173" s="3">
        <f t="shared" si="66"/>
        <v>0</v>
      </c>
      <c r="AJ173" t="e">
        <f>"A"&amp;AJ172</f>
        <v>#N/A</v>
      </c>
    </row>
    <row r="174" spans="1:36" x14ac:dyDescent="0.2">
      <c r="AJ174" t="str">
        <f ca="1">IF(AI172&gt;0,INDIRECT(AJ173),"past "&amp;A172)</f>
        <v>past 120</v>
      </c>
    </row>
    <row r="177" spans="1:35" x14ac:dyDescent="0.2">
      <c r="A177" s="52" t="s">
        <v>89</v>
      </c>
      <c r="B177" s="52"/>
      <c r="C177" s="52"/>
      <c r="D177" t="s">
        <v>0</v>
      </c>
    </row>
    <row r="178" spans="1:35" x14ac:dyDescent="0.2">
      <c r="A178" s="52"/>
      <c r="B178" s="52"/>
      <c r="C178" s="52"/>
      <c r="D178" s="1" t="s">
        <v>1</v>
      </c>
      <c r="E178" s="2" t="s">
        <v>2</v>
      </c>
      <c r="K178" t="s">
        <v>3</v>
      </c>
      <c r="L178" t="s">
        <v>3</v>
      </c>
      <c r="T178" t="s">
        <v>4</v>
      </c>
    </row>
    <row r="179" spans="1:35" x14ac:dyDescent="0.2">
      <c r="A179" s="2" t="s">
        <v>5</v>
      </c>
      <c r="B179" s="2" t="s">
        <v>59</v>
      </c>
      <c r="C179" s="2" t="s">
        <v>77</v>
      </c>
      <c r="D179" s="2" t="s">
        <v>6</v>
      </c>
      <c r="E179" t="s">
        <v>7</v>
      </c>
      <c r="F179" t="s">
        <v>8</v>
      </c>
      <c r="G179" t="s">
        <v>9</v>
      </c>
      <c r="H179" t="s">
        <v>10</v>
      </c>
      <c r="I179" t="s">
        <v>15</v>
      </c>
      <c r="J179" t="s">
        <v>76</v>
      </c>
      <c r="K179" t="s">
        <v>11</v>
      </c>
      <c r="L179" t="s">
        <v>12</v>
      </c>
      <c r="M179" t="s">
        <v>79</v>
      </c>
      <c r="N179" t="s">
        <v>81</v>
      </c>
      <c r="O179" t="s">
        <v>13</v>
      </c>
      <c r="P179" t="s">
        <v>14</v>
      </c>
      <c r="R179" t="s">
        <v>16</v>
      </c>
      <c r="S179" t="s">
        <v>60</v>
      </c>
      <c r="T179" t="s">
        <v>17</v>
      </c>
      <c r="W179" s="2" t="s">
        <v>18</v>
      </c>
      <c r="AG179" t="s">
        <v>19</v>
      </c>
      <c r="AI179" t="s">
        <v>25</v>
      </c>
    </row>
    <row r="180" spans="1:35" x14ac:dyDescent="0.2">
      <c r="A180">
        <f>LookHere!B$8</f>
        <v>40</v>
      </c>
      <c r="B180">
        <f>IF(A180&lt;LookHere!$B$9,1,2)</f>
        <v>1</v>
      </c>
      <c r="C180">
        <f>IF(B180&lt;2,LookHere!F$10,0)</f>
        <v>7000</v>
      </c>
      <c r="D180" s="3">
        <f>IF(B180=2,LookHere!$B$12,0)</f>
        <v>0</v>
      </c>
      <c r="E180" s="3">
        <f>IF(A180&lt;LookHere!B$13,0,IF(A180&lt;LookHere!B$14,LookHere!C$13,LookHere!C$14))</f>
        <v>0</v>
      </c>
      <c r="F180" s="3">
        <f>IF('SC3'!A180&lt;LookHere!D$15,0,LookHere!B$15)</f>
        <v>0</v>
      </c>
      <c r="G180" s="3">
        <f>IF('SC3'!A180&lt;LookHere!D$16,0,LookHere!B$16)</f>
        <v>0</v>
      </c>
      <c r="H180" s="3">
        <v>0</v>
      </c>
      <c r="I180" s="3">
        <f>LookHere!B27+J4</f>
        <v>65500</v>
      </c>
      <c r="J180" s="3">
        <f>IF(B180&lt;2,IF(C180&gt;5500*LookHere!B$11, 5500*LookHere!B$11, C180), IF(H180&gt;M180,-(H180-M180),0))</f>
        <v>5500</v>
      </c>
      <c r="K180" s="3">
        <f>LookHere!B$24*V183+IF($C180&gt;($J180+$V$12),$V$183*($C180-$J180-$V$12),0)</f>
        <v>6000</v>
      </c>
      <c r="L180" s="3">
        <f>LookHere!B$24*(1-V183)+IF($C180&gt;($J180+$V$12),(1-$V$183)*($C180-$J180-$V$12),0)</f>
        <v>14000</v>
      </c>
      <c r="M180" s="3"/>
      <c r="N180" s="3"/>
      <c r="O180" s="3">
        <f>LookHere!B$26+IF((C180-J180)&gt;0,IF((C180-J180)&gt;V$12,V$12,C180-J180),0)</f>
        <v>21500</v>
      </c>
      <c r="P180">
        <v>0</v>
      </c>
      <c r="Q180">
        <f>IF(B180&lt;2,0,VLOOKUP(A180,AG$5:AH$90,2))</f>
        <v>0</v>
      </c>
      <c r="R180" s="3">
        <f>IF(B180&lt;2,K180*V$5+L180*0.4*V$6 - IF((C180-J180)&gt;0,IF((C180-J180)&gt;V$12,V$12,C180-J180)),P180+L180*($V$6)*0.4+K180*($V$5)+G180+F180+E180)/LookHere!B$11</f>
        <v>-748.952</v>
      </c>
      <c r="S180" s="3">
        <f>(IF(G180&gt;0,IF(R180&gt;V$15,IF(0.15*(R180-V$15)&lt;G180,0.15*(R180-V$15),G180),0),0))*LookHere!B$11</f>
        <v>0</v>
      </c>
      <c r="T180" s="3">
        <f>(IF(R180&lt;V$16,W$16*R180,IF(R180&lt;V$17,Z$16+W$17*(R180-V$16),IF(R180&lt;V$18,W$18*(R180-V$18)+Z$17,(R180-V$18)*W$19+Z$18)))+S180 + IF(R180&lt;V$20,R180*W$20,IF(R180&lt;V$21,(R180-V$20)*W$21+Z$20,(R180-V$21)*W$22+Z$21)))*LookHere!B$11</f>
        <v>-149.79040000000001</v>
      </c>
      <c r="V180" s="4">
        <f>LookHere!D$19</f>
        <v>0.02</v>
      </c>
      <c r="W180" t="s">
        <v>63</v>
      </c>
      <c r="AG180">
        <v>60</v>
      </c>
      <c r="AH180" s="37">
        <v>0.04</v>
      </c>
      <c r="AI180" s="3">
        <f>IF(((K180+L180+O180+I180)-H180)&lt;H180,1,0)</f>
        <v>0</v>
      </c>
    </row>
    <row r="181" spans="1:35" x14ac:dyDescent="0.2">
      <c r="A181">
        <f t="shared" ref="A181:A212" si="67">A180+1</f>
        <v>41</v>
      </c>
      <c r="B181">
        <f>IF(A181&lt;LookHere!$B$9,1,2)</f>
        <v>1</v>
      </c>
      <c r="C181">
        <f>IF(B181&lt;2,LookHere!F$10 - T180,0)</f>
        <v>7149.7903999999999</v>
      </c>
      <c r="D181" s="3">
        <f>IF(B181=2,LookHere!$B$12,0)</f>
        <v>0</v>
      </c>
      <c r="E181" s="3">
        <f>IF(A181&lt;LookHere!B$13,0,IF(A181&lt;LookHere!B$14,LookHere!C$13,LookHere!C$14))</f>
        <v>0</v>
      </c>
      <c r="F181" s="3">
        <f>IF('SC3'!A181&lt;LookHere!D$15,0,LookHere!B$15)</f>
        <v>0</v>
      </c>
      <c r="G181" s="3">
        <f>IF('SC3'!A181&lt;LookHere!D$16,0,LookHere!B$16)</f>
        <v>0</v>
      </c>
      <c r="H181" s="3">
        <f t="shared" ref="H181:H212" si="68">IF(B181&lt;2,0,D181-E181-F181-G181+T180)</f>
        <v>0</v>
      </c>
      <c r="I181" s="35">
        <f t="shared" ref="I181:I212" si="69">IF(I180&gt;0,IF(B181&lt;2,I180*(1+V$186),I180*(1+V$187)) + J181,0)</f>
        <v>74784.59</v>
      </c>
      <c r="J181" s="3">
        <f>IF(I180&gt;0,IF(B181&lt;2,IF(C181&gt;5500*[1]LookHere!B$11, 5500*[1]LookHere!B$11, C181), IF(H181&gt;(M181+P180),-(H181-M181-P180),0)),0)</f>
        <v>5500</v>
      </c>
      <c r="K181" s="35">
        <f t="shared" ref="K181:K212" si="70">IF(B181&lt;2,K180*(1+$V$5-$V$4)+IF(C181&gt;($J181+$V$12),$V$183*($C181-$J181-$V$12),0), K180*(1+$V$5-$V$4)-$M181*$V$184)+N181</f>
        <v>6094.6799999999994</v>
      </c>
      <c r="L181" s="35">
        <f t="shared" ref="L181:L212" si="71">IF(B181&lt;2,L180*(1+$V$6-$V$4)+IF(C181&gt;($J181+$V$12),(1-$V$183)*($C180-$J181-$V$12),0), L180*(1+$V$6-$V$4)-$M181*(1-$V$184))-N181</f>
        <v>15060.92</v>
      </c>
      <c r="M181" s="35">
        <f t="shared" ref="M181:M212" si="72">MIN(H181-P180,(K180+L180))</f>
        <v>0</v>
      </c>
      <c r="N181" s="35">
        <f t="shared" ref="N181:N212" si="73">IF(B181&lt;2, IF(K180/(K180+L180)&lt;V$183, (V$183 - K180/(K180+L180))*(K180+L180),0),  IF(K180/(K180+L180)&lt;V$184, (V$184 - K180/(K180+L180))*(K180+L180),0))</f>
        <v>0</v>
      </c>
      <c r="O181" s="35">
        <f t="shared" ref="O181:O212" si="74">IF(B181&lt;2,O180*(1+V$186) + IF((C181-J181)&gt;0,IF((C181-J181)&gt;V$12,V$12,C181-J181),0), O180*(1+V$187)-P180 )</f>
        <v>24392.060400000002</v>
      </c>
      <c r="P181" s="3">
        <f t="shared" ref="P181:P212" si="75">IF(B181&lt;2, 0, IF(H181&gt;(I181+K181+L181),H181-I181-K181-L181,  O181*Q181))</f>
        <v>0</v>
      </c>
      <c r="Q181">
        <f t="shared" ref="Q181:Q244" si="76">IF(B181&lt;2,0,VLOOKUP(A181,AG$5:AH$90,2))</f>
        <v>0</v>
      </c>
      <c r="R181" s="3">
        <f>IF(B181&lt;2,K181*V$5+L181*0.4*V$6 - IF((C181-J181)&gt;0,IF((C181-J181)&gt;V$12,V$12,C181-J181)),P181+L181*($V$6)*0.4+K181*($V$5)+G181+F181+E181)/LookHere!B$11</f>
        <v>-854.70878255999992</v>
      </c>
      <c r="S181" s="3">
        <f>(IF(G181&gt;0,IF(R181&gt;V$15,IF(0.15*(R181-V$15)&lt;G181,0.15*(R181-V$15),G181),0),0))*LookHere!B$11</f>
        <v>0</v>
      </c>
      <c r="T181" s="3">
        <f>(IF(R181&lt;V$16,W$16*R181,IF(R181&lt;V$17,Z$16+W$17*(R181-V$16),IF(R181&lt;V$18,W$18*(R181-V$18)+Z$17,(R181-V$18)*W$19+Z$18)))+S181 + IF(R181&lt;V$20,R181*W$20,IF(R181&lt;V$21,(R181-V$20)*W$21+Z$20,(R181-V$21)*W$22+Z$21)))*LookHere!B$11</f>
        <v>-170.94175651199998</v>
      </c>
      <c r="V181" s="4">
        <f>LookHere!D$20-V185</f>
        <v>3.5779999999999999E-2</v>
      </c>
      <c r="W181" t="s">
        <v>21</v>
      </c>
      <c r="AG181">
        <f t="shared" ref="AG181:AG220" si="77">AG180+1</f>
        <v>61</v>
      </c>
      <c r="AH181" s="37">
        <v>0.04</v>
      </c>
      <c r="AI181" s="3">
        <f>IF(((K181+L181+O181+I181)-H181)&lt;H181,1,0)</f>
        <v>0</v>
      </c>
    </row>
    <row r="182" spans="1:35" x14ac:dyDescent="0.2">
      <c r="A182">
        <f t="shared" si="67"/>
        <v>42</v>
      </c>
      <c r="B182">
        <f>IF(A182&lt;LookHere!$B$9,1,2)</f>
        <v>1</v>
      </c>
      <c r="C182">
        <f>IF(B182&lt;2,LookHere!F$10 - T181,0)</f>
        <v>7170.9417565120002</v>
      </c>
      <c r="D182" s="3">
        <f>IF(B182=2,LookHere!$B$12,0)</f>
        <v>0</v>
      </c>
      <c r="E182" s="3">
        <f>IF(A182&lt;LookHere!B$13,0,IF(A182&lt;LookHere!B$14,LookHere!C$13,LookHere!C$14))</f>
        <v>0</v>
      </c>
      <c r="F182" s="3">
        <f>IF('SC3'!A182&lt;LookHere!D$15,0,LookHere!B$15)</f>
        <v>0</v>
      </c>
      <c r="G182" s="3">
        <f>IF('SC3'!A182&lt;LookHere!D$16,0,LookHere!B$16)</f>
        <v>0</v>
      </c>
      <c r="H182" s="3">
        <f t="shared" si="68"/>
        <v>0</v>
      </c>
      <c r="I182" s="35">
        <f t="shared" si="69"/>
        <v>84605.643610199986</v>
      </c>
      <c r="J182" s="3">
        <f>IF(I181&gt;0,IF(B182&lt;2,IF(C182&gt;5500*[1]LookHere!B$11, 5500*[1]LookHere!B$11, C182), IF(H182&gt;(M182+P181),-(H182-M182-P181),0)),0)</f>
        <v>5500</v>
      </c>
      <c r="K182" s="35">
        <f t="shared" si="70"/>
        <v>6442.8540503999984</v>
      </c>
      <c r="L182" s="35">
        <f t="shared" si="71"/>
        <v>15950.2365176</v>
      </c>
      <c r="M182" s="35">
        <f t="shared" si="72"/>
        <v>0</v>
      </c>
      <c r="N182" s="35">
        <f t="shared" si="73"/>
        <v>252.00000000000023</v>
      </c>
      <c r="O182" s="35">
        <f t="shared" si="74"/>
        <v>27472.375406423998</v>
      </c>
      <c r="P182" s="3">
        <f t="shared" si="75"/>
        <v>0</v>
      </c>
      <c r="Q182">
        <f t="shared" si="76"/>
        <v>0</v>
      </c>
      <c r="R182" s="3">
        <f>IF(B182&lt;2,K182*V$5+L182*0.4*V$6 - IF((C182-J182)&gt;0,IF((C182-J182)&gt;V$12,V$12,C182-J182)),P182+L182*($V$6)*0.4+K182*($V$5)+G182+F182+E182)/LookHere!B$11</f>
        <v>-829.33097712639699</v>
      </c>
      <c r="S182" s="3">
        <f>(IF(G182&gt;0,IF(R182&gt;V$15,IF(0.15*(R182-V$15)&lt;G182,0.15*(R182-V$15),G182),0),0))*LookHere!B$11</f>
        <v>0</v>
      </c>
      <c r="T182" s="3">
        <f>(IF(R182&lt;V$16,W$16*R182,IF(R182&lt;V$17,Z$16+W$17*(R182-V$16),IF(R182&lt;V$18,W$18*(R182-V$18)+Z$17,(R182-V$18)*W$19+Z$18)))+S182 + IF(R182&lt;V$20,R182*W$20,IF(R182&lt;V$21,(R182-V$20)*W$21+Z$20,(R182-V$21)*W$22+Z$21)))*LookHere!B$11</f>
        <v>-165.86619542527939</v>
      </c>
      <c r="V182" s="4">
        <f>LookHere!D$21-V185</f>
        <v>9.5780000000000004E-2</v>
      </c>
      <c r="W182" t="s">
        <v>22</v>
      </c>
      <c r="AG182">
        <f t="shared" si="77"/>
        <v>62</v>
      </c>
      <c r="AH182" s="37">
        <v>0.04</v>
      </c>
      <c r="AI182" s="3">
        <f>IF(((K182+L182+O182+I182)-H182)&lt;H182,1,0)</f>
        <v>0</v>
      </c>
    </row>
    <row r="183" spans="1:35" x14ac:dyDescent="0.2">
      <c r="A183">
        <f t="shared" si="67"/>
        <v>43</v>
      </c>
      <c r="B183">
        <f>IF(A183&lt;LookHere!$B$9,1,2)</f>
        <v>1</v>
      </c>
      <c r="C183">
        <f>IF(B183&lt;2,LookHere!F$10 - T182,0)</f>
        <v>7165.8661954252793</v>
      </c>
      <c r="D183" s="3">
        <f>IF(B183=2,LookHere!$B$12,0)</f>
        <v>0</v>
      </c>
      <c r="E183" s="3">
        <f>IF(A183&lt;LookHere!B$13,0,IF(A183&lt;LookHere!B$14,LookHere!C$13,LookHere!C$14))</f>
        <v>0</v>
      </c>
      <c r="F183" s="3">
        <f>IF('SC3'!A183&lt;LookHere!D$15,0,LookHere!B$15)</f>
        <v>0</v>
      </c>
      <c r="G183" s="3">
        <f>IF('SC3'!A183&lt;LookHere!D$16,0,LookHere!B$16)</f>
        <v>0</v>
      </c>
      <c r="H183" s="3">
        <f t="shared" si="68"/>
        <v>0</v>
      </c>
      <c r="I183" s="35">
        <f t="shared" si="69"/>
        <v>94994.157697997332</v>
      </c>
      <c r="J183" s="3">
        <f>IF(I182&gt;0,IF(B183&lt;2,IF(C183&gt;5500*[1]LookHere!B$11, 5500*[1]LookHere!B$11, C183), IF(H183&gt;(M183+P182),-(H183-M183-P182),0)),0)</f>
        <v>5500</v>
      </c>
      <c r="K183" s="35">
        <f t="shared" si="70"/>
        <v>6819.5954073153107</v>
      </c>
      <c r="L183" s="35">
        <f t="shared" si="71"/>
        <v>16883.872320903727</v>
      </c>
      <c r="M183" s="35">
        <f t="shared" si="72"/>
        <v>0</v>
      </c>
      <c r="N183" s="35">
        <f t="shared" si="73"/>
        <v>275.07312000000098</v>
      </c>
      <c r="O183" s="35">
        <f t="shared" si="74"/>
        <v>30725.595452832455</v>
      </c>
      <c r="P183" s="3">
        <f t="shared" si="75"/>
        <v>0</v>
      </c>
      <c r="Q183">
        <f t="shared" si="76"/>
        <v>0</v>
      </c>
      <c r="R183" s="3">
        <f>IF(B183&lt;2,K183*V$5+L183*0.4*V$6 - IF((C183-J183)&gt;0,IF((C183-J183)&gt;V$12,V$12,C183-J183)),P183+L183*($V$6)*0.4+K183*($V$5)+G183+F183+E183)/LookHere!B$11</f>
        <v>-775.00615539307387</v>
      </c>
      <c r="S183" s="3">
        <f>(IF(G183&gt;0,IF(R183&gt;V$15,IF(0.15*(R183-V$15)&lt;G183,0.15*(R183-V$15),G183),0),0))*LookHere!B$11</f>
        <v>0</v>
      </c>
      <c r="T183" s="3">
        <f>(IF(R183&lt;V$16,W$16*R183,IF(R183&lt;V$17,Z$16+W$17*(R183-V$16),IF(R183&lt;V$18,W$18*(R183-V$18)+Z$17,(R183-V$18)*W$19+Z$18)))+S183 + IF(R183&lt;V$20,R183*W$20,IF(R183&lt;V$21,(R183-V$20)*W$21+Z$20,(R183-V$21)*W$22+Z$21)))*LookHere!B$11</f>
        <v>-155.00123107861478</v>
      </c>
      <c r="V183" s="4">
        <f>LookHere!F27</f>
        <v>0.3</v>
      </c>
      <c r="W183" t="s">
        <v>71</v>
      </c>
      <c r="AG183">
        <f t="shared" si="77"/>
        <v>63</v>
      </c>
      <c r="AH183" s="37">
        <v>0.04</v>
      </c>
      <c r="AI183" s="3">
        <f>IF(((K183+L183+O183+I183)-H183)&lt;H183,1,0)</f>
        <v>0</v>
      </c>
    </row>
    <row r="184" spans="1:35" x14ac:dyDescent="0.2">
      <c r="A184">
        <f t="shared" si="67"/>
        <v>44</v>
      </c>
      <c r="B184">
        <f>IF(A184&lt;LookHere!$B$9,1,2)</f>
        <v>1</v>
      </c>
      <c r="C184">
        <f>IF(B184&lt;2,LookHere!F$10 - T183,0)</f>
        <v>7155.0012310786151</v>
      </c>
      <c r="D184" s="3">
        <f>IF(B184=2,LookHere!$B$12,0)</f>
        <v>0</v>
      </c>
      <c r="E184" s="3">
        <f>IF(A184&lt;LookHere!B$13,0,IF(A184&lt;LookHere!B$14,LookHere!C$13,LookHere!C$14))</f>
        <v>0</v>
      </c>
      <c r="F184" s="3">
        <f>IF('SC3'!A184&lt;LookHere!D$15,0,LookHere!B$15)</f>
        <v>0</v>
      </c>
      <c r="G184" s="3">
        <f>IF('SC3'!A184&lt;LookHere!D$16,0,LookHere!B$16)</f>
        <v>0</v>
      </c>
      <c r="H184" s="3">
        <f t="shared" si="68"/>
        <v>0</v>
      </c>
      <c r="I184" s="35">
        <f t="shared" si="69"/>
        <v>105982.92012978761</v>
      </c>
      <c r="J184" s="3">
        <f>IF(I183&gt;0,IF(B184&lt;2,IF(C184&gt;5500*[1]LookHere!B$11, 5500*[1]LookHere!B$11, C184), IF(H184&gt;(M184+P183),-(H184-M184-P183),0)),0)</f>
        <v>5500</v>
      </c>
      <c r="K184" s="35">
        <f t="shared" si="70"/>
        <v>7218.653533993147</v>
      </c>
      <c r="L184" s="35">
        <f t="shared" si="71"/>
        <v>17871.887254231409</v>
      </c>
      <c r="M184" s="35">
        <f t="shared" si="72"/>
        <v>0</v>
      </c>
      <c r="N184" s="35">
        <f t="shared" si="73"/>
        <v>291.44491115040069</v>
      </c>
      <c r="O184" s="35">
        <f t="shared" si="74"/>
        <v>34155.921589175727</v>
      </c>
      <c r="P184" s="3">
        <f t="shared" si="75"/>
        <v>0</v>
      </c>
      <c r="Q184">
        <f t="shared" si="76"/>
        <v>0</v>
      </c>
      <c r="R184" s="3">
        <f>IF(B184&lt;2,K184*V$5+L184*0.4*V$6 - IF((C184-J184)&gt;0,IF((C184-J184)&gt;V$12,V$12,C184-J184)),P184+L184*($V$6)*0.4+K184*($V$5)+G184+F184+E184)/LookHere!B$11</f>
        <v>-712.01006314822644</v>
      </c>
      <c r="S184" s="3">
        <f>(IF(G184&gt;0,IF(R184&gt;V$15,IF(0.15*(R184-V$15)&lt;G184,0.15*(R184-V$15),G184),0),0))*LookHere!B$11</f>
        <v>0</v>
      </c>
      <c r="T184" s="3">
        <f>(IF(R184&lt;V$16,W$16*R184,IF(R184&lt;V$17,Z$16+W$17*(R184-V$16),IF(R184&lt;V$18,W$18*(R184-V$18)+Z$17,(R184-V$18)*W$19+Z$18)))+S184 + IF(R184&lt;V$20,R184*W$20,IF(R184&lt;V$21,(R184-V$20)*W$21+Z$20,(R184-V$21)*W$22+Z$21)))*LookHere!B$11</f>
        <v>-142.4020126296453</v>
      </c>
      <c r="V184" s="4">
        <f>LookHere!G27</f>
        <v>0.7</v>
      </c>
      <c r="W184" t="s">
        <v>72</v>
      </c>
      <c r="AG184">
        <f t="shared" si="77"/>
        <v>64</v>
      </c>
      <c r="AH184" s="37">
        <v>0.04</v>
      </c>
      <c r="AI184" s="3">
        <f>IF(((X207+Y207+O184+W207)-H184)&lt;H184,1,0)</f>
        <v>0</v>
      </c>
    </row>
    <row r="185" spans="1:35" x14ac:dyDescent="0.2">
      <c r="A185">
        <f t="shared" si="67"/>
        <v>45</v>
      </c>
      <c r="B185">
        <f>IF(A185&lt;LookHere!$B$9,1,2)</f>
        <v>1</v>
      </c>
      <c r="C185">
        <f>IF(B185&lt;2,LookHere!F$10 - T184,0)</f>
        <v>7142.4020126296455</v>
      </c>
      <c r="D185" s="3">
        <f>IF(B185=2,LookHere!$B$12,0)</f>
        <v>0</v>
      </c>
      <c r="E185" s="3">
        <f>IF(A185&lt;LookHere!B$13,0,IF(A185&lt;LookHere!B$14,LookHere!C$13,LookHere!C$14))</f>
        <v>0</v>
      </c>
      <c r="F185" s="3">
        <f>IF('SC3'!A185&lt;LookHere!D$15,0,LookHere!B$15)</f>
        <v>0</v>
      </c>
      <c r="G185" s="3">
        <f>IF('SC3'!A185&lt;LookHere!D$16,0,LookHere!B$16)</f>
        <v>0</v>
      </c>
      <c r="H185" s="3">
        <f t="shared" si="68"/>
        <v>0</v>
      </c>
      <c r="I185" s="35">
        <f t="shared" si="69"/>
        <v>117606.61325488673</v>
      </c>
      <c r="J185" s="3">
        <f>IF(I184&gt;0,IF(B185&lt;2,IF(C185&gt;5500*[1]LookHere!B$11, 5500*[1]LookHere!B$11, C185), IF(H185&gt;(M185+P184),-(H185-M185-P184),0)),0)</f>
        <v>5500</v>
      </c>
      <c r="K185" s="35">
        <f t="shared" si="70"/>
        <v>7641.0725892337778</v>
      </c>
      <c r="L185" s="35">
        <f t="shared" si="71"/>
        <v>18917.710167882844</v>
      </c>
      <c r="M185" s="35">
        <f t="shared" si="72"/>
        <v>0</v>
      </c>
      <c r="N185" s="35">
        <f t="shared" si="73"/>
        <v>308.50870247421955</v>
      </c>
      <c r="O185" s="35">
        <f t="shared" si="74"/>
        <v>37771.852751227947</v>
      </c>
      <c r="P185" s="3">
        <f t="shared" si="75"/>
        <v>0</v>
      </c>
      <c r="Q185">
        <f t="shared" si="76"/>
        <v>0</v>
      </c>
      <c r="R185" s="3">
        <f>IF(B185&lt;2,K185*V$5+L185*0.4*V$6 - IF((C185-J185)&gt;0,IF((C185-J185)&gt;V$12,V$12,C185-J185)),P185+L185*($V$6)*0.4+K185*($V$5)+G185+F185+E185)/LookHere!B$11</f>
        <v>-644.22912343493329</v>
      </c>
      <c r="S185" s="3">
        <f>(IF(G185&gt;0,IF(R185&gt;V$15,IF(0.15*(R185-V$15)&lt;G185,0.15*(R185-V$15),G185),0),0))*LookHere!B$11</f>
        <v>0</v>
      </c>
      <c r="T185" s="3">
        <f>(IF(R185&lt;V$16,W$16*R185,IF(R185&lt;V$17,Z$16+W$17*(R185-V$16),IF(R185&lt;V$18,W$18*(R185-V$18)+Z$17,(R185-V$18)*W$19+Z$18)))+S185 + IF(R185&lt;V$20,R185*W$20,IF(R185&lt;V$21,(R185-V$20)*W$21+Z$20,(R185-V$21)*W$22+Z$21)))*LookHere!B$11</f>
        <v>-128.84582468698665</v>
      </c>
      <c r="V185" s="38">
        <f>LookHere!B$28</f>
        <v>4.2199999999999998E-3</v>
      </c>
      <c r="W185" t="s">
        <v>73</v>
      </c>
      <c r="AG185">
        <f t="shared" si="77"/>
        <v>65</v>
      </c>
      <c r="AH185" s="37">
        <v>0.04</v>
      </c>
      <c r="AI185" s="3">
        <f>IF(((X208+Y208+O185+W208)-H185)&lt;H185,1,0)</f>
        <v>0</v>
      </c>
    </row>
    <row r="186" spans="1:35" x14ac:dyDescent="0.2">
      <c r="A186">
        <f t="shared" si="67"/>
        <v>46</v>
      </c>
      <c r="B186">
        <f>IF(A186&lt;LookHere!$B$9,1,2)</f>
        <v>1</v>
      </c>
      <c r="C186">
        <f>IF(B186&lt;2,LookHere!F$10 - T185,0)</f>
        <v>7128.8458246869868</v>
      </c>
      <c r="D186" s="3">
        <f>IF(B186=2,LookHere!$B$12,0)</f>
        <v>0</v>
      </c>
      <c r="E186" s="3">
        <f>IF(A186&lt;LookHere!B$13,0,IF(A186&lt;LookHere!B$14,LookHere!C$13,LookHere!C$14))</f>
        <v>0</v>
      </c>
      <c r="F186" s="3">
        <f>IF('SC3'!A186&lt;LookHere!D$15,0,LookHere!B$15)</f>
        <v>0</v>
      </c>
      <c r="G186" s="3">
        <f>IF('SC3'!A186&lt;LookHere!D$16,0,LookHere!B$16)</f>
        <v>0</v>
      </c>
      <c r="H186" s="3">
        <f t="shared" si="68"/>
        <v>0</v>
      </c>
      <c r="I186" s="35">
        <f t="shared" si="69"/>
        <v>129901.92336875408</v>
      </c>
      <c r="J186" s="3">
        <f>IF(I185&gt;0,IF(B186&lt;2,IF(C186&gt;5500*[1]LookHere!B$11, 5500*[1]LookHere!B$11, C186), IF(H186&gt;(M186+P185),-(H186-M186-P185),0)),0)</f>
        <v>5500</v>
      </c>
      <c r="K186" s="35">
        <f t="shared" si="70"/>
        <v>8088.2109525930946</v>
      </c>
      <c r="L186" s="35">
        <f t="shared" si="71"/>
        <v>20024.732006503797</v>
      </c>
      <c r="M186" s="35">
        <f t="shared" si="72"/>
        <v>0</v>
      </c>
      <c r="N186" s="35">
        <f t="shared" si="73"/>
        <v>326.56223790120828</v>
      </c>
      <c r="O186" s="35">
        <f t="shared" si="74"/>
        <v>41583.156227880878</v>
      </c>
      <c r="P186" s="3">
        <f t="shared" si="75"/>
        <v>0</v>
      </c>
      <c r="Q186">
        <f t="shared" si="76"/>
        <v>0</v>
      </c>
      <c r="R186" s="3">
        <f>IF(B186&lt;2,K186*V$5+L186*0.4*V$6 - IF((C186-J186)&gt;0,IF((C186-J186)&gt;V$12,V$12,C186-J186)),P186+L186*($V$6)*0.4+K186*($V$5)+G186+F186+E186)/LookHere!B$11</f>
        <v>-572.26210417003244</v>
      </c>
      <c r="S186" s="3">
        <f>(IF(G186&gt;0,IF(R186&gt;V$15,IF(0.15*(R186-V$15)&lt;G186,0.15*(R186-V$15),G186),0),0))*LookHere!B$11</f>
        <v>0</v>
      </c>
      <c r="T186" s="3">
        <f>(IF(R186&lt;V$16,W$16*R186,IF(R186&lt;V$17,Z$16+W$17*(R186-V$16),IF(R186&lt;V$18,W$18*(R186-V$18)+Z$17,(R186-V$18)*W$19+Z$18)))+S186 + IF(R186&lt;V$20,R186*W$20,IF(R186&lt;V$21,(R186-V$20)*W$21+Z$20,(R186-V$21)*W$22+Z$21)))*LookHere!B$11</f>
        <v>-114.45242083400649</v>
      </c>
      <c r="V186" s="39">
        <f>V183*(V181-V180)+(1-V183)*(V182-V180)</f>
        <v>5.7779999999999998E-2</v>
      </c>
      <c r="W186" t="s">
        <v>74</v>
      </c>
      <c r="AG186">
        <f t="shared" si="77"/>
        <v>66</v>
      </c>
      <c r="AH186" s="37">
        <v>4.2000000000000003E-2</v>
      </c>
      <c r="AI186" s="3">
        <f>IF(((X209+Y209+O186+W209)-H186)&lt;H186,1,0)</f>
        <v>0</v>
      </c>
    </row>
    <row r="187" spans="1:35" x14ac:dyDescent="0.2">
      <c r="A187">
        <f t="shared" si="67"/>
        <v>47</v>
      </c>
      <c r="B187">
        <f>IF(A187&lt;LookHere!$B$9,1,2)</f>
        <v>1</v>
      </c>
      <c r="C187">
        <f>IF(B187&lt;2,LookHere!F$10 - T186,0)</f>
        <v>7114.4524208340063</v>
      </c>
      <c r="D187" s="3">
        <f>IF(B187=2,LookHere!$B$12,0)</f>
        <v>0</v>
      </c>
      <c r="E187" s="3">
        <f>IF(A187&lt;LookHere!B$13,0,IF(A187&lt;LookHere!B$14,LookHere!C$13,LookHere!C$14))</f>
        <v>0</v>
      </c>
      <c r="F187" s="3">
        <f>IF('SC3'!A187&lt;LookHere!D$15,0,LookHere!B$15)</f>
        <v>0</v>
      </c>
      <c r="G187" s="3">
        <f>IF('SC3'!A187&lt;LookHere!D$16,0,LookHere!B$16)</f>
        <v>0</v>
      </c>
      <c r="H187" s="3">
        <f t="shared" si="68"/>
        <v>0</v>
      </c>
      <c r="I187" s="35">
        <f t="shared" si="69"/>
        <v>142907.65650100069</v>
      </c>
      <c r="J187" s="3">
        <f>IF(I186&gt;0,IF(B187&lt;2,IF(C187&gt;5500*[1]LookHere!B$11, 5500*[1]LookHere!B$11, C187), IF(H187&gt;(M187+P186),-(H187-M187-P186),0)),0)</f>
        <v>5500</v>
      </c>
      <c r="K187" s="35">
        <f t="shared" si="70"/>
        <v>8561.514856560987</v>
      </c>
      <c r="L187" s="35">
        <f t="shared" si="71"/>
        <v>21196.534262820682</v>
      </c>
      <c r="M187" s="35">
        <f t="shared" si="72"/>
        <v>0</v>
      </c>
      <c r="N187" s="35">
        <f t="shared" si="73"/>
        <v>345.67193513597272</v>
      </c>
      <c r="O187" s="35">
        <f t="shared" si="74"/>
        <v>45600.28341556184</v>
      </c>
      <c r="P187" s="3">
        <f t="shared" si="75"/>
        <v>0</v>
      </c>
      <c r="Q187">
        <f t="shared" si="76"/>
        <v>0</v>
      </c>
      <c r="R187" s="3">
        <f>IF(B187&lt;2,K187*V$5+L187*0.4*V$6 - IF((C187-J187)&gt;0,IF((C187-J187)&gt;V$12,V$12,C187-J187)),P187+L187*($V$6)*0.4+K187*($V$5)+G187+F187+E187)/LookHere!B$11</f>
        <v>-496.03979858906814</v>
      </c>
      <c r="S187" s="3">
        <f>(IF(G187&gt;0,IF(R187&gt;V$15,IF(0.15*(R187-V$15)&lt;G187,0.15*(R187-V$15),G187),0),0))*LookHere!B$11</f>
        <v>0</v>
      </c>
      <c r="T187" s="3">
        <f>(IF(R187&lt;V$16,W$16*R187,IF(R187&lt;V$17,Z$16+W$17*(R187-V$16),IF(R187&lt;V$18,W$18*(R187-V$18)+Z$17,(R187-V$18)*W$19+Z$18)))+S187 + IF(R187&lt;V$20,R187*W$20,IF(R187&lt;V$21,(R187-V$20)*W$21+Z$20,(R187-V$21)*W$22+Z$21)))*LookHere!B$11</f>
        <v>-99.207959717813637</v>
      </c>
      <c r="V187" s="39">
        <f>V184*(V181-V180)+(1-V184)*(V182-V180)</f>
        <v>3.3780000000000004E-2</v>
      </c>
      <c r="W187" t="s">
        <v>75</v>
      </c>
      <c r="AG187">
        <f t="shared" si="77"/>
        <v>67</v>
      </c>
      <c r="AH187" s="37">
        <v>4.3999999999999997E-2</v>
      </c>
      <c r="AI187" s="3">
        <f>IF(((X210+Y210+O187+W210)-H187)&lt;H187,1,0)</f>
        <v>0</v>
      </c>
    </row>
    <row r="188" spans="1:35" x14ac:dyDescent="0.2">
      <c r="A188">
        <f t="shared" si="67"/>
        <v>48</v>
      </c>
      <c r="B188">
        <f>IF(A188&lt;LookHere!$B$9,1,2)</f>
        <v>1</v>
      </c>
      <c r="C188">
        <f>IF(B188&lt;2,LookHere!F$10 - T187,0)</f>
        <v>7099.2079597178135</v>
      </c>
      <c r="D188" s="3">
        <f>IF(B188=2,LookHere!$B$12,0)</f>
        <v>0</v>
      </c>
      <c r="E188" s="3">
        <f>IF(A188&lt;LookHere!B$13,0,IF(A188&lt;LookHere!B$14,LookHere!C$13,LookHere!C$14))</f>
        <v>0</v>
      </c>
      <c r="F188" s="3">
        <f>IF('SC3'!A188&lt;LookHere!D$15,0,LookHere!B$15)</f>
        <v>0</v>
      </c>
      <c r="G188" s="3">
        <f>IF('SC3'!A188&lt;LookHere!D$16,0,LookHere!B$16)</f>
        <v>0</v>
      </c>
      <c r="H188" s="3">
        <f t="shared" si="68"/>
        <v>0</v>
      </c>
      <c r="I188" s="35">
        <f t="shared" si="69"/>
        <v>156664.8608936285</v>
      </c>
      <c r="J188" s="3">
        <f>IF(I187&gt;0,IF(B188&lt;2,IF(C188&gt;5500*[1]LookHere!B$11, 5500*[1]LookHere!B$11, C188), IF(H188&gt;(M188+P187),-(H188-M188-P187),0)),0)</f>
        <v>5500</v>
      </c>
      <c r="K188" s="35">
        <f t="shared" si="70"/>
        <v>9062.5154402510343</v>
      </c>
      <c r="L188" s="35">
        <f t="shared" si="71"/>
        <v>22436.90775000372</v>
      </c>
      <c r="M188" s="35">
        <f t="shared" si="72"/>
        <v>0</v>
      </c>
      <c r="N188" s="35">
        <f t="shared" si="73"/>
        <v>365.89987925351403</v>
      </c>
      <c r="O188" s="35">
        <f t="shared" si="74"/>
        <v>49834.275751030815</v>
      </c>
      <c r="P188" s="3">
        <f t="shared" si="75"/>
        <v>0</v>
      </c>
      <c r="Q188">
        <f t="shared" si="76"/>
        <v>0</v>
      </c>
      <c r="R188" s="3">
        <f>IF(B188&lt;2,K188*V$5+L188*0.4*V$6 - IF((C188-J188)&gt;0,IF((C188-J188)&gt;V$12,V$12,C188-J188)),P188+L188*($V$6)*0.4+K188*($V$5)+G188+F188+E188)/LookHere!B$11</f>
        <v>-415.34834754748908</v>
      </c>
      <c r="S188" s="3">
        <f>(IF(G188&gt;0,IF(R188&gt;V$15,IF(0.15*(R188-V$15)&lt;G188,0.15*(R188-V$15),G188),0),0))*LookHere!B$11</f>
        <v>0</v>
      </c>
      <c r="T188" s="3">
        <f>(IF(R188&lt;V$16,W$16*R188,IF(R188&lt;V$17,Z$16+W$17*(R188-V$16),IF(R188&lt;V$18,W$18*(R188-V$18)+Z$17,(R188-V$18)*W$19+Z$18)))+S188 + IF(R188&lt;V$20,R188*W$20,IF(R188&lt;V$21,(R188-V$20)*W$21+Z$20,(R188-V$21)*W$22+Z$21)))*LookHere!B$11</f>
        <v>-83.069669509497814</v>
      </c>
      <c r="V188" s="23">
        <f>LookHere!F$8*0.15</f>
        <v>8370</v>
      </c>
      <c r="W188" t="s">
        <v>78</v>
      </c>
      <c r="AG188">
        <f t="shared" si="77"/>
        <v>68</v>
      </c>
      <c r="AH188" s="37">
        <v>4.5999999999999999E-2</v>
      </c>
      <c r="AI188" s="3">
        <f t="shared" ref="AI188:AI219" si="78">IF(((K188+L188+O188+I188)-H188)&lt;H188,1,0)</f>
        <v>0</v>
      </c>
    </row>
    <row r="189" spans="1:35" x14ac:dyDescent="0.2">
      <c r="A189">
        <f t="shared" si="67"/>
        <v>49</v>
      </c>
      <c r="B189">
        <f>IF(A189&lt;LookHere!$B$9,1,2)</f>
        <v>1</v>
      </c>
      <c r="C189">
        <f>IF(B189&lt;2,LookHere!F$10 - T188,0)</f>
        <v>7083.0696695094975</v>
      </c>
      <c r="D189" s="3">
        <f>IF(B189=2,LookHere!$B$12,0)</f>
        <v>0</v>
      </c>
      <c r="E189" s="3">
        <f>IF(A189&lt;LookHere!B$13,0,IF(A189&lt;LookHere!B$14,LookHere!C$13,LookHere!C$14))</f>
        <v>0</v>
      </c>
      <c r="F189" s="3">
        <f>IF('SC3'!A189&lt;LookHere!D$15,0,LookHere!B$15)</f>
        <v>0</v>
      </c>
      <c r="G189" s="3">
        <f>IF('SC3'!A189&lt;LookHere!D$16,0,LookHere!B$16)</f>
        <v>0</v>
      </c>
      <c r="H189" s="3">
        <f t="shared" si="68"/>
        <v>0</v>
      </c>
      <c r="I189" s="35">
        <f t="shared" si="69"/>
        <v>171216.95655606236</v>
      </c>
      <c r="J189" s="3">
        <f>IF(I188&gt;0,IF(B189&lt;2,IF(C189&gt;5500*[1]LookHere!B$11, 5500*[1]LookHere!B$11, C189), IF(H189&gt;(M189+P188),-(H189-M189-P188),0)),0)</f>
        <v>5500</v>
      </c>
      <c r="K189" s="35">
        <f t="shared" si="70"/>
        <v>9592.8334507235868</v>
      </c>
      <c r="L189" s="35">
        <f t="shared" si="71"/>
        <v>23749.86510247361</v>
      </c>
      <c r="M189" s="35">
        <f t="shared" si="72"/>
        <v>0</v>
      </c>
      <c r="N189" s="35">
        <f t="shared" si="73"/>
        <v>387.31151682539138</v>
      </c>
      <c r="O189" s="35">
        <f t="shared" si="74"/>
        <v>54296.769873434867</v>
      </c>
      <c r="P189" s="3">
        <f t="shared" si="75"/>
        <v>0</v>
      </c>
      <c r="Q189">
        <f t="shared" si="76"/>
        <v>0</v>
      </c>
      <c r="R189" s="3">
        <f>IF(B189&lt;2,K189*V$5+L189*0.4*V$6 - IF((C189-J189)&gt;0,IF((C189-J189)&gt;V$12,V$12,C189-J189)),P189+L189*($V$6)*0.4+K189*($V$5)+G189+F189+E189)/LookHere!B$11</f>
        <v>-329.93325683663875</v>
      </c>
      <c r="S189" s="3">
        <f>(IF(G189&gt;0,IF(R189&gt;V$15,IF(0.15*(R189-V$15)&lt;G189,0.15*(R189-V$15),G189),0),0))*LookHere!B$11</f>
        <v>0</v>
      </c>
      <c r="T189" s="3">
        <f>(IF(R189&lt;V$16,W$16*R189,IF(R189&lt;V$17,Z$16+W$17*(R189-V$16),IF(R189&lt;V$18,W$18*(R189-V$18)+Z$17,(R189-V$18)*W$19+Z$18)))+S189 + IF(R189&lt;V$20,R189*W$20,IF(R189&lt;V$21,(R189-V$20)*W$21+Z$20,(R189-V$21)*W$22+Z$21)))*LookHere!B$11</f>
        <v>-65.986651367327752</v>
      </c>
      <c r="W189" t="s">
        <v>20</v>
      </c>
      <c r="AG189">
        <f t="shared" si="77"/>
        <v>69</v>
      </c>
      <c r="AH189" s="37">
        <v>4.8000000000000001E-2</v>
      </c>
      <c r="AI189" s="3">
        <f t="shared" si="78"/>
        <v>0</v>
      </c>
    </row>
    <row r="190" spans="1:35" x14ac:dyDescent="0.2">
      <c r="A190">
        <f t="shared" si="67"/>
        <v>50</v>
      </c>
      <c r="B190">
        <f>IF(A190&lt;LookHere!$B$9,1,2)</f>
        <v>1</v>
      </c>
      <c r="C190">
        <f>IF(B190&lt;2,LookHere!F$10 - T189,0)</f>
        <v>7065.9866513673278</v>
      </c>
      <c r="D190" s="3">
        <f>IF(B190=2,LookHere!$B$12,0)</f>
        <v>0</v>
      </c>
      <c r="E190" s="3">
        <f>IF(A190&lt;LookHere!B$13,0,IF(A190&lt;LookHere!B$14,LookHere!C$13,LookHere!C$14))</f>
        <v>0</v>
      </c>
      <c r="F190" s="3">
        <f>IF('SC3'!A190&lt;LookHere!D$15,0,LookHere!B$15)</f>
        <v>0</v>
      </c>
      <c r="G190" s="3">
        <f>IF('SC3'!A190&lt;LookHere!D$16,0,LookHere!B$16)</f>
        <v>0</v>
      </c>
      <c r="H190" s="3">
        <f t="shared" si="68"/>
        <v>0</v>
      </c>
      <c r="I190" s="35">
        <f t="shared" si="69"/>
        <v>186609.87230587163</v>
      </c>
      <c r="J190" s="3">
        <f>IF(I189&gt;0,IF(B190&lt;2,IF(C190&gt;5500*[1]LookHere!B$11, 5500*[1]LookHere!B$11, C190), IF(H190&gt;(M190+P189),-(H190-M190-P189),0)),0)</f>
        <v>5500</v>
      </c>
      <c r="K190" s="35">
        <f t="shared" si="70"/>
        <v>10154.184477811576</v>
      </c>
      <c r="L190" s="35">
        <f t="shared" si="71"/>
        <v>25139.653764703489</v>
      </c>
      <c r="M190" s="35">
        <f t="shared" si="72"/>
        <v>0</v>
      </c>
      <c r="N190" s="35">
        <f t="shared" si="73"/>
        <v>409.97611523557094</v>
      </c>
      <c r="O190" s="35">
        <f t="shared" si="74"/>
        <v>59000.023888089258</v>
      </c>
      <c r="P190" s="3">
        <f t="shared" si="75"/>
        <v>0</v>
      </c>
      <c r="Q190">
        <f t="shared" si="76"/>
        <v>0</v>
      </c>
      <c r="R190" s="3">
        <f>IF(B190&lt;2,K190*V$5+L190*0.4*V$6 - IF((C190-J190)&gt;0,IF((C190-J190)&gt;V$12,V$12,C190-J190)),P190+L190*($V$6)*0.4+K190*($V$5)+G190+F190+E190)/LookHere!B$11</f>
        <v>-239.5195157179096</v>
      </c>
      <c r="S190" s="3">
        <f>(IF(G190&gt;0,IF(R190&gt;V$15,IF(0.15*(R190-V$15)&lt;G190,0.15*(R190-V$15),G190),0),0))*LookHere!B$11</f>
        <v>0</v>
      </c>
      <c r="T190" s="3">
        <f>(IF(R190&lt;V$16,W$16*R190,IF(R190&lt;V$17,Z$16+W$17*(R190-V$16),IF(R190&lt;V$18,W$18*(R190-V$18)+Z$17,(R190-V$18)*W$19+Z$18)))+S190 + IF(R190&lt;V$20,R190*W$20,IF(R190&lt;V$21,(R190-V$20)*W$21+Z$20,(R190-V$21)*W$22+Z$21)))*LookHere!B$11</f>
        <v>-47.903903143581914</v>
      </c>
      <c r="AG190">
        <f t="shared" si="77"/>
        <v>70</v>
      </c>
      <c r="AH190" s="37">
        <v>0.05</v>
      </c>
      <c r="AI190" s="3">
        <f t="shared" si="78"/>
        <v>0</v>
      </c>
    </row>
    <row r="191" spans="1:35" x14ac:dyDescent="0.2">
      <c r="A191">
        <f t="shared" si="67"/>
        <v>51</v>
      </c>
      <c r="B191">
        <f>IF(A191&lt;LookHere!$B$9,1,2)</f>
        <v>1</v>
      </c>
      <c r="C191">
        <f>IF(B191&lt;2,LookHere!F$10 - T190,0)</f>
        <v>7047.9039031435823</v>
      </c>
      <c r="D191" s="3">
        <f>IF(B191=2,LookHere!$B$12,0)</f>
        <v>0</v>
      </c>
      <c r="E191" s="3">
        <f>IF(A191&lt;LookHere!B$13,0,IF(A191&lt;LookHere!B$14,LookHere!C$13,LookHere!C$14))</f>
        <v>0</v>
      </c>
      <c r="F191" s="3">
        <f>IF('SC3'!A191&lt;LookHere!D$15,0,LookHere!B$15)</f>
        <v>0</v>
      </c>
      <c r="G191" s="3">
        <f>IF('SC3'!A191&lt;LookHere!D$16,0,LookHere!B$16)</f>
        <v>0</v>
      </c>
      <c r="H191" s="3">
        <f t="shared" si="68"/>
        <v>0</v>
      </c>
      <c r="I191" s="35">
        <f t="shared" si="69"/>
        <v>202892.19072770487</v>
      </c>
      <c r="J191" s="3">
        <f>IF(I190&gt;0,IF(B191&lt;2,IF(C191&gt;5500*[1]LookHere!B$11, 5500*[1]LookHere!B$11, C191), IF(H191&gt;(M191+P190),-(H191-M191-P190),0)),0)</f>
        <v>5500</v>
      </c>
      <c r="K191" s="35">
        <f t="shared" si="70"/>
        <v>10748.384503814385</v>
      </c>
      <c r="L191" s="35">
        <f t="shared" si="71"/>
        <v>26610.769732049775</v>
      </c>
      <c r="M191" s="35">
        <f t="shared" si="72"/>
        <v>0</v>
      </c>
      <c r="N191" s="35">
        <f t="shared" si="73"/>
        <v>433.96699494294342</v>
      </c>
      <c r="O191" s="35">
        <f t="shared" si="74"/>
        <v>63956.949171486631</v>
      </c>
      <c r="P191" s="3">
        <f t="shared" si="75"/>
        <v>0</v>
      </c>
      <c r="Q191">
        <f t="shared" si="76"/>
        <v>0</v>
      </c>
      <c r="R191" s="3">
        <f>IF(B191&lt;2,K191*V$5+L191*0.4*V$6 - IF((C191-J191)&gt;0,IF((C191-J191)&gt;V$12,V$12,C191-J191)),P191+L191*($V$6)*0.4+K191*($V$5)+G191+F191+E191)/LookHere!B$11</f>
        <v>-143.81489562281263</v>
      </c>
      <c r="S191" s="3">
        <f>(IF(G191&gt;0,IF(R191&gt;V$15,IF(0.15*(R191-V$15)&lt;G191,0.15*(R191-V$15),G191),0),0))*LookHere!B$11</f>
        <v>0</v>
      </c>
      <c r="T191" s="3">
        <f>(IF(R191&lt;V$16,W$16*R191,IF(R191&lt;V$17,Z$16+W$17*(R191-V$16),IF(R191&lt;V$18,W$18*(R191-V$18)+Z$17,(R191-V$18)*W$19+Z$18)))+S191 + IF(R191&lt;V$20,R191*W$20,IF(R191&lt;V$21,(R191-V$20)*W$21+Z$20,(R191-V$21)*W$22+Z$21)))*LookHere!B$11</f>
        <v>-28.762979124562527</v>
      </c>
      <c r="V191" s="40">
        <v>71592</v>
      </c>
      <c r="W191" t="s">
        <v>61</v>
      </c>
      <c r="AG191">
        <f t="shared" si="77"/>
        <v>71</v>
      </c>
      <c r="AH191" s="37">
        <v>7.3999999999999996E-2</v>
      </c>
      <c r="AI191" s="3">
        <f t="shared" si="78"/>
        <v>0</v>
      </c>
    </row>
    <row r="192" spans="1:35" x14ac:dyDescent="0.2">
      <c r="A192">
        <f t="shared" si="67"/>
        <v>52</v>
      </c>
      <c r="B192">
        <f>IF(A192&lt;LookHere!$B$9,1,2)</f>
        <v>1</v>
      </c>
      <c r="C192">
        <f>IF(B192&lt;2,LookHere!F$10 - T191,0)</f>
        <v>7028.7629791245627</v>
      </c>
      <c r="D192" s="3">
        <f>IF(B192=2,LookHere!$B$12,0)</f>
        <v>0</v>
      </c>
      <c r="E192" s="3">
        <f>IF(A192&lt;LookHere!B$13,0,IF(A192&lt;LookHere!B$14,LookHere!C$13,LookHere!C$14))</f>
        <v>0</v>
      </c>
      <c r="F192" s="3">
        <f>IF('SC3'!A192&lt;LookHere!D$15,0,LookHere!B$15)</f>
        <v>0</v>
      </c>
      <c r="G192" s="3">
        <f>IF('SC3'!A192&lt;LookHere!D$16,0,LookHere!B$16)</f>
        <v>0</v>
      </c>
      <c r="H192" s="3">
        <f t="shared" si="68"/>
        <v>0</v>
      </c>
      <c r="I192" s="35">
        <f t="shared" si="69"/>
        <v>220115.30150795166</v>
      </c>
      <c r="J192" s="3">
        <f>IF(I191&gt;0,IF(B192&lt;2,IF(C192&gt;5500*[1]LookHere!B$11, 5500*[1]LookHere!B$11, C192), IF(H192&gt;(M192+P191),-(H192-M192-P191),0)),0)</f>
        <v>5500</v>
      </c>
      <c r="K192" s="35">
        <f t="shared" si="70"/>
        <v>11377.355778229437</v>
      </c>
      <c r="L192" s="35">
        <f t="shared" si="71"/>
        <v>28167.97209539964</v>
      </c>
      <c r="M192" s="35">
        <f t="shared" si="72"/>
        <v>0</v>
      </c>
      <c r="N192" s="35">
        <f t="shared" si="73"/>
        <v>459.36176694486318</v>
      </c>
      <c r="O192" s="35">
        <f t="shared" si="74"/>
        <v>69181.144673739676</v>
      </c>
      <c r="P192" s="3">
        <f t="shared" si="75"/>
        <v>0</v>
      </c>
      <c r="Q192">
        <f t="shared" si="76"/>
        <v>0</v>
      </c>
      <c r="R192" s="3">
        <f>IF(B192&lt;2,K192*V$5+L192*0.4*V$6 - IF((C192-J192)&gt;0,IF((C192-J192)&gt;V$12,V$12,C192-J192)),P192+L192*($V$6)*0.4+K192*($V$5)+G192+F192+E192)/LookHere!B$11</f>
        <v>-42.509842460562368</v>
      </c>
      <c r="S192" s="3">
        <f>(IF(G192&gt;0,IF(R192&gt;V$15,IF(0.15*(R192-V$15)&lt;G192,0.15*(R192-V$15),G192),0),0))*LookHere!B$11</f>
        <v>0</v>
      </c>
      <c r="T192" s="3">
        <f>(IF(R192&lt;V$16,W$16*R192,IF(R192&lt;V$17,Z$16+W$17*(R192-V$16),IF(R192&lt;V$18,W$18*(R192-V$18)+Z$17,(R192-V$18)*W$19+Z$18)))+S192 + IF(R192&lt;V$20,R192*W$20,IF(R192&lt;V$21,(R192-V$20)*W$21+Z$20,(R192-V$21)*W$22+Z$21)))*LookHere!B$11</f>
        <v>-8.5019684921124732</v>
      </c>
      <c r="V192" s="40">
        <v>43953</v>
      </c>
      <c r="W192">
        <v>0.15</v>
      </c>
      <c r="X192" t="s">
        <v>64</v>
      </c>
      <c r="Z192" s="40">
        <f>V192*W192</f>
        <v>6592.95</v>
      </c>
      <c r="AG192">
        <f t="shared" si="77"/>
        <v>72</v>
      </c>
      <c r="AH192" s="37">
        <v>7.4999999999999997E-2</v>
      </c>
      <c r="AI192" s="3">
        <f t="shared" si="78"/>
        <v>0</v>
      </c>
    </row>
    <row r="193" spans="1:35" x14ac:dyDescent="0.2">
      <c r="A193">
        <f t="shared" si="67"/>
        <v>53</v>
      </c>
      <c r="B193">
        <f>IF(A193&lt;LookHere!$B$9,1,2)</f>
        <v>1</v>
      </c>
      <c r="C193">
        <f>IF(B193&lt;2,LookHere!F$10 - T192,0)</f>
        <v>7008.5019684921126</v>
      </c>
      <c r="D193" s="3">
        <f>IF(B193=2,LookHere!$B$12,0)</f>
        <v>0</v>
      </c>
      <c r="E193" s="3">
        <f>IF(A193&lt;LookHere!B$13,0,IF(A193&lt;LookHere!B$14,LookHere!C$13,LookHere!C$14))</f>
        <v>0</v>
      </c>
      <c r="F193" s="3">
        <f>IF('SC3'!A193&lt;LookHere!D$15,0,LookHere!B$15)</f>
        <v>0</v>
      </c>
      <c r="G193" s="3">
        <f>IF('SC3'!A193&lt;LookHere!D$16,0,LookHere!B$16)</f>
        <v>0</v>
      </c>
      <c r="H193" s="3">
        <f t="shared" si="68"/>
        <v>0</v>
      </c>
      <c r="I193" s="35">
        <f t="shared" si="69"/>
        <v>238333.56362908109</v>
      </c>
      <c r="J193" s="3">
        <f>IF(I192&gt;0,IF(B193&lt;2,IF(C193&gt;5500*[1]LookHere!B$11, 5500*[1]LookHere!B$11, C193), IF(H193&gt;(M193+P192),-(H193-M193-P192),0)),0)</f>
        <v>5500</v>
      </c>
      <c r="K193" s="35">
        <f t="shared" si="70"/>
        <v>12043.133036269182</v>
      </c>
      <c r="L193" s="35">
        <f t="shared" si="71"/>
        <v>29816.298436929737</v>
      </c>
      <c r="M193" s="35">
        <f t="shared" si="72"/>
        <v>0</v>
      </c>
      <c r="N193" s="35">
        <f t="shared" si="73"/>
        <v>486.2425838592867</v>
      </c>
      <c r="O193" s="35">
        <f t="shared" si="74"/>
        <v>74686.933181480461</v>
      </c>
      <c r="P193" s="3">
        <f t="shared" si="75"/>
        <v>0</v>
      </c>
      <c r="Q193">
        <f t="shared" si="76"/>
        <v>0</v>
      </c>
      <c r="R193" s="3">
        <f>IF(B193&lt;2,K193*V$5+L193*0.4*V$6 - IF((C193-J193)&gt;0,IF((C193-J193)&gt;V$12,V$12,C193-J193)),P193+L193*($V$6)*0.4+K193*($V$5)+G193+F193+E193)/LookHere!B$11</f>
        <v>64.72335726125084</v>
      </c>
      <c r="S193" s="3">
        <f>(IF(G193&gt;0,IF(R193&gt;V$15,IF(0.15*(R193-V$15)&lt;G193,0.15*(R193-V$15),G193),0),0))*LookHere!B$11</f>
        <v>0</v>
      </c>
      <c r="T193" s="3">
        <f>(IF(R193&lt;V$16,W$16*R193,IF(R193&lt;V$17,Z$16+W$17*(R193-V$16),IF(R193&lt;V$18,W$18*(R193-V$18)+Z$17,(R193-V$18)*W$19+Z$18)))+S193 + IF(R193&lt;V$20,R193*W$20,IF(R193&lt;V$21,(R193-V$20)*W$21+Z$20,(R193-V$21)*W$22+Z$21)))*LookHere!B$11</f>
        <v>12.944671452250168</v>
      </c>
      <c r="V193" s="40">
        <v>87907</v>
      </c>
      <c r="W193">
        <v>0.22</v>
      </c>
      <c r="X193" t="s">
        <v>65</v>
      </c>
      <c r="Z193" s="40">
        <f>(V193-V192)*W193+Z192</f>
        <v>16262.829999999998</v>
      </c>
      <c r="AG193">
        <f t="shared" si="77"/>
        <v>73</v>
      </c>
      <c r="AH193" s="37">
        <v>7.5999999999999998E-2</v>
      </c>
      <c r="AI193" s="3">
        <f t="shared" si="78"/>
        <v>0</v>
      </c>
    </row>
    <row r="194" spans="1:35" x14ac:dyDescent="0.2">
      <c r="A194">
        <f t="shared" si="67"/>
        <v>54</v>
      </c>
      <c r="B194">
        <f>IF(A194&lt;LookHere!$B$9,1,2)</f>
        <v>1</v>
      </c>
      <c r="C194">
        <f>IF(B194&lt;2,LookHere!F$10 - T193,0)</f>
        <v>6987.0553285477499</v>
      </c>
      <c r="D194" s="3">
        <f>IF(B194=2,LookHere!$B$12,0)</f>
        <v>0</v>
      </c>
      <c r="E194" s="3">
        <f>IF(A194&lt;LookHere!B$13,0,IF(A194&lt;LookHere!B$14,LookHere!C$13,LookHere!C$14))</f>
        <v>0</v>
      </c>
      <c r="F194" s="3">
        <f>IF('SC3'!A194&lt;LookHere!D$15,0,LookHere!B$15)</f>
        <v>0</v>
      </c>
      <c r="G194" s="3">
        <f>IF('SC3'!A194&lt;LookHere!D$16,0,LookHere!B$16)</f>
        <v>0</v>
      </c>
      <c r="H194" s="3">
        <f t="shared" si="68"/>
        <v>0</v>
      </c>
      <c r="I194" s="35">
        <f t="shared" si="69"/>
        <v>257604.4769355694</v>
      </c>
      <c r="J194" s="3">
        <f>IF(I193&gt;0,IF(B194&lt;2,IF(C194&gt;5500*[1]LookHere!B$11, 5500*[1]LookHere!B$11, C194), IF(H194&gt;(M194+P193),-(H194-M194-P193),0)),0)</f>
        <v>5500</v>
      </c>
      <c r="K194" s="35">
        <f t="shared" si="70"/>
        <v>12747.870081272004</v>
      </c>
      <c r="L194" s="35">
        <f t="shared" si="71"/>
        <v>31561.081126789777</v>
      </c>
      <c r="M194" s="35">
        <f t="shared" si="72"/>
        <v>0</v>
      </c>
      <c r="N194" s="35">
        <f t="shared" si="73"/>
        <v>514.69640569049398</v>
      </c>
      <c r="O194" s="35">
        <f t="shared" si="74"/>
        <v>80489.399509254145</v>
      </c>
      <c r="P194" s="3">
        <f t="shared" si="75"/>
        <v>0</v>
      </c>
      <c r="Q194">
        <f t="shared" si="76"/>
        <v>0</v>
      </c>
      <c r="R194" s="3">
        <f>IF(B194&lt;2,K194*V$5+L194*0.4*V$6 - IF((C194-J194)&gt;0,IF((C194-J194)&gt;V$12,V$12,C194-J194)),P194+L194*($V$6)*0.4+K194*($V$5)+G194+F194+E194)/LookHere!B$11</f>
        <v>178.23160308973229</v>
      </c>
      <c r="S194" s="3">
        <f>(IF(G194&gt;0,IF(R194&gt;V$15,IF(0.15*(R194-V$15)&lt;G194,0.15*(R194-V$15),G194),0),0))*LookHere!B$11</f>
        <v>0</v>
      </c>
      <c r="T194" s="3">
        <f>(IF(R194&lt;V$16,W$16*R194,IF(R194&lt;V$17,Z$16+W$17*(R194-V$16),IF(R194&lt;V$18,W$18*(R194-V$18)+Z$17,(R194-V$18)*W$19+Z$18)))+S194 + IF(R194&lt;V$20,R194*W$20,IF(R194&lt;V$21,(R194-V$20)*W$21+Z$20,(R194-V$21)*W$22+Z$21)))*LookHere!B$11</f>
        <v>35.646320617946458</v>
      </c>
      <c r="V194" s="40">
        <v>136270</v>
      </c>
      <c r="W194">
        <v>0.26</v>
      </c>
      <c r="X194" t="s">
        <v>66</v>
      </c>
      <c r="Z194" s="40">
        <f>(V194-V193)*W194+Z193</f>
        <v>28837.21</v>
      </c>
      <c r="AG194">
        <f t="shared" si="77"/>
        <v>74</v>
      </c>
      <c r="AH194" s="37">
        <v>7.6999999999999999E-2</v>
      </c>
      <c r="AI194" s="3">
        <f t="shared" si="78"/>
        <v>0</v>
      </c>
    </row>
    <row r="195" spans="1:35" x14ac:dyDescent="0.2">
      <c r="A195">
        <f t="shared" si="67"/>
        <v>55</v>
      </c>
      <c r="B195">
        <f>IF(A195&lt;LookHere!$B$9,1,2)</f>
        <v>1</v>
      </c>
      <c r="C195">
        <f>IF(B195&lt;2,LookHere!F$10 - T194,0)</f>
        <v>6964.3536793820531</v>
      </c>
      <c r="D195" s="3">
        <f>IF(B195=2,LookHere!$B$12,0)</f>
        <v>0</v>
      </c>
      <c r="E195" s="3">
        <f>IF(A195&lt;LookHere!B$13,0,IF(A195&lt;LookHere!B$14,LookHere!C$13,LookHere!C$14))</f>
        <v>0</v>
      </c>
      <c r="F195" s="3">
        <f>IF('SC3'!A195&lt;LookHere!D$15,0,LookHere!B$15)</f>
        <v>0</v>
      </c>
      <c r="G195" s="3">
        <f>IF('SC3'!A195&lt;LookHere!D$16,0,LookHere!B$16)</f>
        <v>0</v>
      </c>
      <c r="H195" s="3">
        <f t="shared" si="68"/>
        <v>0</v>
      </c>
      <c r="I195" s="35">
        <f t="shared" si="69"/>
        <v>277988.8636129066</v>
      </c>
      <c r="J195" s="3">
        <f>IF(I194&gt;0,IF(B195&lt;2,IF(C195&gt;5500*[1]LookHere!B$11, 5500*[1]LookHere!B$11, C195), IF(H195&gt;(M195+P194),-(H195-M195-P194),0)),0)</f>
        <v>5500</v>
      </c>
      <c r="K195" s="35">
        <f t="shared" si="70"/>
        <v>13493.846752301004</v>
      </c>
      <c r="L195" s="35">
        <f t="shared" si="71"/>
        <v>33407.964573431382</v>
      </c>
      <c r="M195" s="35">
        <f t="shared" si="72"/>
        <v>0</v>
      </c>
      <c r="N195" s="35">
        <f t="shared" si="73"/>
        <v>544.81528114652963</v>
      </c>
      <c r="O195" s="35">
        <f t="shared" si="74"/>
        <v>86604.430692280905</v>
      </c>
      <c r="P195" s="3">
        <f t="shared" si="75"/>
        <v>0</v>
      </c>
      <c r="Q195">
        <f t="shared" si="76"/>
        <v>0</v>
      </c>
      <c r="R195" s="3">
        <f>IF(B195&lt;2,K195*V$5+L195*0.4*V$6 - IF((C195-J195)&gt;0,IF((C195-J195)&gt;V$12,V$12,C195-J195)),P195+L195*($V$6)*0.4+K195*($V$5)+G195+F195+E195)/LookHere!B$11</f>
        <v>298.38209615257983</v>
      </c>
      <c r="S195" s="3">
        <f>(IF(G195&gt;0,IF(R195&gt;V$15,IF(0.15*(R195-V$15)&lt;G195,0.15*(R195-V$15),G195),0),0))*LookHere!B$11</f>
        <v>0</v>
      </c>
      <c r="T195" s="3">
        <f>(IF(R195&lt;V$16,W$16*R195,IF(R195&lt;V$17,Z$16+W$17*(R195-V$16),IF(R195&lt;V$18,W$18*(R195-V$18)+Z$17,(R195-V$18)*W$19+Z$18)))+S195 + IF(R195&lt;V$20,R195*W$20,IF(R195&lt;V$21,(R195-V$20)*W$21+Z$20,(R195-V$21)*W$22+Z$21)))*LookHere!B$11</f>
        <v>59.676419230515961</v>
      </c>
      <c r="V195" s="40"/>
      <c r="W195">
        <v>0.28999999999999998</v>
      </c>
      <c r="X195" t="s">
        <v>67</v>
      </c>
      <c r="Z195" s="40"/>
      <c r="AG195">
        <f t="shared" si="77"/>
        <v>75</v>
      </c>
      <c r="AH195" s="37">
        <v>7.9000000000000001E-2</v>
      </c>
      <c r="AI195" s="3">
        <f t="shared" si="78"/>
        <v>0</v>
      </c>
    </row>
    <row r="196" spans="1:35" x14ac:dyDescent="0.2">
      <c r="A196">
        <f t="shared" si="67"/>
        <v>56</v>
      </c>
      <c r="B196">
        <f>IF(A196&lt;LookHere!$B$9,1,2)</f>
        <v>1</v>
      </c>
      <c r="C196">
        <f>IF(B196&lt;2,LookHere!F$10 - T195,0)</f>
        <v>6940.3235807694837</v>
      </c>
      <c r="D196" s="3">
        <f>IF(B196=2,LookHere!$B$12,0)</f>
        <v>0</v>
      </c>
      <c r="E196" s="3">
        <f>IF(A196&lt;LookHere!B$13,0,IF(A196&lt;LookHere!B$14,LookHere!C$13,LookHere!C$14))</f>
        <v>0</v>
      </c>
      <c r="F196" s="3">
        <f>IF('SC3'!A196&lt;LookHere!D$15,0,LookHere!B$15)</f>
        <v>0</v>
      </c>
      <c r="G196" s="3">
        <f>IF('SC3'!A196&lt;LookHere!D$16,0,LookHere!B$16)</f>
        <v>0</v>
      </c>
      <c r="H196" s="3">
        <f t="shared" si="68"/>
        <v>0</v>
      </c>
      <c r="I196" s="35">
        <f t="shared" si="69"/>
        <v>299551.06015246036</v>
      </c>
      <c r="J196" s="3">
        <f>IF(I195&gt;0,IF(B196&lt;2,IF(C196&gt;5500*[1]LookHere!B$11, 5500*[1]LookHere!B$11, C196), IF(H196&gt;(M196+P195),-(H196-M196-P195),0)),0)</f>
        <v>5500</v>
      </c>
      <c r="K196" s="35">
        <f t="shared" si="70"/>
        <v>14283.476299471024</v>
      </c>
      <c r="L196" s="35">
        <f t="shared" si="71"/>
        <v>35362.923483387298</v>
      </c>
      <c r="M196" s="35">
        <f t="shared" si="72"/>
        <v>0</v>
      </c>
      <c r="N196" s="35">
        <f t="shared" si="73"/>
        <v>576.69664541871191</v>
      </c>
      <c r="O196" s="35">
        <f t="shared" si="74"/>
        <v>93048.758278450376</v>
      </c>
      <c r="P196" s="3">
        <f t="shared" si="75"/>
        <v>0</v>
      </c>
      <c r="Q196">
        <f t="shared" si="76"/>
        <v>0</v>
      </c>
      <c r="R196" s="3">
        <f>IF(B196&lt;2,K196*V$5+L196*0.4*V$6 - IF((C196-J196)&gt;0,IF((C196-J196)&gt;V$12,V$12,C196-J196)),P196+L196*($V$6)*0.4+K196*($V$5)+G196+F196+E196)/LookHere!B$11</f>
        <v>425.56352572112382</v>
      </c>
      <c r="S196" s="3">
        <f>(IF(G196&gt;0,IF(R196&gt;V$15,IF(0.15*(R196-V$15)&lt;G196,0.15*(R196-V$15),G196),0),0))*LookHere!B$11</f>
        <v>0</v>
      </c>
      <c r="T196" s="3">
        <f>(IF(R196&lt;V$16,W$16*R196,IF(R196&lt;V$17,Z$16+W$17*(R196-V$16),IF(R196&lt;V$18,W$18*(R196-V$18)+Z$17,(R196-V$18)*W$19+Z$18)))+S196 + IF(R196&lt;V$20,R196*W$20,IF(R196&lt;V$21,(R196-V$20)*W$21+Z$20,(R196-V$21)*W$22+Z$21)))*LookHere!B$11</f>
        <v>85.112705144224762</v>
      </c>
      <c r="V196" s="40">
        <v>40120</v>
      </c>
      <c r="W196">
        <v>0.05</v>
      </c>
      <c r="X196" t="s">
        <v>68</v>
      </c>
      <c r="Z196" s="40">
        <f>V196*W196</f>
        <v>2006</v>
      </c>
      <c r="AG196">
        <f t="shared" si="77"/>
        <v>76</v>
      </c>
      <c r="AH196" s="37">
        <v>0.08</v>
      </c>
      <c r="AI196" s="3">
        <f t="shared" si="78"/>
        <v>0</v>
      </c>
    </row>
    <row r="197" spans="1:35" x14ac:dyDescent="0.2">
      <c r="A197">
        <f t="shared" si="67"/>
        <v>57</v>
      </c>
      <c r="B197">
        <f>IF(A197&lt;LookHere!$B$9,1,2)</f>
        <v>1</v>
      </c>
      <c r="C197">
        <f>IF(B197&lt;2,LookHere!F$10 - T196,0)</f>
        <v>6914.8872948557755</v>
      </c>
      <c r="D197" s="3">
        <f>IF(B197=2,LookHere!$B$12,0)</f>
        <v>0</v>
      </c>
      <c r="E197" s="3">
        <f>IF(A197&lt;LookHere!B$13,0,IF(A197&lt;LookHere!B$14,LookHere!C$13,LookHere!C$14))</f>
        <v>0</v>
      </c>
      <c r="F197" s="3">
        <f>IF('SC3'!A197&lt;LookHere!D$15,0,LookHere!B$15)</f>
        <v>0</v>
      </c>
      <c r="G197" s="3">
        <f>IF('SC3'!A197&lt;LookHere!D$16,0,LookHere!B$16)</f>
        <v>0</v>
      </c>
      <c r="H197" s="3">
        <f t="shared" si="68"/>
        <v>0</v>
      </c>
      <c r="I197" s="35">
        <f t="shared" si="69"/>
        <v>322359.12040806952</v>
      </c>
      <c r="J197" s="3">
        <f>IF(I196&gt;0,IF(B197&lt;2,IF(C197&gt;5500*[1]LookHere!B$11, 5500*[1]LookHere!B$11, C197), IF(H197&gt;(M197+P196),-(H197-M197-P196),0)),0)</f>
        <v>5500</v>
      </c>
      <c r="K197" s="35">
        <f t="shared" si="70"/>
        <v>15119.313190863148</v>
      </c>
      <c r="L197" s="35">
        <f t="shared" si="71"/>
        <v>37432.28218957191</v>
      </c>
      <c r="M197" s="35">
        <f t="shared" si="72"/>
        <v>0</v>
      </c>
      <c r="N197" s="35">
        <f t="shared" si="73"/>
        <v>610.44363538647303</v>
      </c>
      <c r="O197" s="35">
        <f t="shared" si="74"/>
        <v>99840.002826634998</v>
      </c>
      <c r="P197" s="3">
        <f t="shared" si="75"/>
        <v>0</v>
      </c>
      <c r="Q197">
        <f t="shared" si="76"/>
        <v>0</v>
      </c>
      <c r="R197" s="3">
        <f>IF(B197&lt;2,K197*V$5+L197*0.4*V$6 - IF((C197-J197)&gt;0,IF((C197-J197)&gt;V$12,V$12,C197-J197)),P197+L197*($V$6)*0.4+K197*($V$5)+G197+F197+E197)/LookHere!B$11</f>
        <v>560.18732636018694</v>
      </c>
      <c r="S197" s="3">
        <f>(IF(G197&gt;0,IF(R197&gt;V$15,IF(0.15*(R197-V$15)&lt;G197,0.15*(R197-V$15),G197),0),0))*LookHere!B$11</f>
        <v>0</v>
      </c>
      <c r="T197" s="3">
        <f>(IF(R197&lt;V$16,W$16*R197,IF(R197&lt;V$17,Z$16+W$17*(R197-V$16),IF(R197&lt;V$18,W$18*(R197-V$18)+Z$17,(R197-V$18)*W$19+Z$18)))+S197 + IF(R197&lt;V$20,R197*W$20,IF(R197&lt;V$21,(R197-V$20)*W$21+Z$20,(R197-V$21)*W$22+Z$21)))*LookHere!B$11</f>
        <v>112.03746527203739</v>
      </c>
      <c r="V197" s="40">
        <v>80242</v>
      </c>
      <c r="W197">
        <v>9.1499999999999998E-2</v>
      </c>
      <c r="X197" t="s">
        <v>69</v>
      </c>
      <c r="Z197" s="40">
        <f>(V197-V196)*W197+Z196</f>
        <v>5677.1630000000005</v>
      </c>
      <c r="AG197">
        <f t="shared" si="77"/>
        <v>77</v>
      </c>
      <c r="AH197" s="37">
        <v>8.2000000000000003E-2</v>
      </c>
      <c r="AI197" s="3">
        <f t="shared" si="78"/>
        <v>0</v>
      </c>
    </row>
    <row r="198" spans="1:35" x14ac:dyDescent="0.2">
      <c r="A198">
        <f t="shared" si="67"/>
        <v>58</v>
      </c>
      <c r="B198">
        <f>IF(A198&lt;LookHere!$B$9,1,2)</f>
        <v>1</v>
      </c>
      <c r="C198">
        <f>IF(B198&lt;2,LookHere!F$10 - T197,0)</f>
        <v>6887.9625347279625</v>
      </c>
      <c r="D198" s="3">
        <f>IF(B198=2,LookHere!$B$12,0)</f>
        <v>0</v>
      </c>
      <c r="E198" s="3">
        <f>IF(A198&lt;LookHere!B$13,0,IF(A198&lt;LookHere!B$14,LookHere!C$13,LookHere!C$14))</f>
        <v>0</v>
      </c>
      <c r="F198" s="3">
        <f>IF('SC3'!A198&lt;LookHere!D$15,0,LookHere!B$15)</f>
        <v>0</v>
      </c>
      <c r="G198" s="3">
        <f>IF('SC3'!A198&lt;LookHere!D$16,0,LookHere!B$16)</f>
        <v>0</v>
      </c>
      <c r="H198" s="3">
        <f t="shared" si="68"/>
        <v>0</v>
      </c>
      <c r="I198" s="35">
        <f t="shared" si="69"/>
        <v>346485.03038524778</v>
      </c>
      <c r="J198" s="3">
        <f>IF(I197&gt;0,IF(B198&lt;2,IF(C198&gt;5500*[1]LookHere!B$11, 5500*[1]LookHere!B$11, C198), IF(H198&gt;(M198+P197),-(H198-M198-P197),0)),0)</f>
        <v>5500</v>
      </c>
      <c r="K198" s="35">
        <f t="shared" si="70"/>
        <v>16004.061376282334</v>
      </c>
      <c r="L198" s="35">
        <f t="shared" si="71"/>
        <v>39622.735110630296</v>
      </c>
      <c r="M198" s="35">
        <f t="shared" si="72"/>
        <v>0</v>
      </c>
      <c r="N198" s="35">
        <f t="shared" si="73"/>
        <v>646.16542326736794</v>
      </c>
      <c r="O198" s="35">
        <f t="shared" si="74"/>
        <v>106996.72072468593</v>
      </c>
      <c r="P198" s="3">
        <f t="shared" si="75"/>
        <v>0</v>
      </c>
      <c r="Q198">
        <f t="shared" si="76"/>
        <v>0</v>
      </c>
      <c r="R198" s="3">
        <f>IF(B198&lt;2,K198*V$5+L198*0.4*V$6 - IF((C198-J198)&gt;0,IF((C198-J198)&gt;V$12,V$12,C198-J198)),P198+L198*($V$6)*0.4+K198*($V$5)+G198+F198+E198)/LookHere!B$11</f>
        <v>702.68900887388736</v>
      </c>
      <c r="S198" s="3">
        <f>(IF(G198&gt;0,IF(R198&gt;V$15,IF(0.15*(R198-V$15)&lt;G198,0.15*(R198-V$15),G198),0),0))*LookHere!B$11</f>
        <v>0</v>
      </c>
      <c r="T198" s="3">
        <f>(IF(R198&lt;V$16,W$16*R198,IF(R198&lt;V$17,Z$16+W$17*(R198-V$16),IF(R198&lt;V$18,W$18*(R198-V$18)+Z$17,(R198-V$18)*W$19+Z$18)))+S198 + IF(R198&lt;V$20,R198*W$20,IF(R198&lt;V$21,(R198-V$20)*W$21+Z$20,(R198-V$21)*W$22+Z$21)))*LookHere!B$11</f>
        <v>140.53780177477748</v>
      </c>
      <c r="V198" s="40"/>
      <c r="W198">
        <v>0.1116</v>
      </c>
      <c r="X198" t="s">
        <v>70</v>
      </c>
      <c r="Z198" s="40"/>
      <c r="AG198">
        <f t="shared" si="77"/>
        <v>78</v>
      </c>
      <c r="AH198" s="37">
        <v>8.3000000000000004E-2</v>
      </c>
      <c r="AI198" s="3">
        <f t="shared" si="78"/>
        <v>0</v>
      </c>
    </row>
    <row r="199" spans="1:35" x14ac:dyDescent="0.2">
      <c r="A199">
        <f t="shared" si="67"/>
        <v>59</v>
      </c>
      <c r="B199">
        <f>IF(A199&lt;LookHere!$B$9,1,2)</f>
        <v>1</v>
      </c>
      <c r="C199">
        <f>IF(B199&lt;2,LookHere!F$10 - T198,0)</f>
        <v>6859.4621982252229</v>
      </c>
      <c r="D199" s="3">
        <f>IF(B199=2,LookHere!$B$12,0)</f>
        <v>0</v>
      </c>
      <c r="E199" s="3">
        <f>IF(A199&lt;LookHere!B$13,0,IF(A199&lt;LookHere!B$14,LookHere!C$13,LookHere!C$14))</f>
        <v>0</v>
      </c>
      <c r="F199" s="3">
        <f>IF('SC3'!A199&lt;LookHere!D$15,0,LookHere!B$15)</f>
        <v>0</v>
      </c>
      <c r="G199" s="3">
        <f>IF('SC3'!A199&lt;LookHere!D$16,0,LookHere!B$16)</f>
        <v>0</v>
      </c>
      <c r="H199" s="3">
        <f t="shared" si="68"/>
        <v>0</v>
      </c>
      <c r="I199" s="35">
        <f t="shared" si="69"/>
        <v>372004.93544090737</v>
      </c>
      <c r="J199" s="3">
        <f>IF(I198&gt;0,IF(B199&lt;2,IF(C199&gt;5500*[1]LookHere!B$11, 5500*[1]LookHere!B$11, C199), IF(H199&gt;(M199+P198),-(H199-M199-P198),0)),0)</f>
        <v>5500</v>
      </c>
      <c r="K199" s="35">
        <f t="shared" si="70"/>
        <v>16940.583034591524</v>
      </c>
      <c r="L199" s="35">
        <f t="shared" si="71"/>
        <v>41941.368407522408</v>
      </c>
      <c r="M199" s="35">
        <f t="shared" si="72"/>
        <v>0</v>
      </c>
      <c r="N199" s="35">
        <f t="shared" si="73"/>
        <v>683.97756979145458</v>
      </c>
      <c r="O199" s="35">
        <f t="shared" si="74"/>
        <v>114538.4534463835</v>
      </c>
      <c r="P199" s="3">
        <f t="shared" si="75"/>
        <v>0</v>
      </c>
      <c r="Q199">
        <f t="shared" si="76"/>
        <v>0</v>
      </c>
      <c r="R199" s="3">
        <f>IF(B199&lt;2,K199*V$5+L199*0.4*V$6 - IF((C199-J199)&gt;0,IF((C199-J199)&gt;V$12,V$12,C199-J199)),P199+L199*($V$6)*0.4+K199*($V$5)+G199+F199+E199)/LookHere!B$11</f>
        <v>853.52956918146083</v>
      </c>
      <c r="S199" s="3">
        <f>(IF(G199&gt;0,IF(R199&gt;V$15,IF(0.15*(R199-V$15)&lt;G199,0.15*(R199-V$15),G199),0),0))*LookHere!B$11</f>
        <v>0</v>
      </c>
      <c r="T199" s="3">
        <f>(IF(R199&lt;V$16,W$16*R199,IF(R199&lt;V$17,Z$16+W$17*(R199-V$16),IF(R199&lt;V$18,W$18*(R199-V$18)+Z$17,(R199-V$18)*W$19+Z$18)))+S199 + IF(R199&lt;V$20,R199*W$20,IF(R199&lt;V$21,(R199-V$20)*W$21+Z$20,(R199-V$21)*W$22+Z$21)))*LookHere!B$11</f>
        <v>170.70591383629218</v>
      </c>
      <c r="V199" s="40"/>
      <c r="AG199">
        <f t="shared" si="77"/>
        <v>79</v>
      </c>
      <c r="AH199" s="37">
        <v>8.5000000000000006E-2</v>
      </c>
      <c r="AI199" s="3">
        <f t="shared" si="78"/>
        <v>0</v>
      </c>
    </row>
    <row r="200" spans="1:35" x14ac:dyDescent="0.2">
      <c r="A200">
        <f t="shared" si="67"/>
        <v>60</v>
      </c>
      <c r="B200">
        <f>IF(A200&lt;LookHere!$B$9,1,2)</f>
        <v>1</v>
      </c>
      <c r="C200">
        <f>IF(B200&lt;2,LookHere!F$10 - T199,0)</f>
        <v>6829.294086163708</v>
      </c>
      <c r="D200" s="3">
        <f>IF(B200=2,LookHere!$B$12,0)</f>
        <v>0</v>
      </c>
      <c r="E200" s="3">
        <f>IF(A200&lt;LookHere!B$13,0,IF(A200&lt;LookHere!B$14,LookHere!C$13,LookHere!C$14))</f>
        <v>0</v>
      </c>
      <c r="F200" s="3">
        <f>IF('SC3'!A200&lt;LookHere!D$15,0,LookHere!B$15)</f>
        <v>0</v>
      </c>
      <c r="G200" s="3">
        <f>IF('SC3'!A200&lt;LookHere!D$16,0,LookHere!B$16)</f>
        <v>0</v>
      </c>
      <c r="H200" s="3">
        <f t="shared" si="68"/>
        <v>0</v>
      </c>
      <c r="I200" s="35">
        <f t="shared" si="69"/>
        <v>398999.380610683</v>
      </c>
      <c r="J200" s="3">
        <f>IF(I199&gt;0,IF(B200&lt;2,IF(C200&gt;5500*[1]LookHere!B$11, 5500*[1]LookHere!B$11, C200), IF(H200&gt;(M200+P199),-(H200-M200-P199),0)),0)</f>
        <v>5500</v>
      </c>
      <c r="K200" s="35">
        <f t="shared" si="70"/>
        <v>17931.907832920031</v>
      </c>
      <c r="L200" s="35">
        <f t="shared" si="71"/>
        <v>44395.682907401802</v>
      </c>
      <c r="M200" s="35">
        <f t="shared" si="72"/>
        <v>0</v>
      </c>
      <c r="N200" s="35">
        <f t="shared" si="73"/>
        <v>724.00239804265573</v>
      </c>
      <c r="O200" s="35">
        <f t="shared" si="74"/>
        <v>122485.77937267923</v>
      </c>
      <c r="P200" s="3">
        <f t="shared" si="75"/>
        <v>0</v>
      </c>
      <c r="Q200">
        <f t="shared" si="76"/>
        <v>0</v>
      </c>
      <c r="R200" s="3">
        <f>IF(B200&lt;2,K200*V$5+L200*0.4*V$6 - IF((C200-J200)&gt;0,IF((C200-J200)&gt;V$12,V$12,C200-J200)),P200+L200*($V$6)*0.4+K200*($V$5)+G200+F200+E200)/LookHere!B$11</f>
        <v>1013.1969796465487</v>
      </c>
      <c r="S200" s="3">
        <f>(IF(G200&gt;0,IF(R200&gt;V$15,IF(0.15*(R200-V$15)&lt;G200,0.15*(R200-V$15),G200),0),0))*LookHere!B$11</f>
        <v>0</v>
      </c>
      <c r="T200" s="3">
        <f>(IF(R200&lt;V$16,W$16*R200,IF(R200&lt;V$17,Z$16+W$17*(R200-V$16),IF(R200&lt;V$18,W$18*(R200-V$18)+Z$17,(R200-V$18)*W$19+Z$18)))+S200 + IF(R200&lt;V$20,R200*W$20,IF(R200&lt;V$21,(R200-V$20)*W$21+Z$20,(R200-V$21)*W$22+Z$21)))*LookHere!B$11</f>
        <v>202.63939592930976</v>
      </c>
      <c r="AG200">
        <f t="shared" si="77"/>
        <v>80</v>
      </c>
      <c r="AH200" s="36">
        <v>8.7999999999999995E-2</v>
      </c>
      <c r="AI200" s="3">
        <f t="shared" si="78"/>
        <v>0</v>
      </c>
    </row>
    <row r="201" spans="1:35" x14ac:dyDescent="0.2">
      <c r="A201">
        <f t="shared" si="67"/>
        <v>61</v>
      </c>
      <c r="B201">
        <f>IF(A201&lt;LookHere!$B$9,1,2)</f>
        <v>1</v>
      </c>
      <c r="C201">
        <f>IF(B201&lt;2,LookHere!F$10 - T200,0)</f>
        <v>6797.36060407069</v>
      </c>
      <c r="D201" s="3">
        <f>IF(B201=2,LookHere!$B$12,0)</f>
        <v>0</v>
      </c>
      <c r="E201" s="3">
        <f>IF(A201&lt;LookHere!B$13,0,IF(A201&lt;LookHere!B$14,LookHere!C$13,LookHere!C$14))</f>
        <v>0</v>
      </c>
      <c r="F201" s="3">
        <f>IF('SC3'!A201&lt;LookHere!D$15,0,LookHere!B$15)</f>
        <v>0</v>
      </c>
      <c r="G201" s="3">
        <f>IF('SC3'!A201&lt;LookHere!D$16,0,LookHere!B$16)</f>
        <v>0</v>
      </c>
      <c r="H201" s="3">
        <f t="shared" si="68"/>
        <v>0</v>
      </c>
      <c r="I201" s="35">
        <f t="shared" si="69"/>
        <v>427553.56482236827</v>
      </c>
      <c r="J201" s="3">
        <f>IF(I200&gt;0,IF(B201&lt;2,IF(C201&gt;5500*[1]LookHere!B$11, 5500*[1]LookHere!B$11, C201), IF(H201&gt;(M201+P200),-(H201-M201-P200),0)),0)</f>
        <v>5500</v>
      </c>
      <c r="K201" s="35">
        <f t="shared" si="70"/>
        <v>18981.242727700024</v>
      </c>
      <c r="L201" s="35">
        <f t="shared" si="71"/>
        <v>46993.618368948191</v>
      </c>
      <c r="M201" s="35">
        <f t="shared" si="72"/>
        <v>0</v>
      </c>
      <c r="N201" s="35">
        <f t="shared" si="73"/>
        <v>766.36938917651764</v>
      </c>
      <c r="O201" s="35">
        <f t="shared" si="74"/>
        <v>130860.36830890333</v>
      </c>
      <c r="P201" s="3">
        <f t="shared" si="75"/>
        <v>0</v>
      </c>
      <c r="Q201">
        <f t="shared" si="76"/>
        <v>0</v>
      </c>
      <c r="R201" s="3">
        <f>IF(B201&lt;2,K201*V$5+L201*0.4*V$6 - IF((C201-J201)&gt;0,IF((C201-J201)&gt;V$12,V$12,C201-J201)),P201+L201*($V$6)*0.4+K201*($V$5)+G201+F201+E201)/LookHere!B$11</f>
        <v>1182.2077676775598</v>
      </c>
      <c r="S201" s="3">
        <f>(IF(G201&gt;0,IF(R201&gt;V$15,IF(0.15*(R201-V$15)&lt;G201,0.15*(R201-V$15),G201),0),0))*LookHere!B$11</f>
        <v>0</v>
      </c>
      <c r="T201" s="3">
        <f>(IF(R201&lt;V$16,W$16*R201,IF(R201&lt;V$17,Z$16+W$17*(R201-V$16),IF(R201&lt;V$18,W$18*(R201-V$18)+Z$17,(R201-V$18)*W$19+Z$18)))+S201 + IF(R201&lt;V$20,R201*W$20,IF(R201&lt;V$21,(R201-V$20)*W$21+Z$20,(R201-V$21)*W$22+Z$21)))*LookHere!B$11</f>
        <v>236.44155353551196</v>
      </c>
      <c r="AG201">
        <f t="shared" si="77"/>
        <v>81</v>
      </c>
      <c r="AH201" s="36">
        <v>0.09</v>
      </c>
      <c r="AI201" s="3">
        <f t="shared" si="78"/>
        <v>0</v>
      </c>
    </row>
    <row r="202" spans="1:35" x14ac:dyDescent="0.2">
      <c r="A202">
        <f t="shared" si="67"/>
        <v>62</v>
      </c>
      <c r="B202">
        <f>IF(A202&lt;LookHere!$B$9,1,2)</f>
        <v>1</v>
      </c>
      <c r="C202">
        <f>IF(B202&lt;2,LookHere!F$10 - T201,0)</f>
        <v>6763.558446464488</v>
      </c>
      <c r="D202" s="3">
        <f>IF(B202=2,LookHere!$B$12,0)</f>
        <v>0</v>
      </c>
      <c r="E202" s="3">
        <f>IF(A202&lt;LookHere!B$13,0,IF(A202&lt;LookHere!B$14,LookHere!C$13,LookHere!C$14))</f>
        <v>0</v>
      </c>
      <c r="F202" s="3">
        <f>IF('SC3'!A202&lt;LookHere!D$15,0,LookHere!B$15)</f>
        <v>0</v>
      </c>
      <c r="G202" s="3">
        <f>IF('SC3'!A202&lt;LookHere!D$16,0,LookHere!B$16)</f>
        <v>0</v>
      </c>
      <c r="H202" s="3">
        <f t="shared" si="68"/>
        <v>0</v>
      </c>
      <c r="I202" s="35">
        <f t="shared" si="69"/>
        <v>457757.60979780467</v>
      </c>
      <c r="J202" s="3">
        <f>IF(I201&gt;0,IF(B202&lt;2,IF(C202&gt;5500*[1]LookHere!B$11, 5500*[1]LookHere!B$11, C202), IF(H202&gt;(M202+P201),-(H202-M202-P201),0)),0)</f>
        <v>5500</v>
      </c>
      <c r="K202" s="35">
        <f t="shared" si="70"/>
        <v>20091.982339237569</v>
      </c>
      <c r="L202" s="35">
        <f t="shared" si="71"/>
        <v>49743.579167652642</v>
      </c>
      <c r="M202" s="35">
        <f t="shared" si="72"/>
        <v>0</v>
      </c>
      <c r="N202" s="35">
        <f t="shared" si="73"/>
        <v>811.21560129443913</v>
      </c>
      <c r="O202" s="35">
        <f t="shared" si="74"/>
        <v>139685.03883625622</v>
      </c>
      <c r="P202" s="3">
        <f t="shared" si="75"/>
        <v>0</v>
      </c>
      <c r="Q202">
        <f t="shared" si="76"/>
        <v>0</v>
      </c>
      <c r="R202" s="3">
        <f>IF(B202&lt;2,K202*V$5+L202*0.4*V$6 - IF((C202-J202)&gt;0,IF((C202-J202)&gt;V$12,V$12,C202-J202)),P202+L202*($V$6)*0.4+K202*($V$5)+G202+F202+E202)/LookHere!B$11</f>
        <v>1361.1086867045401</v>
      </c>
      <c r="S202" s="3">
        <f>(IF(G202&gt;0,IF(R202&gt;V$15,IF(0.15*(R202-V$15)&lt;G202,0.15*(R202-V$15),G202),0),0))*LookHere!B$11</f>
        <v>0</v>
      </c>
      <c r="T202" s="3">
        <f>(IF(R202&lt;V$16,W$16*R202,IF(R202&lt;V$17,Z$16+W$17*(R202-V$16),IF(R202&lt;V$18,W$18*(R202-V$18)+Z$17,(R202-V$18)*W$19+Z$18)))+S202 + IF(R202&lt;V$20,R202*W$20,IF(R202&lt;V$21,(R202-V$20)*W$21+Z$20,(R202-V$21)*W$22+Z$21)))*LookHere!B$11</f>
        <v>272.22173734090802</v>
      </c>
      <c r="AG202">
        <f t="shared" si="77"/>
        <v>82</v>
      </c>
      <c r="AH202" s="36">
        <v>9.2999999999999999E-2</v>
      </c>
      <c r="AI202" s="3">
        <f t="shared" si="78"/>
        <v>0</v>
      </c>
    </row>
    <row r="203" spans="1:35" x14ac:dyDescent="0.2">
      <c r="A203">
        <f t="shared" si="67"/>
        <v>63</v>
      </c>
      <c r="B203">
        <f>IF(A203&lt;LookHere!$B$9,1,2)</f>
        <v>1</v>
      </c>
      <c r="C203">
        <f>IF(B203&lt;2,LookHere!F$10 - T202,0)</f>
        <v>6727.7782626590924</v>
      </c>
      <c r="D203" s="3">
        <f>IF(B203=2,LookHere!$B$12,0)</f>
        <v>0</v>
      </c>
      <c r="E203" s="3">
        <f>IF(A203&lt;LookHere!B$13,0,IF(A203&lt;LookHere!B$14,LookHere!C$13,LookHere!C$14))</f>
        <v>0</v>
      </c>
      <c r="F203" s="3">
        <f>IF('SC3'!A203&lt;LookHere!D$15,0,LookHere!B$15)</f>
        <v>0</v>
      </c>
      <c r="G203" s="3">
        <f>IF('SC3'!A203&lt;LookHere!D$16,0,LookHere!B$16)</f>
        <v>0</v>
      </c>
      <c r="H203" s="3">
        <f t="shared" si="68"/>
        <v>0</v>
      </c>
      <c r="I203" s="35">
        <f t="shared" si="69"/>
        <v>489706.84449192183</v>
      </c>
      <c r="J203" s="3">
        <f>IF(I202&gt;0,IF(B203&lt;2,IF(C203&gt;5500*[1]LookHere!B$11, 5500*[1]LookHere!B$11, C203), IF(H203&gt;(M203+P202),-(H203-M203-P202),0)),0)</f>
        <v>5500</v>
      </c>
      <c r="K203" s="35">
        <f t="shared" si="70"/>
        <v>21267.719933380231</v>
      </c>
      <c r="L203" s="35">
        <f t="shared" si="71"/>
        <v>52654.461484147861</v>
      </c>
      <c r="M203" s="35">
        <f t="shared" si="72"/>
        <v>0</v>
      </c>
      <c r="N203" s="35">
        <f t="shared" si="73"/>
        <v>858.68611282949507</v>
      </c>
      <c r="O203" s="35">
        <f t="shared" si="74"/>
        <v>148983.81864287419</v>
      </c>
      <c r="P203" s="3">
        <f t="shared" si="75"/>
        <v>0</v>
      </c>
      <c r="Q203">
        <f t="shared" si="76"/>
        <v>0</v>
      </c>
      <c r="R203" s="3">
        <f>IF(B203&lt;2,K203*V$5+L203*0.4*V$6 - IF((C203-J203)&gt;0,IF((C203-J203)&gt;V$12,V$12,C203-J203)),P203+L203*($V$6)*0.4+K203*($V$5)+G203+F203+E203)/LookHere!B$11</f>
        <v>1550.4784849379257</v>
      </c>
      <c r="S203" s="3">
        <f>(IF(G203&gt;0,IF(R203&gt;V$15,IF(0.15*(R203-V$15)&lt;G203,0.15*(R203-V$15),G203),0),0))*LookHere!B$11</f>
        <v>0</v>
      </c>
      <c r="T203" s="3">
        <f>(IF(R203&lt;V$16,W$16*R203,IF(R203&lt;V$17,Z$16+W$17*(R203-V$16),IF(R203&lt;V$18,W$18*(R203-V$18)+Z$17,(R203-V$18)*W$19+Z$18)))+S203 + IF(R203&lt;V$20,R203*W$20,IF(R203&lt;V$21,(R203-V$20)*W$21+Z$20,(R203-V$21)*W$22+Z$21)))*LookHere!B$11</f>
        <v>310.09569698758514</v>
      </c>
      <c r="AG203">
        <f t="shared" si="77"/>
        <v>83</v>
      </c>
      <c r="AH203" s="36">
        <v>9.6000000000000002E-2</v>
      </c>
      <c r="AI203" s="3">
        <f t="shared" si="78"/>
        <v>0</v>
      </c>
    </row>
    <row r="204" spans="1:35" x14ac:dyDescent="0.2">
      <c r="A204">
        <f t="shared" si="67"/>
        <v>64</v>
      </c>
      <c r="B204">
        <f>IF(A204&lt;LookHere!$B$9,1,2)</f>
        <v>1</v>
      </c>
      <c r="C204">
        <f>IF(B204&lt;2,LookHere!F$10 - T203,0)</f>
        <v>6689.9043030124149</v>
      </c>
      <c r="D204" s="3">
        <f>IF(B204=2,LookHere!$B$12,0)</f>
        <v>0</v>
      </c>
      <c r="E204" s="3">
        <f>IF(A204&lt;LookHere!B$13,0,IF(A204&lt;LookHere!B$14,LookHere!C$13,LookHere!C$14))</f>
        <v>0</v>
      </c>
      <c r="F204" s="3">
        <f>IF('SC3'!A204&lt;LookHere!D$15,0,LookHere!B$15)</f>
        <v>0</v>
      </c>
      <c r="G204" s="3">
        <f>IF('SC3'!A204&lt;LookHere!D$16,0,LookHere!B$16)</f>
        <v>0</v>
      </c>
      <c r="H204" s="3">
        <f t="shared" si="68"/>
        <v>0</v>
      </c>
      <c r="I204" s="35">
        <f t="shared" si="69"/>
        <v>523502.10596666503</v>
      </c>
      <c r="J204" s="3">
        <f>IF(I203&gt;0,IF(B204&lt;2,IF(C204&gt;5500*[1]LookHere!B$11, 5500*[1]LookHere!B$11, C204), IF(H204&gt;(M204+P203),-(H204-M204-P203),0)),0)</f>
        <v>5500</v>
      </c>
      <c r="K204" s="35">
        <f t="shared" si="70"/>
        <v>22512.259045807161</v>
      </c>
      <c r="L204" s="35">
        <f t="shared" si="71"/>
        <v>55735.682083538391</v>
      </c>
      <c r="M204" s="35">
        <f t="shared" si="72"/>
        <v>0</v>
      </c>
      <c r="N204" s="35">
        <f t="shared" si="73"/>
        <v>908.93449187819431</v>
      </c>
      <c r="O204" s="35">
        <f t="shared" si="74"/>
        <v>158782.00798707188</v>
      </c>
      <c r="P204" s="3">
        <f t="shared" si="75"/>
        <v>0</v>
      </c>
      <c r="Q204">
        <f t="shared" si="76"/>
        <v>0</v>
      </c>
      <c r="R204" s="3">
        <f>IF(B204&lt;2,K204*V$5+L204*0.4*V$6 - IF((C204-J204)&gt;0,IF((C204-J204)&gt;V$12,V$12,C204-J204)),P204+L204*($V$6)*0.4+K204*($V$5)+G204+F204+E204)/LookHere!B$11</f>
        <v>1750.9297776310887</v>
      </c>
      <c r="S204" s="3">
        <f>(IF(G204&gt;0,IF(R204&gt;V$15,IF(0.15*(R204-V$15)&lt;G204,0.15*(R204-V$15),G204),0),0))*LookHere!B$11</f>
        <v>0</v>
      </c>
      <c r="T204" s="3">
        <f>(IF(R204&lt;V$16,W$16*R204,IF(R204&lt;V$17,Z$16+W$17*(R204-V$16),IF(R204&lt;V$18,W$18*(R204-V$18)+Z$17,(R204-V$18)*W$19+Z$18)))+S204 + IF(R204&lt;V$20,R204*W$20,IF(R204&lt;V$21,(R204-V$20)*W$21+Z$20,(R204-V$21)*W$22+Z$21)))*LookHere!B$11</f>
        <v>350.18595552621775</v>
      </c>
      <c r="AG204">
        <f t="shared" si="77"/>
        <v>84</v>
      </c>
      <c r="AH204" s="36">
        <v>9.9000000000000005E-2</v>
      </c>
      <c r="AI204" s="3">
        <f t="shared" si="78"/>
        <v>0</v>
      </c>
    </row>
    <row r="205" spans="1:35" x14ac:dyDescent="0.2">
      <c r="A205">
        <f t="shared" si="67"/>
        <v>65</v>
      </c>
      <c r="B205">
        <f>IF(A205&lt;LookHere!$B$9,1,2)</f>
        <v>2</v>
      </c>
      <c r="C205">
        <f>IF(B205&lt;2,LookHere!F$10 - T204,0)</f>
        <v>0</v>
      </c>
      <c r="D205" s="3">
        <f>IF(B205=2,LookHere!$B$12,0)</f>
        <v>45000</v>
      </c>
      <c r="E205" s="3">
        <f>IF(A205&lt;LookHere!B$13,0,IF(A205&lt;LookHere!B$14,LookHere!C$13,LookHere!C$14))</f>
        <v>15000</v>
      </c>
      <c r="F205" s="3">
        <f>IF('SC3'!A205&lt;LookHere!D$15,0,LookHere!B$15)</f>
        <v>8000</v>
      </c>
      <c r="G205" s="3">
        <f>IF('SC3'!A205&lt;LookHere!D$16,0,LookHere!B$16)</f>
        <v>0</v>
      </c>
      <c r="H205" s="3">
        <f t="shared" si="68"/>
        <v>22350.185955526216</v>
      </c>
      <c r="I205" s="35">
        <f t="shared" si="69"/>
        <v>541186.00710621895</v>
      </c>
      <c r="J205" s="3">
        <f>IF(I204&gt;0,IF(B205&lt;2,IF(C205&gt;5500*[1]LookHere!B$11, 5500*[1]LookHere!B$11, C205), IF(H205&gt;(M205+P204),-(H205-M205-P204),0)),0)</f>
        <v>0</v>
      </c>
      <c r="K205" s="35">
        <f t="shared" si="70"/>
        <v>39483.672069416367</v>
      </c>
      <c r="L205" s="35">
        <f t="shared" si="71"/>
        <v>20992.976540436339</v>
      </c>
      <c r="M205" s="35">
        <f t="shared" si="72"/>
        <v>22350.185955526216</v>
      </c>
      <c r="N205" s="35">
        <f t="shared" si="73"/>
        <v>32261.299744734719</v>
      </c>
      <c r="O205" s="35">
        <f t="shared" si="74"/>
        <v>164145.66421687516</v>
      </c>
      <c r="P205" s="3">
        <f t="shared" si="75"/>
        <v>6565.8265686750065</v>
      </c>
      <c r="Q205">
        <f t="shared" si="76"/>
        <v>0.04</v>
      </c>
      <c r="R205" s="3">
        <f>IF(B205&lt;2,K205*V$5+L205*0.4*V$6 - IF((C205-J205)&gt;0,IF((C205-J205)&gt;V$12,V$12,C205-J205)),P205+L205*($V$6)*0.4+K205*($V$5)+G205+F205+E205)/LookHere!B$11</f>
        <v>31782.835272535922</v>
      </c>
      <c r="S205" s="3">
        <f>(IF(G205&gt;0,IF(R205&gt;V$15,IF(0.15*(R205-V$15)&lt;G205,0.15*(R205-V$15),G205),0),0))*LookHere!B$11</f>
        <v>0</v>
      </c>
      <c r="T205" s="3">
        <f>(IF(R205&lt;V$16,W$16*R205,IF(R205&lt;V$17,Z$16+W$17*(R205-V$16),IF(R205&lt;V$18,W$18*(R205-V$18)+Z$17,(R205-V$18)*W$19+Z$18)))+S205 + IF(R205&lt;V$20,R205*W$20,IF(R205&lt;V$21,(R205-V$20)*W$21+Z$20,(R205-V$21)*W$22+Z$21)))*LookHere!B$11</f>
        <v>6356.5670545071844</v>
      </c>
      <c r="AG205">
        <f t="shared" si="77"/>
        <v>85</v>
      </c>
      <c r="AH205" s="37">
        <v>0.10299999999999999</v>
      </c>
      <c r="AI205" s="3">
        <f t="shared" si="78"/>
        <v>0</v>
      </c>
    </row>
    <row r="206" spans="1:35" x14ac:dyDescent="0.2">
      <c r="A206">
        <f t="shared" si="67"/>
        <v>66</v>
      </c>
      <c r="B206">
        <f>IF(A206&lt;LookHere!$B$9,1,2)</f>
        <v>2</v>
      </c>
      <c r="C206">
        <f>IF(B206&lt;2,LookHere!F$10 - T205,0)</f>
        <v>0</v>
      </c>
      <c r="D206" s="3">
        <f>IF(B206=2,LookHere!$B$12,0)</f>
        <v>45000</v>
      </c>
      <c r="E206" s="3">
        <f>IF(A206&lt;LookHere!B$13,0,IF(A206&lt;LookHere!B$14,LookHere!C$13,LookHere!C$14))</f>
        <v>15000</v>
      </c>
      <c r="F206" s="3">
        <f>IF('SC3'!A206&lt;LookHere!D$15,0,LookHere!B$15)</f>
        <v>8000</v>
      </c>
      <c r="G206" s="3">
        <f>IF('SC3'!A206&lt;LookHere!D$16,0,LookHere!B$16)</f>
        <v>0</v>
      </c>
      <c r="H206" s="3">
        <f t="shared" si="68"/>
        <v>28356.567054507184</v>
      </c>
      <c r="I206" s="35">
        <f t="shared" si="69"/>
        <v>559467.27042626694</v>
      </c>
      <c r="J206" s="3">
        <f>IF(I205&gt;0,IF(B206&lt;2,IF(C206&gt;5500*[1]LookHere!B$11, 5500*[1]LookHere!B$11, C206), IF(H206&gt;(M206+P205),-(H206-M206-P205),0)),0)</f>
        <v>0</v>
      </c>
      <c r="K206" s="35">
        <f t="shared" si="70"/>
        <v>27703.18803206976</v>
      </c>
      <c r="L206" s="35">
        <f t="shared" si="71"/>
        <v>13196.620199440422</v>
      </c>
      <c r="M206" s="35">
        <f t="shared" si="72"/>
        <v>21790.740485832179</v>
      </c>
      <c r="N206" s="35">
        <f t="shared" si="73"/>
        <v>2849.9819574805283</v>
      </c>
      <c r="O206" s="35">
        <f t="shared" si="74"/>
        <v>163124.67818544619</v>
      </c>
      <c r="P206" s="3">
        <f t="shared" si="75"/>
        <v>6851.2364837887399</v>
      </c>
      <c r="Q206">
        <f t="shared" si="76"/>
        <v>4.2000000000000003E-2</v>
      </c>
      <c r="R206" s="3">
        <f>IF(B206&lt;2,K206*V$5+L206*0.4*V$6 - IF((C206-J206)&gt;0,IF((C206-J206)&gt;V$12,V$12,C206-J206)),P206+L206*($V$6)*0.4+K206*($V$5)+G206+F206+E206)/LookHere!B$11</f>
        <v>31348.045464657156</v>
      </c>
      <c r="S206" s="3">
        <f>(IF(G206&gt;0,IF(R206&gt;V$15,IF(0.15*(R206-V$15)&lt;G206,0.15*(R206-V$15),G206),0),0))*LookHere!B$11</f>
        <v>0</v>
      </c>
      <c r="T206" s="3">
        <f>(IF(R206&lt;V$16,W$16*R206,IF(R206&lt;V$17,Z$16+W$17*(R206-V$16),IF(R206&lt;V$18,W$18*(R206-V$18)+Z$17,(R206-V$18)*W$19+Z$18)))+S206 + IF(R206&lt;V$20,R206*W$20,IF(R206&lt;V$21,(R206-V$20)*W$21+Z$20,(R206-V$21)*W$22+Z$21)))*LookHere!B$11</f>
        <v>6269.6090929314305</v>
      </c>
      <c r="AG206">
        <f t="shared" si="77"/>
        <v>86</v>
      </c>
      <c r="AH206" s="37">
        <v>0.108</v>
      </c>
      <c r="AI206" s="3">
        <f t="shared" si="78"/>
        <v>0</v>
      </c>
    </row>
    <row r="207" spans="1:35" x14ac:dyDescent="0.2">
      <c r="A207">
        <f t="shared" si="67"/>
        <v>67</v>
      </c>
      <c r="B207">
        <f>IF(A207&lt;LookHere!$B$9,1,2)</f>
        <v>2</v>
      </c>
      <c r="C207">
        <f>IF(B207&lt;2,LookHere!F$10 - T206,0)</f>
        <v>0</v>
      </c>
      <c r="D207" s="3">
        <f>IF(B207=2,LookHere!$B$12,0)</f>
        <v>45000</v>
      </c>
      <c r="E207" s="3">
        <f>IF(A207&lt;LookHere!B$13,0,IF(A207&lt;LookHere!B$14,LookHere!C$13,LookHere!C$14))</f>
        <v>15000</v>
      </c>
      <c r="F207" s="3">
        <f>IF('SC3'!A207&lt;LookHere!D$15,0,LookHere!B$15)</f>
        <v>8000</v>
      </c>
      <c r="G207" s="3">
        <f>IF('SC3'!A207&lt;LookHere!D$16,0,LookHere!B$16)</f>
        <v>7004.88</v>
      </c>
      <c r="H207" s="3">
        <f t="shared" si="68"/>
        <v>21264.729092931429</v>
      </c>
      <c r="I207" s="35">
        <f t="shared" si="69"/>
        <v>578366.07482126623</v>
      </c>
      <c r="J207" s="3">
        <f>IF(I206&gt;0,IF(B207&lt;2,IF(C207&gt;5500*[1]LookHere!B$11, 5500*[1]LookHere!B$11, C207), IF(H207&gt;(M207+P206),-(H207-M207-P206),0)),0)</f>
        <v>0</v>
      </c>
      <c r="K207" s="35">
        <f t="shared" si="70"/>
        <v>18977.577242803298</v>
      </c>
      <c r="L207" s="35">
        <f t="shared" si="71"/>
        <v>8945.9345654238459</v>
      </c>
      <c r="M207" s="35">
        <f t="shared" si="72"/>
        <v>14413.49260914269</v>
      </c>
      <c r="N207" s="35">
        <f t="shared" si="73"/>
        <v>926.67772998736257</v>
      </c>
      <c r="O207" s="35">
        <f t="shared" si="74"/>
        <v>161783.79333076181</v>
      </c>
      <c r="P207" s="3">
        <f t="shared" si="75"/>
        <v>7118.4869065535195</v>
      </c>
      <c r="Q207">
        <f t="shared" si="76"/>
        <v>4.3999999999999997E-2</v>
      </c>
      <c r="R207" s="3">
        <f>IF(B207&lt;2,K207*V$5+L207*0.4*V$6 - IF((C207-J207)&gt;0,IF((C207-J207)&gt;V$12,V$12,C207-J207)),P207+L207*($V$6)*0.4+K207*($V$5)+G207+F207+E207)/LookHere!B$11</f>
        <v>38145.121265371541</v>
      </c>
      <c r="S207" s="3">
        <f>(IF(G207&gt;0,IF(R207&gt;V$15,IF(0.15*(R207-V$15)&lt;G207,0.15*(R207-V$15),G207),0),0))*LookHere!B$11</f>
        <v>0</v>
      </c>
      <c r="T207" s="3">
        <f>(IF(R207&lt;V$16,W$16*R207,IF(R207&lt;V$17,Z$16+W$17*(R207-V$16),IF(R207&lt;V$18,W$18*(R207-V$18)+Z$17,(R207-V$18)*W$19+Z$18)))+S207 + IF(R207&lt;V$20,R207*W$20,IF(R207&lt;V$21,(R207-V$20)*W$21+Z$20,(R207-V$21)*W$22+Z$21)))*LookHere!B$11</f>
        <v>7629.024253074308</v>
      </c>
      <c r="W207" s="3"/>
      <c r="X207" s="3"/>
      <c r="Y207" s="3"/>
      <c r="AG207">
        <f t="shared" si="77"/>
        <v>87</v>
      </c>
      <c r="AH207" s="37">
        <v>0.113</v>
      </c>
      <c r="AI207" s="3">
        <f t="shared" si="78"/>
        <v>0</v>
      </c>
    </row>
    <row r="208" spans="1:35" x14ac:dyDescent="0.2">
      <c r="A208">
        <f t="shared" si="67"/>
        <v>68</v>
      </c>
      <c r="B208">
        <f>IF(A208&lt;LookHere!$B$9,1,2)</f>
        <v>2</v>
      </c>
      <c r="C208">
        <f>IF(B208&lt;2,LookHere!F$10 - T207,0)</f>
        <v>0</v>
      </c>
      <c r="D208" s="3">
        <f>IF(B208=2,LookHere!$B$12,0)</f>
        <v>45000</v>
      </c>
      <c r="E208" s="3">
        <f>IF(A208&lt;LookHere!B$13,0,IF(A208&lt;LookHere!B$14,LookHere!C$13,LookHere!C$14))</f>
        <v>15000</v>
      </c>
      <c r="F208" s="3">
        <f>IF('SC3'!A208&lt;LookHere!D$15,0,LookHere!B$15)</f>
        <v>8000</v>
      </c>
      <c r="G208" s="3">
        <f>IF('SC3'!A208&lt;LookHere!D$16,0,LookHere!B$16)</f>
        <v>7004.88</v>
      </c>
      <c r="H208" s="3">
        <f t="shared" si="68"/>
        <v>22624.144253074308</v>
      </c>
      <c r="I208" s="35">
        <f t="shared" si="69"/>
        <v>597903.28082872857</v>
      </c>
      <c r="J208" s="3">
        <f>IF(I207&gt;0,IF(B208&lt;2,IF(C208&gt;5500*[1]LookHere!B$11, 5500*[1]LookHere!B$11, C208), IF(H208&gt;(M208+P207),-(H208-M208-P207),0)),0)</f>
        <v>0</v>
      </c>
      <c r="K208" s="35">
        <f t="shared" si="70"/>
        <v>8991.9642920858842</v>
      </c>
      <c r="L208" s="35">
        <f t="shared" si="71"/>
        <v>4403.2792598797259</v>
      </c>
      <c r="M208" s="35">
        <f t="shared" si="72"/>
        <v>15505.657346520788</v>
      </c>
      <c r="N208" s="35">
        <f t="shared" si="73"/>
        <v>568.88102295570161</v>
      </c>
      <c r="O208" s="35">
        <f t="shared" si="74"/>
        <v>160130.36296292141</v>
      </c>
      <c r="P208" s="3">
        <f t="shared" si="75"/>
        <v>7365.9966962943845</v>
      </c>
      <c r="Q208">
        <f t="shared" si="76"/>
        <v>4.5999999999999999E-2</v>
      </c>
      <c r="R208" s="3">
        <f>IF(B208&lt;2,K208*V$5+L208*0.4*V$6 - IF((C208-J208)&gt;0,IF((C208-J208)&gt;V$12,V$12,C208-J208)),P208+L208*($V$6)*0.4+K208*($V$5)+G208+F208+E208)/LookHere!B$11</f>
        <v>37861.307613669735</v>
      </c>
      <c r="S208" s="3">
        <f>(IF(G208&gt;0,IF(R208&gt;V$15,IF(0.15*(R208-V$15)&lt;G208,0.15*(R208-V$15),G208),0),0))*LookHere!B$11</f>
        <v>0</v>
      </c>
      <c r="T208" s="3">
        <f>(IF(R208&lt;V$16,W$16*R208,IF(R208&lt;V$17,Z$16+W$17*(R208-V$16),IF(R208&lt;V$18,W$18*(R208-V$18)+Z$17,(R208-V$18)*W$19+Z$18)))+S208 + IF(R208&lt;V$20,R208*W$20,IF(R208&lt;V$21,(R208-V$20)*W$21+Z$20,(R208-V$21)*W$22+Z$21)))*LookHere!B$11</f>
        <v>7572.2615227339475</v>
      </c>
      <c r="W208" s="3"/>
      <c r="X208" s="3"/>
      <c r="Y208" s="3"/>
      <c r="AG208">
        <f t="shared" si="77"/>
        <v>88</v>
      </c>
      <c r="AH208" s="37">
        <v>0.11899999999999999</v>
      </c>
      <c r="AI208" s="3">
        <f t="shared" si="78"/>
        <v>0</v>
      </c>
    </row>
    <row r="209" spans="1:35" x14ac:dyDescent="0.2">
      <c r="A209">
        <f t="shared" si="67"/>
        <v>69</v>
      </c>
      <c r="B209">
        <f>IF(A209&lt;LookHere!$B$9,1,2)</f>
        <v>2</v>
      </c>
      <c r="C209">
        <f>IF(B209&lt;2,LookHere!F$10 - T208,0)</f>
        <v>0</v>
      </c>
      <c r="D209" s="3">
        <f>IF(B209=2,LookHere!$B$12,0)</f>
        <v>45000</v>
      </c>
      <c r="E209" s="3">
        <f>IF(A209&lt;LookHere!B$13,0,IF(A209&lt;LookHere!B$14,LookHere!C$13,LookHere!C$14))</f>
        <v>15000</v>
      </c>
      <c r="F209" s="3">
        <f>IF('SC3'!A209&lt;LookHere!D$15,0,LookHere!B$15)</f>
        <v>8000</v>
      </c>
      <c r="G209" s="3">
        <f>IF('SC3'!A209&lt;LookHere!D$16,0,LookHere!B$16)</f>
        <v>7004.88</v>
      </c>
      <c r="H209" s="3">
        <f t="shared" si="68"/>
        <v>22567.381522733947</v>
      </c>
      <c r="I209" s="35">
        <f t="shared" si="69"/>
        <v>616294.31238064903</v>
      </c>
      <c r="J209" s="3">
        <f>IF(I208&gt;0,IF(B209&lt;2,IF(C209&gt;5500*[1]LookHere!B$11, 5500*[1]LookHere!B$11, C209), IF(H209&gt;(M209+P208),-(H209-M209-P208),0)),0)</f>
        <v>-1806.1412744739528</v>
      </c>
      <c r="K209" s="35">
        <f t="shared" si="70"/>
        <v>141.89319652911394</v>
      </c>
      <c r="L209" s="35">
        <f t="shared" si="71"/>
        <v>333.6805023136863</v>
      </c>
      <c r="M209" s="35">
        <f t="shared" si="72"/>
        <v>13395.24355196561</v>
      </c>
      <c r="N209" s="35">
        <f t="shared" si="73"/>
        <v>384.70619429004176</v>
      </c>
      <c r="O209" s="35">
        <f t="shared" si="74"/>
        <v>158173.5699275145</v>
      </c>
      <c r="P209" s="3">
        <f t="shared" si="75"/>
        <v>7592.3313565206963</v>
      </c>
      <c r="Q209">
        <f t="shared" si="76"/>
        <v>4.8000000000000001E-2</v>
      </c>
      <c r="R209" s="3">
        <f>IF(B209&lt;2,K209*V$5+L209*0.4*V$6 - IF((C209-J209)&gt;0,IF((C209-J209)&gt;V$12,V$12,C209-J209)),P209+L209*($V$6)*0.4+K209*($V$5)+G209+F209+E209)/LookHere!B$11</f>
        <v>37615.072262497153</v>
      </c>
      <c r="S209" s="3">
        <f>(IF(G209&gt;0,IF(R209&gt;V$15,IF(0.15*(R209-V$15)&lt;G209,0.15*(R209-V$15),G209),0),0))*LookHere!B$11</f>
        <v>0</v>
      </c>
      <c r="T209" s="3">
        <f>(IF(R209&lt;V$16,W$16*R209,IF(R209&lt;V$17,Z$16+W$17*(R209-V$16),IF(R209&lt;V$18,W$18*(R209-V$18)+Z$17,(R209-V$18)*W$19+Z$18)))+S209 + IF(R209&lt;V$20,R209*W$20,IF(R209&lt;V$21,(R209-V$20)*W$21+Z$20,(R209-V$21)*W$22+Z$21)))*LookHere!B$11</f>
        <v>7523.0144524994312</v>
      </c>
      <c r="W209" s="3"/>
      <c r="X209" s="3"/>
      <c r="Y209" s="3"/>
      <c r="AG209">
        <f t="shared" si="77"/>
        <v>89</v>
      </c>
      <c r="AH209" s="37">
        <v>0.127</v>
      </c>
      <c r="AI209" s="3">
        <f t="shared" si="78"/>
        <v>0</v>
      </c>
    </row>
    <row r="210" spans="1:35" x14ac:dyDescent="0.2">
      <c r="A210">
        <f t="shared" si="67"/>
        <v>70</v>
      </c>
      <c r="B210">
        <f>IF(A210&lt;LookHere!$B$9,1,2)</f>
        <v>2</v>
      </c>
      <c r="C210">
        <f>IF(B210&lt;2,LookHere!F$10 - T209,0)</f>
        <v>0</v>
      </c>
      <c r="D210" s="3">
        <f>IF(B210=2,LookHere!$B$12,0)</f>
        <v>45000</v>
      </c>
      <c r="E210" s="3">
        <f>IF(A210&lt;LookHere!B$13,0,IF(A210&lt;LookHere!B$14,LookHere!C$13,LookHere!C$14))</f>
        <v>15000</v>
      </c>
      <c r="F210" s="3">
        <f>IF('SC3'!A210&lt;LookHere!D$15,0,LookHere!B$15)</f>
        <v>8000</v>
      </c>
      <c r="G210" s="3">
        <f>IF('SC3'!A210&lt;LookHere!D$16,0,LookHere!B$16)</f>
        <v>7004.88</v>
      </c>
      <c r="H210" s="3">
        <f t="shared" si="68"/>
        <v>22518.134452499431</v>
      </c>
      <c r="I210" s="35">
        <f t="shared" si="69"/>
        <v>622662.50485573139</v>
      </c>
      <c r="J210" s="3">
        <f>IF(I209&gt;0,IF(B210&lt;2,IF(C210&gt;5500*[1]LookHere!B$11, 5500*[1]LookHere!B$11, C210), IF(H210&gt;(M210+P209),-(H210-M210-P209),0)),0)</f>
        <v>-14450.229397135936</v>
      </c>
      <c r="K210" s="35">
        <f t="shared" si="70"/>
        <v>2.239074641229422</v>
      </c>
      <c r="L210" s="35">
        <f t="shared" si="71"/>
        <v>25.286308465331132</v>
      </c>
      <c r="M210" s="35">
        <f t="shared" si="72"/>
        <v>475.57369884280024</v>
      </c>
      <c r="N210" s="35">
        <f t="shared" si="73"/>
        <v>191.00839266084623</v>
      </c>
      <c r="O210" s="35">
        <f t="shared" si="74"/>
        <v>155924.34176314523</v>
      </c>
      <c r="P210" s="3">
        <f t="shared" si="75"/>
        <v>7796.217088157262</v>
      </c>
      <c r="Q210">
        <f t="shared" si="76"/>
        <v>0.05</v>
      </c>
      <c r="R210" s="3">
        <f>IF(B210&lt;2,K210*V$5+L210*0.4*V$6 - IF((C210-J210)&gt;0,IF((C210-J210)&gt;V$12,V$12,C210-J210)),P210+L210*($V$6)*0.4+K210*($V$5)+G210+F210+E210)/LookHere!B$11</f>
        <v>37802.145971297854</v>
      </c>
      <c r="S210" s="3">
        <f>(IF(G210&gt;0,IF(R210&gt;V$15,IF(0.15*(R210-V$15)&lt;G210,0.15*(R210-V$15),G210),0),0))*LookHere!B$11</f>
        <v>0</v>
      </c>
      <c r="T210" s="3">
        <f>(IF(R210&lt;V$16,W$16*R210,IF(R210&lt;V$17,Z$16+W$17*(R210-V$16),IF(R210&lt;V$18,W$18*(R210-V$18)+Z$17,(R210-V$18)*W$19+Z$18)))+S210 + IF(R210&lt;V$20,R210*W$20,IF(R210&lt;V$21,(R210-V$20)*W$21+Z$20,(R210-V$21)*W$22+Z$21)))*LookHere!B$11</f>
        <v>7560.4291942595701</v>
      </c>
      <c r="W210" s="3"/>
      <c r="X210" s="3"/>
      <c r="Y210" s="3"/>
      <c r="AG210">
        <f t="shared" si="77"/>
        <v>90</v>
      </c>
      <c r="AH210" s="37">
        <v>0.13600000000000001</v>
      </c>
      <c r="AI210" s="3">
        <f t="shared" si="78"/>
        <v>0</v>
      </c>
    </row>
    <row r="211" spans="1:35" x14ac:dyDescent="0.2">
      <c r="A211">
        <f t="shared" si="67"/>
        <v>71</v>
      </c>
      <c r="B211">
        <f>IF(A211&lt;LookHere!$B$9,1,2)</f>
        <v>2</v>
      </c>
      <c r="C211">
        <f>IF(B211&lt;2,LookHere!F$10 - T210,0)</f>
        <v>0</v>
      </c>
      <c r="D211" s="3">
        <f>IF(B211=2,LookHere!$B$12,0)</f>
        <v>45000</v>
      </c>
      <c r="E211" s="3">
        <f>IF(A211&lt;LookHere!B$13,0,IF(A211&lt;LookHere!B$14,LookHere!C$13,LookHere!C$14))</f>
        <v>15000</v>
      </c>
      <c r="F211" s="3">
        <f>IF('SC3'!A211&lt;LookHere!D$15,0,LookHere!B$15)</f>
        <v>8000</v>
      </c>
      <c r="G211" s="3">
        <f>IF('SC3'!A211&lt;LookHere!D$16,0,LookHere!B$16)</f>
        <v>7004.88</v>
      </c>
      <c r="H211" s="3">
        <f t="shared" si="68"/>
        <v>22555.549194259569</v>
      </c>
      <c r="I211" s="35">
        <f t="shared" si="69"/>
        <v>628964.23754676222</v>
      </c>
      <c r="J211" s="3">
        <f>IF(I210&gt;0,IF(B211&lt;2,IF(C211&gt;5500*[1]LookHere!B$11, 5500*[1]LookHere!B$11, C211), IF(H211&gt;(M211+P210),-(H211-M211-P210),0)),0)</f>
        <v>-14731.806722995747</v>
      </c>
      <c r="K211" s="35">
        <f t="shared" si="70"/>
        <v>3.5332597838600321E-2</v>
      </c>
      <c r="L211" s="35">
        <f t="shared" si="71"/>
        <v>1.9161964555027922</v>
      </c>
      <c r="M211" s="35">
        <f t="shared" si="72"/>
        <v>27.525383106560554</v>
      </c>
      <c r="N211" s="35">
        <f t="shared" si="73"/>
        <v>17.028693533362965</v>
      </c>
      <c r="O211" s="35">
        <f t="shared" si="74"/>
        <v>153395.24893974702</v>
      </c>
      <c r="P211" s="3">
        <f t="shared" si="75"/>
        <v>11351.248421541279</v>
      </c>
      <c r="Q211">
        <f t="shared" si="76"/>
        <v>7.3999999999999996E-2</v>
      </c>
      <c r="R211" s="3">
        <f>IF(B211&lt;2,K211*V$5+L211*0.4*V$6 - IF((C211-J211)&gt;0,IF((C211-J211)&gt;V$12,V$12,C211-J211)),P211+L211*($V$6)*0.4+K211*($V$5)+G211+F211+E211)/LookHere!B$11</f>
        <v>41356.203099060236</v>
      </c>
      <c r="S211" s="3">
        <f>(IF(G211&gt;0,IF(R211&gt;V$15,IF(0.15*(R211-V$15)&lt;G211,0.15*(R211-V$15),G211),0),0))*LookHere!B$11</f>
        <v>0</v>
      </c>
      <c r="T211" s="3">
        <f>(IF(R211&lt;V$16,W$16*R211,IF(R211&lt;V$17,Z$16+W$17*(R211-V$16),IF(R211&lt;V$18,W$18*(R211-V$18)+Z$17,(R211-V$18)*W$19+Z$18)))+S211 + IF(R211&lt;V$20,R211*W$20,IF(R211&lt;V$21,(R211-V$20)*W$21+Z$20,(R211-V$21)*W$22+Z$21)))*LookHere!B$11</f>
        <v>8322.5430484230455</v>
      </c>
      <c r="AG211">
        <f t="shared" si="77"/>
        <v>91</v>
      </c>
      <c r="AH211" s="37">
        <v>0.14699999999999999</v>
      </c>
      <c r="AI211" s="3">
        <f t="shared" si="78"/>
        <v>0</v>
      </c>
    </row>
    <row r="212" spans="1:35" x14ac:dyDescent="0.2">
      <c r="A212">
        <f t="shared" si="67"/>
        <v>72</v>
      </c>
      <c r="B212">
        <f>IF(A212&lt;LookHere!$B$9,1,2)</f>
        <v>2</v>
      </c>
      <c r="C212">
        <f>IF(B212&lt;2,LookHere!F$10 - T211,0)</f>
        <v>0</v>
      </c>
      <c r="D212" s="3">
        <f>IF(B212=2,LookHere!$B$12,0)</f>
        <v>45000</v>
      </c>
      <c r="E212" s="3">
        <f>IF(A212&lt;LookHere!B$13,0,IF(A212&lt;LookHere!B$14,LookHere!C$13,LookHere!C$14))</f>
        <v>15000</v>
      </c>
      <c r="F212" s="3">
        <f>IF('SC3'!A212&lt;LookHere!D$15,0,LookHere!B$15)</f>
        <v>8000</v>
      </c>
      <c r="G212" s="3">
        <f>IF('SC3'!A212&lt;LookHere!D$16,0,LookHere!B$16)</f>
        <v>7004.88</v>
      </c>
      <c r="H212" s="3">
        <f t="shared" si="68"/>
        <v>23317.663048423045</v>
      </c>
      <c r="I212" s="35">
        <f t="shared" si="69"/>
        <v>638246.1863932634</v>
      </c>
      <c r="J212" s="3">
        <f>IF(I211&gt;0,IF(B212&lt;2,IF(C212&gt;5500*[1]LookHere!B$11, 5500*[1]LookHere!B$11, C212), IF(H212&gt;(M212+P211),-(H212-M212-P211),0)),0)</f>
        <v>-11964.463097828424</v>
      </c>
      <c r="K212" s="35">
        <f t="shared" si="70"/>
        <v>5.5754839389310362E-4</v>
      </c>
      <c r="L212" s="35">
        <f t="shared" si="71"/>
        <v>0.14520936739800172</v>
      </c>
      <c r="M212" s="35">
        <f t="shared" si="72"/>
        <v>1.9515290533413925</v>
      </c>
      <c r="N212" s="35">
        <f t="shared" si="73"/>
        <v>1.3307377395003743</v>
      </c>
      <c r="O212" s="35">
        <f t="shared" si="74"/>
        <v>147225.69202739038</v>
      </c>
      <c r="P212" s="3">
        <f t="shared" si="75"/>
        <v>11041.926902054278</v>
      </c>
      <c r="Q212">
        <f t="shared" si="76"/>
        <v>7.4999999999999997E-2</v>
      </c>
      <c r="R212" s="3">
        <f>IF(B212&lt;2,K212*V$5+L212*0.4*V$6 - IF((C212-J212)&gt;0,IF((C212-J212)&gt;V$12,V$12,C212-J212)),P212+L212*($V$6)*0.4+K212*($V$5)+G212+F212+E212)/LookHere!B$11</f>
        <v>41046.812485264643</v>
      </c>
      <c r="S212" s="3">
        <f>(IF(G212&gt;0,IF(R212&gt;V$15,IF(0.15*(R212-V$15)&lt;G212,0.15*(R212-V$15),G212),0),0))*LookHere!B$11</f>
        <v>0</v>
      </c>
      <c r="T212" s="3">
        <f>(IF(R212&lt;V$16,W$16*R212,IF(R212&lt;V$17,Z$16+W$17*(R212-V$16),IF(R212&lt;V$18,W$18*(R212-V$18)+Z$17,(R212-V$18)*W$19+Z$18)))+S212 + IF(R212&lt;V$20,R212*W$20,IF(R212&lt;V$21,(R212-V$20)*W$21+Z$20,(R212-V$21)*W$22+Z$21)))*LookHere!B$11</f>
        <v>8247.8252151914112</v>
      </c>
      <c r="AG212">
        <f t="shared" si="77"/>
        <v>92</v>
      </c>
      <c r="AH212" s="37">
        <v>0.161</v>
      </c>
      <c r="AI212" s="3">
        <f t="shared" si="78"/>
        <v>0</v>
      </c>
    </row>
    <row r="213" spans="1:35" x14ac:dyDescent="0.2">
      <c r="A213">
        <f t="shared" ref="A213:A244" si="79">A212+1</f>
        <v>73</v>
      </c>
      <c r="B213">
        <f>IF(A213&lt;LookHere!$B$9,1,2)</f>
        <v>2</v>
      </c>
      <c r="C213">
        <f>IF(B213&lt;2,LookHere!F$10 - T212,0)</f>
        <v>0</v>
      </c>
      <c r="D213" s="3">
        <f>IF(B213=2,LookHere!$B$12,0)</f>
        <v>45000</v>
      </c>
      <c r="E213" s="3">
        <f>IF(A213&lt;LookHere!B$13,0,IF(A213&lt;LookHere!B$14,LookHere!C$13,LookHere!C$14))</f>
        <v>15000</v>
      </c>
      <c r="F213" s="3">
        <f>IF('SC3'!A213&lt;LookHere!D$15,0,LookHere!B$15)</f>
        <v>8000</v>
      </c>
      <c r="G213" s="3">
        <f>IF('SC3'!A213&lt;LookHere!D$16,0,LookHere!B$16)</f>
        <v>7004.88</v>
      </c>
      <c r="H213" s="3">
        <f t="shared" ref="H213:H244" si="80">IF(B213&lt;2,0,D213-E213-F213-G213+T212)</f>
        <v>23242.945215191408</v>
      </c>
      <c r="I213" s="35">
        <f t="shared" ref="I213:I244" si="81">IF(I212&gt;0,IF(B213&lt;2,I212*(1+V$186),I212*(1+V$187)) + J213,0)</f>
        <v>647605.27002340648</v>
      </c>
      <c r="J213" s="3">
        <f>IF(I212&gt;0,IF(B213&lt;2,IF(C213&gt;5500*[1]LookHere!B$11, 5500*[1]LookHere!B$11, C213), IF(H213&gt;(M213+P212),-(H213-M213-P212),0)),0)</f>
        <v>-12200.872546221337</v>
      </c>
      <c r="K213" s="35">
        <f t="shared" ref="K213:K244" si="82">IF(B213&lt;2,K212*(1+$V$5-$V$4)+IF(C213&gt;($J213+$V$12),$V$183*($C213-$J213-$V$12),0), K212*(1+$V$5-$V$4)-$M213*$V$184)+N213</f>
        <v>8.7981136556308792E-6</v>
      </c>
      <c r="L213" s="35">
        <f t="shared" ref="L213:L244" si="83">IF(B213&lt;2,L212*(1+$V$6-$V$4)+IF(C213&gt;($J213+$V$12),(1-$V$183)*($C212-$J213-$V$12),0), L212*(1+$V$6-$V$4)-$M213*(1-$V$184))-N213</f>
        <v>1.1003965861420578E-2</v>
      </c>
      <c r="M213" s="35">
        <f t="shared" ref="M213:M244" si="84">MIN(H213-P212,(K212+L212))</f>
        <v>0.14576691579189482</v>
      </c>
      <c r="N213" s="35">
        <f t="shared" ref="N213:N244" si="85">IF(B213&lt;2, IF(K212/(K212+L212)&lt;V$183, (V$183 - K212/(K212+L212))*(K212+L212),0),  IF(K212/(K212+L212)&lt;V$184, (V$184 - K212/(K212+L212))*(K212+L212),0))</f>
        <v>0.10147929266043326</v>
      </c>
      <c r="O213" s="35">
        <f t="shared" ref="O213:O244" si="86">IF(B213&lt;2,O212*(1+V$186) + IF((C213-J213)&gt;0,IF((C213-J213)&gt;V$12,V$12,C213-J213),0), O212*(1+V$187)-P212 )</f>
        <v>141157.04900202132</v>
      </c>
      <c r="P213" s="3">
        <f t="shared" ref="P213:P244" si="87">IF(B213&lt;2, 0, IF(H213&gt;(I213+K213+L213),H213-I213-K213-L213,  O213*Q213))</f>
        <v>10727.93572415362</v>
      </c>
      <c r="Q213">
        <f t="shared" si="76"/>
        <v>7.5999999999999998E-2</v>
      </c>
      <c r="R213" s="3">
        <f>IF(B213&lt;2,K213*V$5+L213*0.4*V$6 - IF((C213-J213)&gt;0,IF((C213-J213)&gt;V$12,V$12,C213-J213)),P213+L213*($V$6)*0.4+K213*($V$5)+G213+F213+E213)/LookHere!B$11</f>
        <v>40732.816146052355</v>
      </c>
      <c r="S213" s="3">
        <f>(IF(G213&gt;0,IF(R213&gt;V$15,IF(0.15*(R213-V$15)&lt;G213,0.15*(R213-V$15),G213),0),0))*LookHere!B$11</f>
        <v>0</v>
      </c>
      <c r="T213" s="3">
        <f>(IF(R213&lt;V$16,W$16*R213,IF(R213&lt;V$17,Z$16+W$17*(R213-V$16),IF(R213&lt;V$18,W$18*(R213-V$18)+Z$17,(R213-V$18)*W$19+Z$18)))+S213 + IF(R213&lt;V$20,R213*W$20,IF(R213&lt;V$21,(R213-V$20)*W$21+Z$20,(R213-V$21)*W$22+Z$21)))*LookHere!B$11</f>
        <v>8171.995099271644</v>
      </c>
      <c r="AG213">
        <f t="shared" si="77"/>
        <v>93</v>
      </c>
      <c r="AH213" s="37">
        <v>0.18</v>
      </c>
      <c r="AI213" s="3">
        <f t="shared" si="78"/>
        <v>0</v>
      </c>
    </row>
    <row r="214" spans="1:35" x14ac:dyDescent="0.2">
      <c r="A214">
        <f t="shared" si="79"/>
        <v>74</v>
      </c>
      <c r="B214">
        <f>IF(A214&lt;LookHere!$B$9,1,2)</f>
        <v>2</v>
      </c>
      <c r="C214">
        <f>IF(B214&lt;2,LookHere!F$10 - T213,0)</f>
        <v>0</v>
      </c>
      <c r="D214" s="3">
        <f>IF(B214=2,LookHere!$B$12,0)</f>
        <v>45000</v>
      </c>
      <c r="E214" s="3">
        <f>IF(A214&lt;LookHere!B$13,0,IF(A214&lt;LookHere!B$14,LookHere!C$13,LookHere!C$14))</f>
        <v>15000</v>
      </c>
      <c r="F214" s="3">
        <f>IF('SC3'!A214&lt;LookHere!D$15,0,LookHere!B$15)</f>
        <v>8000</v>
      </c>
      <c r="G214" s="3">
        <f>IF('SC3'!A214&lt;LookHere!D$16,0,LookHere!B$16)</f>
        <v>7004.88</v>
      </c>
      <c r="H214" s="3">
        <f t="shared" si="80"/>
        <v>23167.115099271643</v>
      </c>
      <c r="I214" s="35">
        <f t="shared" si="81"/>
        <v>657042.20768244308</v>
      </c>
      <c r="J214" s="3">
        <f>IF(I213&gt;0,IF(B214&lt;2,IF(C214&gt;5500*[1]LookHere!B$11, 5500*[1]LookHere!B$11, C214), IF(H214&gt;(M214+P213),-(H214-M214-P213),0)),0)</f>
        <v>-12439.168362354048</v>
      </c>
      <c r="K214" s="35">
        <f t="shared" si="82"/>
        <v>1.3883423348633184E-7</v>
      </c>
      <c r="L214" s="35">
        <f t="shared" si="83"/>
        <v>8.3388053297845082E-4</v>
      </c>
      <c r="M214" s="35">
        <f t="shared" si="84"/>
        <v>1.1012763975076209E-2</v>
      </c>
      <c r="N214" s="35">
        <f t="shared" si="85"/>
        <v>7.7001366688977156E-3</v>
      </c>
      <c r="O214" s="35">
        <f t="shared" si="86"/>
        <v>135197.39839315598</v>
      </c>
      <c r="P214" s="3">
        <f t="shared" si="87"/>
        <v>10410.19967627301</v>
      </c>
      <c r="Q214">
        <f t="shared" si="76"/>
        <v>7.6999999999999999E-2</v>
      </c>
      <c r="R214" s="3">
        <f>IF(B214&lt;2,K214*V$5+L214*0.4*V$6 - IF((C214-J214)&gt;0,IF((C214-J214)&gt;V$12,V$12,C214-J214)),P214+L214*($V$6)*0.4+K214*($V$5)+G214+F214+E214)/LookHere!B$11</f>
        <v>40415.07970822561</v>
      </c>
      <c r="S214" s="3">
        <f>(IF(G214&gt;0,IF(R214&gt;V$15,IF(0.15*(R214-V$15)&lt;G214,0.15*(R214-V$15),G214),0),0))*LookHere!B$11</f>
        <v>0</v>
      </c>
      <c r="T214" s="3">
        <f>(IF(R214&lt;V$16,W$16*R214,IF(R214&lt;V$17,Z$16+W$17*(R214-V$16),IF(R214&lt;V$18,W$18*(R214-V$18)+Z$17,(R214-V$18)*W$19+Z$18)))+S214 + IF(R214&lt;V$20,R214*W$20,IF(R214&lt;V$21,(R214-V$20)*W$21+Z$20,(R214-V$21)*W$22+Z$21)))*LookHere!B$11</f>
        <v>8095.2617495364848</v>
      </c>
      <c r="AG214">
        <f t="shared" si="77"/>
        <v>94</v>
      </c>
      <c r="AH214" s="37">
        <v>0.2</v>
      </c>
      <c r="AI214" s="3">
        <f t="shared" si="78"/>
        <v>0</v>
      </c>
    </row>
    <row r="215" spans="1:35" x14ac:dyDescent="0.2">
      <c r="A215">
        <f t="shared" si="79"/>
        <v>75</v>
      </c>
      <c r="B215">
        <f>IF(A215&lt;LookHere!$B$9,1,2)</f>
        <v>2</v>
      </c>
      <c r="C215">
        <f>IF(B215&lt;2,LookHere!F$10 - T214,0)</f>
        <v>0</v>
      </c>
      <c r="D215" s="3">
        <f>IF(B215=2,LookHere!$B$12,0)</f>
        <v>45000</v>
      </c>
      <c r="E215" s="3">
        <f>IF(A215&lt;LookHere!B$13,0,IF(A215&lt;LookHere!B$14,LookHere!C$13,LookHere!C$14))</f>
        <v>15000</v>
      </c>
      <c r="F215" s="3">
        <f>IF('SC3'!A215&lt;LookHere!D$15,0,LookHere!B$15)</f>
        <v>8000</v>
      </c>
      <c r="G215" s="3">
        <f>IF('SC3'!A215&lt;LookHere!D$16,0,LookHere!B$16)</f>
        <v>7004.88</v>
      </c>
      <c r="H215" s="3">
        <f t="shared" si="80"/>
        <v>23090.381749536486</v>
      </c>
      <c r="I215" s="35">
        <f t="shared" si="81"/>
        <v>666556.91221871192</v>
      </c>
      <c r="J215" s="3">
        <f>IF(I214&gt;0,IF(B215&lt;2,IF(C215&gt;5500*[1]LookHere!B$11, 5500*[1]LookHere!B$11, C215), IF(H215&gt;(M215+P214),-(H215-M215-P214),0)),0)</f>
        <v>-12680.181239244108</v>
      </c>
      <c r="K215" s="35">
        <f t="shared" si="82"/>
        <v>2.1908042043905854E-9</v>
      </c>
      <c r="L215" s="35">
        <f t="shared" si="83"/>
        <v>6.3191466789106919E-5</v>
      </c>
      <c r="M215" s="35">
        <f t="shared" si="84"/>
        <v>8.3401936721193715E-4</v>
      </c>
      <c r="N215" s="35">
        <f t="shared" si="85"/>
        <v>5.8367472281486965E-4</v>
      </c>
      <c r="O215" s="35">
        <f t="shared" si="86"/>
        <v>129354.16683460376</v>
      </c>
      <c r="P215" s="3">
        <f t="shared" si="87"/>
        <v>10218.979179933698</v>
      </c>
      <c r="Q215">
        <f t="shared" si="76"/>
        <v>7.9000000000000001E-2</v>
      </c>
      <c r="R215" s="3">
        <f>IF(B215&lt;2,K215*V$5+L215*0.4*V$6 - IF((C215-J215)&gt;0,IF((C215-J215)&gt;V$12,V$12,C215-J215)),P215+L215*($V$6)*0.4+K215*($V$5)+G215+F215+E215)/LookHere!B$11</f>
        <v>40223.859182354769</v>
      </c>
      <c r="S215" s="3">
        <f>(IF(G215&gt;0,IF(R215&gt;V$15,IF(0.15*(R215-V$15)&lt;G215,0.15*(R215-V$15),G215),0),0))*LookHere!B$11</f>
        <v>0</v>
      </c>
      <c r="T215" s="3">
        <f>(IF(R215&lt;V$16,W$16*R215,IF(R215&lt;V$17,Z$16+W$17*(R215-V$16),IF(R215&lt;V$18,W$18*(R215-V$18)+Z$17,(R215-V$18)*W$19+Z$18)))+S215 + IF(R215&lt;V$20,R215*W$20,IF(R215&lt;V$21,(R215-V$20)*W$21+Z$20,(R215-V$21)*W$22+Z$21)))*LookHere!B$11</f>
        <v>8049.0819925386768</v>
      </c>
      <c r="AG215">
        <f t="shared" si="77"/>
        <v>95</v>
      </c>
      <c r="AH215" s="37">
        <v>0.2</v>
      </c>
      <c r="AI215" s="3">
        <f t="shared" si="78"/>
        <v>0</v>
      </c>
    </row>
    <row r="216" spans="1:35" x14ac:dyDescent="0.2">
      <c r="A216">
        <f t="shared" si="79"/>
        <v>76</v>
      </c>
      <c r="B216">
        <f>IF(A216&lt;LookHere!$B$9,1,2)</f>
        <v>2</v>
      </c>
      <c r="C216">
        <f>IF(B216&lt;2,LookHere!F$10 - T215,0)</f>
        <v>0</v>
      </c>
      <c r="D216" s="3">
        <f>IF(B216=2,LookHere!$B$12,0)</f>
        <v>45000</v>
      </c>
      <c r="E216" s="3">
        <f>IF(A216&lt;LookHere!B$13,0,IF(A216&lt;LookHere!B$14,LookHere!C$13,LookHere!C$14))</f>
        <v>15000</v>
      </c>
      <c r="F216" s="3">
        <f>IF('SC3'!A216&lt;LookHere!D$15,0,LookHere!B$15)</f>
        <v>8000</v>
      </c>
      <c r="G216" s="3">
        <f>IF('SC3'!A216&lt;LookHere!D$16,0,LookHere!B$16)</f>
        <v>7004.88</v>
      </c>
      <c r="H216" s="3">
        <f t="shared" si="80"/>
        <v>23044.201992538678</v>
      </c>
      <c r="I216" s="35">
        <f t="shared" si="81"/>
        <v>676247.98196404858</v>
      </c>
      <c r="J216" s="3">
        <f>IF(I215&gt;0,IF(B216&lt;2,IF(C216&gt;5500*[1]LookHere!B$11, 5500*[1]LookHere!B$11, C216), IF(H216&gt;(M216+P215),-(H216-M216-P215),0)),0)</f>
        <v>-12825.222749411323</v>
      </c>
      <c r="K216" s="35">
        <f t="shared" si="82"/>
        <v>3.4570890346653869E-11</v>
      </c>
      <c r="L216" s="35">
        <f t="shared" si="83"/>
        <v>4.7886493532785137E-6</v>
      </c>
      <c r="M216" s="35">
        <f t="shared" si="84"/>
        <v>6.3193657593311309E-5</v>
      </c>
      <c r="N216" s="35">
        <f t="shared" si="85"/>
        <v>4.4233369511113522E-5</v>
      </c>
      <c r="O216" s="35">
        <f t="shared" si="86"/>
        <v>123504.77141034298</v>
      </c>
      <c r="P216" s="3">
        <f t="shared" si="87"/>
        <v>9880.3817128274386</v>
      </c>
      <c r="Q216">
        <f t="shared" si="76"/>
        <v>0.08</v>
      </c>
      <c r="R216" s="3">
        <f>IF(B216&lt;2,K216*V$5+L216*0.4*V$6 - IF((C216-J216)&gt;0,IF((C216-J216)&gt;V$12,V$12,C216-J216)),P216+L216*($V$6)*0.4+K216*($V$5)+G216+F216+E216)/LookHere!B$11</f>
        <v>39885.261713010899</v>
      </c>
      <c r="S216" s="3">
        <f>(IF(G216&gt;0,IF(R216&gt;V$15,IF(0.15*(R216-V$15)&lt;G216,0.15*(R216-V$15),G216),0),0))*LookHere!B$11</f>
        <v>0</v>
      </c>
      <c r="T216" s="3">
        <f>(IF(R216&lt;V$16,W$16*R216,IF(R216&lt;V$17,Z$16+W$17*(R216-V$16),IF(R216&lt;V$18,W$18*(R216-V$18)+Z$17,(R216-V$18)*W$19+Z$18)))+S216 + IF(R216&lt;V$20,R216*W$20,IF(R216&lt;V$21,(R216-V$20)*W$21+Z$20,(R216-V$21)*W$22+Z$21)))*LookHere!B$11</f>
        <v>7977.0523426021791</v>
      </c>
      <c r="AG216">
        <f t="shared" si="77"/>
        <v>96</v>
      </c>
      <c r="AH216" s="37">
        <v>0.2</v>
      </c>
      <c r="AI216" s="3">
        <f t="shared" si="78"/>
        <v>0</v>
      </c>
    </row>
    <row r="217" spans="1:35" x14ac:dyDescent="0.2">
      <c r="A217">
        <f t="shared" si="79"/>
        <v>77</v>
      </c>
      <c r="B217">
        <f>IF(A217&lt;LookHere!$B$9,1,2)</f>
        <v>2</v>
      </c>
      <c r="C217">
        <f>IF(B217&lt;2,LookHere!F$10 - T216,0)</f>
        <v>0</v>
      </c>
      <c r="D217" s="3">
        <f>IF(B217=2,LookHere!$B$12,0)</f>
        <v>45000</v>
      </c>
      <c r="E217" s="3">
        <f>IF(A217&lt;LookHere!B$13,0,IF(A217&lt;LookHere!B$14,LookHere!C$13,LookHere!C$14))</f>
        <v>15000</v>
      </c>
      <c r="F217" s="3">
        <f>IF('SC3'!A217&lt;LookHere!D$15,0,LookHere!B$15)</f>
        <v>8000</v>
      </c>
      <c r="G217" s="3">
        <f>IF('SC3'!A217&lt;LookHere!D$16,0,LookHere!B$16)</f>
        <v>7004.88</v>
      </c>
      <c r="H217" s="3">
        <f t="shared" si="80"/>
        <v>22972.172342602178</v>
      </c>
      <c r="I217" s="35">
        <f t="shared" si="81"/>
        <v>685999.84816980804</v>
      </c>
      <c r="J217" s="3">
        <f>IF(I216&gt;0,IF(B217&lt;2,IF(C217&gt;5500*[1]LookHere!B$11, 5500*[1]LookHere!B$11, C217), IF(H217&gt;(M217+P216),-(H217-M217-P216),0)),0)</f>
        <v>-13091.790624986057</v>
      </c>
      <c r="K217" s="35">
        <f t="shared" si="82"/>
        <v>5.4552864910953E-13</v>
      </c>
      <c r="L217" s="35">
        <f t="shared" si="83"/>
        <v>3.6288384799144519E-7</v>
      </c>
      <c r="M217" s="35">
        <f t="shared" si="84"/>
        <v>4.7886839241688604E-6</v>
      </c>
      <c r="N217" s="35">
        <f t="shared" si="85"/>
        <v>3.3520441760278551E-6</v>
      </c>
      <c r="O217" s="35">
        <f t="shared" si="86"/>
        <v>117796.38087575691</v>
      </c>
      <c r="P217" s="3">
        <f t="shared" si="87"/>
        <v>9659.3032318120659</v>
      </c>
      <c r="Q217">
        <f t="shared" si="76"/>
        <v>8.2000000000000003E-2</v>
      </c>
      <c r="R217" s="3">
        <f>IF(B217&lt;2,K217*V$5+L217*0.4*V$6 - IF((C217-J217)&gt;0,IF((C217-J217)&gt;V$12,V$12,C217-J217)),P217+L217*($V$6)*0.4+K217*($V$5)+G217+F217+E217)/LookHere!B$11</f>
        <v>39664.183231825969</v>
      </c>
      <c r="S217" s="3">
        <f>(IF(G217&gt;0,IF(R217&gt;V$15,IF(0.15*(R217-V$15)&lt;G217,0.15*(R217-V$15),G217),0),0))*LookHere!B$11</f>
        <v>0</v>
      </c>
      <c r="T217" s="3">
        <f>(IF(R217&lt;V$16,W$16*R217,IF(R217&lt;V$17,Z$16+W$17*(R217-V$16),IF(R217&lt;V$18,W$18*(R217-V$18)+Z$17,(R217-V$18)*W$19+Z$18)))+S217 + IF(R217&lt;V$20,R217*W$20,IF(R217&lt;V$21,(R217-V$20)*W$21+Z$20,(R217-V$21)*W$22+Z$21)))*LookHere!B$11</f>
        <v>7932.8366463651937</v>
      </c>
      <c r="AG217">
        <f t="shared" si="77"/>
        <v>97</v>
      </c>
      <c r="AH217" s="37">
        <v>0.2</v>
      </c>
      <c r="AI217" s="3">
        <f t="shared" si="78"/>
        <v>0</v>
      </c>
    </row>
    <row r="218" spans="1:35" x14ac:dyDescent="0.2">
      <c r="A218">
        <f t="shared" si="79"/>
        <v>78</v>
      </c>
      <c r="B218">
        <f>IF(A218&lt;LookHere!$B$9,1,2)</f>
        <v>2</v>
      </c>
      <c r="C218">
        <f>IF(B218&lt;2,LookHere!F$10 - T217,0)</f>
        <v>0</v>
      </c>
      <c r="D218" s="3">
        <f>IF(B218=2,LookHere!$B$12,0)</f>
        <v>45000</v>
      </c>
      <c r="E218" s="3">
        <f>IF(A218&lt;LookHere!B$13,0,IF(A218&lt;LookHere!B$14,LookHere!C$13,LookHere!C$14))</f>
        <v>15000</v>
      </c>
      <c r="F218" s="3">
        <f>IF('SC3'!A218&lt;LookHere!D$15,0,LookHere!B$15)</f>
        <v>8000</v>
      </c>
      <c r="G218" s="3">
        <f>IF('SC3'!A218&lt;LookHere!D$16,0,LookHere!B$16)</f>
        <v>7004.88</v>
      </c>
      <c r="H218" s="3">
        <f t="shared" si="80"/>
        <v>22927.956646365194</v>
      </c>
      <c r="I218" s="35">
        <f t="shared" si="81"/>
        <v>695904.2696267938</v>
      </c>
      <c r="J218" s="3">
        <f>IF(I217&gt;0,IF(B218&lt;2,IF(C218&gt;5500*[1]LookHere!B$11, 5500*[1]LookHere!B$11, C218), IF(H218&gt;(M218+P217),-(H218-M218-P217),0)),0)</f>
        <v>-13268.653414190243</v>
      </c>
      <c r="K218" s="35">
        <f t="shared" si="82"/>
        <v>8.6084420591806389E-15</v>
      </c>
      <c r="L218" s="35">
        <f t="shared" si="83"/>
        <v>2.7499338000791693E-8</v>
      </c>
      <c r="M218" s="35">
        <f t="shared" si="84"/>
        <v>3.628843935200943E-7</v>
      </c>
      <c r="N218" s="35">
        <f t="shared" si="85"/>
        <v>2.5401852993541687E-7</v>
      </c>
      <c r="O218" s="35">
        <f t="shared" si="86"/>
        <v>112116.2393899279</v>
      </c>
      <c r="P218" s="3">
        <f t="shared" si="87"/>
        <v>9305.6478693640165</v>
      </c>
      <c r="Q218">
        <f t="shared" si="76"/>
        <v>8.3000000000000004E-2</v>
      </c>
      <c r="R218" s="3">
        <f>IF(B218&lt;2,K218*V$5+L218*0.4*V$6 - IF((C218-J218)&gt;0,IF((C218-J218)&gt;V$12,V$12,C218-J218)),P218+L218*($V$6)*0.4+K218*($V$5)+G218+F218+E218)/LookHere!B$11</f>
        <v>39310.527869365069</v>
      </c>
      <c r="S218" s="3">
        <f>(IF(G218&gt;0,IF(R218&gt;V$15,IF(0.15*(R218-V$15)&lt;G218,0.15*(R218-V$15),G218),0),0))*LookHere!B$11</f>
        <v>0</v>
      </c>
      <c r="T218" s="3">
        <f>(IF(R218&lt;V$16,W$16*R218,IF(R218&lt;V$17,Z$16+W$17*(R218-V$16),IF(R218&lt;V$18,W$18*(R218-V$18)+Z$17,(R218-V$18)*W$19+Z$18)))+S218 + IF(R218&lt;V$20,R218*W$20,IF(R218&lt;V$21,(R218-V$20)*W$21+Z$20,(R218-V$21)*W$22+Z$21)))*LookHere!B$11</f>
        <v>7862.1055738730138</v>
      </c>
      <c r="AG218">
        <f t="shared" si="77"/>
        <v>98</v>
      </c>
      <c r="AH218" s="37">
        <v>0.2</v>
      </c>
      <c r="AI218" s="3">
        <f t="shared" si="78"/>
        <v>0</v>
      </c>
    </row>
    <row r="219" spans="1:35" x14ac:dyDescent="0.2">
      <c r="A219">
        <f t="shared" si="79"/>
        <v>79</v>
      </c>
      <c r="B219">
        <f>IF(A219&lt;LookHere!$B$9,1,2)</f>
        <v>2</v>
      </c>
      <c r="C219">
        <f>IF(B219&lt;2,LookHere!F$10 - T218,0)</f>
        <v>0</v>
      </c>
      <c r="D219" s="3">
        <f>IF(B219=2,LookHere!$B$12,0)</f>
        <v>45000</v>
      </c>
      <c r="E219" s="3">
        <f>IF(A219&lt;LookHere!B$13,0,IF(A219&lt;LookHere!B$14,LookHere!C$13,LookHere!C$14))</f>
        <v>15000</v>
      </c>
      <c r="F219" s="3">
        <f>IF('SC3'!A219&lt;LookHere!D$15,0,LookHere!B$15)</f>
        <v>8000</v>
      </c>
      <c r="G219" s="3">
        <f>IF('SC3'!A219&lt;LookHere!D$16,0,LookHere!B$16)</f>
        <v>7004.88</v>
      </c>
      <c r="H219" s="3">
        <f t="shared" si="80"/>
        <v>22857.225573873013</v>
      </c>
      <c r="I219" s="35">
        <f t="shared" si="81"/>
        <v>705860.33815030532</v>
      </c>
      <c r="J219" s="3">
        <f>IF(I218&gt;0,IF(B219&lt;2,IF(C219&gt;5500*[1]LookHere!B$11, 5500*[1]LookHere!B$11, C219), IF(H219&gt;(M219+P218),-(H219-M219-P218),0)),0)</f>
        <v>-13551.577704481497</v>
      </c>
      <c r="K219" s="35">
        <f t="shared" si="82"/>
        <v>1.3584121485001391E-16</v>
      </c>
      <c r="L219" s="35">
        <f t="shared" si="83"/>
        <v>2.0838998336999918E-9</v>
      </c>
      <c r="M219" s="35">
        <f t="shared" si="84"/>
        <v>2.7499346609233753E-8</v>
      </c>
      <c r="N219" s="35">
        <f t="shared" si="85"/>
        <v>1.9249534018021566E-8</v>
      </c>
      <c r="O219" s="35">
        <f t="shared" si="86"/>
        <v>106597.87808715564</v>
      </c>
      <c r="P219" s="3">
        <f t="shared" si="87"/>
        <v>9060.819637408229</v>
      </c>
      <c r="Q219">
        <f t="shared" si="76"/>
        <v>8.5000000000000006E-2</v>
      </c>
      <c r="R219" s="3">
        <f>IF(B219&lt;2,K219*V$5+L219*0.4*V$6 - IF((C219-J219)&gt;0,IF((C219-J219)&gt;V$12,V$12,C219-J219)),P219+L219*($V$6)*0.4+K219*($V$5)+G219+F219+E219)/LookHere!B$11</f>
        <v>39065.69963740831</v>
      </c>
      <c r="S219" s="3">
        <f>(IF(G219&gt;0,IF(R219&gt;V$15,IF(0.15*(R219-V$15)&lt;G219,0.15*(R219-V$15),G219),0),0))*LookHere!B$11</f>
        <v>0</v>
      </c>
      <c r="T219" s="3">
        <f>(IF(R219&lt;V$16,W$16*R219,IF(R219&lt;V$17,Z$16+W$17*(R219-V$16),IF(R219&lt;V$18,W$18*(R219-V$18)+Z$17,(R219-V$18)*W$19+Z$18)))+S219 + IF(R219&lt;V$20,R219*W$20,IF(R219&lt;V$21,(R219-V$20)*W$21+Z$20,(R219-V$21)*W$22+Z$21)))*LookHere!B$11</f>
        <v>7813.1399274816613</v>
      </c>
      <c r="AG219">
        <f t="shared" si="77"/>
        <v>99</v>
      </c>
      <c r="AH219" s="37">
        <v>0.2</v>
      </c>
      <c r="AI219" s="3">
        <f t="shared" si="78"/>
        <v>0</v>
      </c>
    </row>
    <row r="220" spans="1:35" x14ac:dyDescent="0.2">
      <c r="A220">
        <f t="shared" si="79"/>
        <v>80</v>
      </c>
      <c r="B220">
        <f>IF(A220&lt;LookHere!$B$9,1,2)</f>
        <v>2</v>
      </c>
      <c r="C220">
        <f>IF(B220&lt;2,LookHere!F$10 - T219,0)</f>
        <v>0</v>
      </c>
      <c r="D220" s="3">
        <f>IF(B220=2,LookHere!$B$12,0)</f>
        <v>45000</v>
      </c>
      <c r="E220" s="3">
        <f>IF(A220&lt;LookHere!B$13,0,IF(A220&lt;LookHere!B$14,LookHere!C$13,LookHere!C$14))</f>
        <v>15000</v>
      </c>
      <c r="F220" s="3">
        <f>IF('SC3'!A220&lt;LookHere!D$15,0,LookHere!B$15)</f>
        <v>8000</v>
      </c>
      <c r="G220" s="3">
        <f>IF('SC3'!A220&lt;LookHere!D$16,0,LookHere!B$16)</f>
        <v>7004.88</v>
      </c>
      <c r="H220" s="3">
        <f t="shared" si="80"/>
        <v>22808.25992748166</v>
      </c>
      <c r="I220" s="35">
        <f t="shared" si="81"/>
        <v>715956.86008295126</v>
      </c>
      <c r="J220" s="3">
        <f>IF(I219&gt;0,IF(B220&lt;2,IF(C220&gt;5500*[1]LookHere!B$11, 5500*[1]LookHere!B$11, C220), IF(H220&gt;(M220+P219),-(H220-M220-P219),0)),0)</f>
        <v>-13747.440290071347</v>
      </c>
      <c r="K220" s="35">
        <f t="shared" si="82"/>
        <v>2.1435744509336984E-18</v>
      </c>
      <c r="L220" s="35">
        <f t="shared" si="83"/>
        <v>1.579179293977851E-10</v>
      </c>
      <c r="M220" s="35">
        <f t="shared" si="84"/>
        <v>2.0838999695412066E-9</v>
      </c>
      <c r="N220" s="35">
        <f t="shared" si="85"/>
        <v>1.4587298428376298E-9</v>
      </c>
      <c r="O220" s="35">
        <f t="shared" si="86"/>
        <v>101137.93477153151</v>
      </c>
      <c r="P220" s="3">
        <f t="shared" si="87"/>
        <v>8900.138259894773</v>
      </c>
      <c r="Q220">
        <f t="shared" si="76"/>
        <v>8.7999999999999995E-2</v>
      </c>
      <c r="R220" s="3">
        <f>IF(B220&lt;2,K220*V$5+L220*0.4*V$6 - IF((C220-J220)&gt;0,IF((C220-J220)&gt;V$12,V$12,C220-J220)),P220+L220*($V$6)*0.4+K220*($V$5)+G220+F220+E220)/LookHere!B$11</f>
        <v>38905.018259894779</v>
      </c>
      <c r="S220" s="3">
        <f>(IF(G220&gt;0,IF(R220&gt;V$15,IF(0.15*(R220-V$15)&lt;G220,0.15*(R220-V$15),G220),0),0))*LookHere!B$11</f>
        <v>0</v>
      </c>
      <c r="T220" s="3">
        <f>(IF(R220&lt;V$16,W$16*R220,IF(R220&lt;V$17,Z$16+W$17*(R220-V$16),IF(R220&lt;V$18,W$18*(R220-V$18)+Z$17,(R220-V$18)*W$19+Z$18)))+S220 + IF(R220&lt;V$20,R220*W$20,IF(R220&lt;V$21,(R220-V$20)*W$21+Z$20,(R220-V$21)*W$22+Z$21)))*LookHere!B$11</f>
        <v>7781.0036519789564</v>
      </c>
      <c r="AG220">
        <f t="shared" si="77"/>
        <v>100</v>
      </c>
      <c r="AH220" s="37">
        <v>0.2</v>
      </c>
      <c r="AI220" s="3">
        <f t="shared" ref="AI220:AI251" si="88">IF(((K220+L220+O220+I220)-H220)&lt;H220,1,0)</f>
        <v>0</v>
      </c>
    </row>
    <row r="221" spans="1:35" x14ac:dyDescent="0.2">
      <c r="A221">
        <f t="shared" si="79"/>
        <v>81</v>
      </c>
      <c r="B221">
        <f>IF(A221&lt;LookHere!$B$9,1,2)</f>
        <v>2</v>
      </c>
      <c r="C221">
        <f>IF(B221&lt;2,LookHere!F$10 - T220,0)</f>
        <v>0</v>
      </c>
      <c r="D221" s="3">
        <f>IF(B221=2,LookHere!$B$12,0)</f>
        <v>45000</v>
      </c>
      <c r="E221" s="3">
        <f>IF(A221&lt;LookHere!B$13,0,IF(A221&lt;LookHere!B$14,LookHere!C$13,LookHere!C$14))</f>
        <v>15000</v>
      </c>
      <c r="F221" s="3">
        <f>IF('SC3'!A221&lt;LookHere!D$15,0,LookHere!B$15)</f>
        <v>8000</v>
      </c>
      <c r="G221" s="3">
        <f>IF('SC3'!A221&lt;LookHere!D$16,0,LookHere!B$16)</f>
        <v>7004.88</v>
      </c>
      <c r="H221" s="3">
        <f t="shared" si="80"/>
        <v>22776.123651978956</v>
      </c>
      <c r="I221" s="35">
        <f t="shared" si="81"/>
        <v>726265.89742446935</v>
      </c>
      <c r="J221" s="3">
        <f>IF(I220&gt;0,IF(B221&lt;2,IF(C221&gt;5500*[1]LookHere!B$11, 5500*[1]LookHere!B$11, C221), IF(H221&gt;(M221+P220),-(H221-M221-P220),0)),0)</f>
        <v>-13875.985392084027</v>
      </c>
      <c r="K221" s="35">
        <f t="shared" si="82"/>
        <v>3.3825612445795396E-20</v>
      </c>
      <c r="L221" s="35">
        <f t="shared" si="83"/>
        <v>1.1967020689764145E-11</v>
      </c>
      <c r="M221" s="35">
        <f t="shared" si="84"/>
        <v>1.5791793154135955E-10</v>
      </c>
      <c r="N221" s="35">
        <f t="shared" si="85"/>
        <v>1.1054254993537724E-10</v>
      </c>
      <c r="O221" s="35">
        <f t="shared" si="86"/>
        <v>95654.235948219066</v>
      </c>
      <c r="P221" s="3">
        <f t="shared" si="87"/>
        <v>8608.8812353397152</v>
      </c>
      <c r="Q221">
        <f t="shared" si="76"/>
        <v>0.09</v>
      </c>
      <c r="R221" s="3">
        <f>IF(B221&lt;2,K221*V$5+L221*0.4*V$6 - IF((C221-J221)&gt;0,IF((C221-J221)&gt;V$12,V$12,C221-J221)),P221+L221*($V$6)*0.4+K221*($V$5)+G221+F221+E221)/LookHere!B$11</f>
        <v>38613.761235339713</v>
      </c>
      <c r="S221" s="3">
        <f>(IF(G221&gt;0,IF(R221&gt;V$15,IF(0.15*(R221-V$15)&lt;G221,0.15*(R221-V$15),G221),0),0))*LookHere!B$11</f>
        <v>0</v>
      </c>
      <c r="T221" s="3">
        <f>(IF(R221&lt;V$16,W$16*R221,IF(R221&lt;V$17,Z$16+W$17*(R221-V$16),IF(R221&lt;V$18,W$18*(R221-V$18)+Z$17,(R221-V$18)*W$19+Z$18)))+S221 + IF(R221&lt;V$20,R221*W$20,IF(R221&lt;V$21,(R221-V$20)*W$21+Z$20,(R221-V$21)*W$22+Z$21)))*LookHere!B$11</f>
        <v>7722.7522470679423</v>
      </c>
      <c r="AI221" s="3">
        <f t="shared" si="88"/>
        <v>0</v>
      </c>
    </row>
    <row r="222" spans="1:35" x14ac:dyDescent="0.2">
      <c r="A222">
        <f t="shared" si="79"/>
        <v>82</v>
      </c>
      <c r="B222">
        <f>IF(A222&lt;LookHere!$B$9,1,2)</f>
        <v>2</v>
      </c>
      <c r="C222">
        <f>IF(B222&lt;2,LookHere!F$10 - T221,0)</f>
        <v>0</v>
      </c>
      <c r="D222" s="3">
        <f>IF(B222=2,LookHere!$B$12,0)</f>
        <v>45000</v>
      </c>
      <c r="E222" s="3">
        <f>IF(A222&lt;LookHere!B$13,0,IF(A222&lt;LookHere!B$14,LookHere!C$13,LookHere!C$14))</f>
        <v>15000</v>
      </c>
      <c r="F222" s="3">
        <f>IF('SC3'!A222&lt;LookHere!D$15,0,LookHere!B$15)</f>
        <v>8000</v>
      </c>
      <c r="G222" s="3">
        <f>IF('SC3'!A222&lt;LookHere!D$16,0,LookHere!B$16)</f>
        <v>7004.88</v>
      </c>
      <c r="H222" s="3">
        <f t="shared" si="80"/>
        <v>22717.872247067942</v>
      </c>
      <c r="I222" s="35">
        <f t="shared" si="81"/>
        <v>736690.16842773964</v>
      </c>
      <c r="J222" s="3">
        <f>IF(I221&gt;0,IF(B222&lt;2,IF(C222&gt;5500*[1]LookHere!B$11, 5500*[1]LookHere!B$11, C222), IF(H222&gt;(M222+P221),-(H222-M222-P221),0)),0)</f>
        <v>-14108.991011728216</v>
      </c>
      <c r="K222" s="35">
        <f t="shared" si="82"/>
        <v>5.3376737081825117E-22</v>
      </c>
      <c r="L222" s="35">
        <f t="shared" si="83"/>
        <v>9.0686082787032612E-13</v>
      </c>
      <c r="M222" s="35">
        <f t="shared" si="84"/>
        <v>1.1967020723589757E-11</v>
      </c>
      <c r="N222" s="35">
        <f t="shared" si="85"/>
        <v>8.376914472687217E-12</v>
      </c>
      <c r="O222" s="35">
        <f t="shared" si="86"/>
        <v>90276.554803210194</v>
      </c>
      <c r="P222" s="3">
        <f t="shared" si="87"/>
        <v>8395.7195966985473</v>
      </c>
      <c r="Q222">
        <f t="shared" si="76"/>
        <v>9.2999999999999999E-2</v>
      </c>
      <c r="R222" s="3">
        <f>IF(B222&lt;2,K222*V$5+L222*0.4*V$6 - IF((C222-J222)&gt;0,IF((C222-J222)&gt;V$12,V$12,C222-J222)),P222+L222*($V$6)*0.4+K222*($V$5)+G222+F222+E222)/LookHere!B$11</f>
        <v>38400.59959669855</v>
      </c>
      <c r="S222" s="3">
        <f>(IF(G222&gt;0,IF(R222&gt;V$15,IF(0.15*(R222-V$15)&lt;G222,0.15*(R222-V$15),G222),0),0))*LookHere!B$11</f>
        <v>0</v>
      </c>
      <c r="T222" s="3">
        <f>(IF(R222&lt;V$16,W$16*R222,IF(R222&lt;V$17,Z$16+W$17*(R222-V$16),IF(R222&lt;V$18,W$18*(R222-V$18)+Z$17,(R222-V$18)*W$19+Z$18)))+S222 + IF(R222&lt;V$20,R222*W$20,IF(R222&lt;V$21,(R222-V$20)*W$21+Z$20,(R222-V$21)*W$22+Z$21)))*LookHere!B$11</f>
        <v>7680.1199193397106</v>
      </c>
      <c r="AI222" s="3">
        <f t="shared" si="88"/>
        <v>0</v>
      </c>
    </row>
    <row r="223" spans="1:35" x14ac:dyDescent="0.2">
      <c r="A223">
        <f t="shared" si="79"/>
        <v>83</v>
      </c>
      <c r="B223">
        <f>IF(A223&lt;LookHere!$B$9,1,2)</f>
        <v>2</v>
      </c>
      <c r="C223">
        <f>IF(B223&lt;2,LookHere!F$10 - T222,0)</f>
        <v>0</v>
      </c>
      <c r="D223" s="3">
        <f>IF(B223=2,LookHere!$B$12,0)</f>
        <v>45000</v>
      </c>
      <c r="E223" s="3">
        <f>IF(A223&lt;LookHere!B$13,0,IF(A223&lt;LookHere!B$14,LookHere!C$13,LookHere!C$14))</f>
        <v>15000</v>
      </c>
      <c r="F223" s="3">
        <f>IF('SC3'!A223&lt;LookHere!D$15,0,LookHere!B$15)</f>
        <v>8000</v>
      </c>
      <c r="G223" s="3">
        <f>IF('SC3'!A223&lt;LookHere!D$16,0,LookHere!B$16)</f>
        <v>7004.88</v>
      </c>
      <c r="H223" s="3">
        <f t="shared" si="80"/>
        <v>22675.23991933971</v>
      </c>
      <c r="I223" s="35">
        <f t="shared" si="81"/>
        <v>747296.04199458752</v>
      </c>
      <c r="J223" s="3">
        <f>IF(I222&gt;0,IF(B223&lt;2,IF(C223&gt;5500*[1]LookHere!B$11, 5500*[1]LookHere!B$11, C223), IF(H223&gt;(M223+P222),-(H223-M223-P222),0)),0)</f>
        <v>-14279.520322641163</v>
      </c>
      <c r="K223" s="35">
        <f t="shared" si="82"/>
        <v>8.4228635225492379E-24</v>
      </c>
      <c r="L223" s="35">
        <f t="shared" si="83"/>
        <v>6.8721913536013251E-14</v>
      </c>
      <c r="M223" s="35">
        <f t="shared" si="84"/>
        <v>9.0686082840409349E-13</v>
      </c>
      <c r="N223" s="35">
        <f t="shared" si="85"/>
        <v>6.3480257934909801E-13</v>
      </c>
      <c r="O223" s="35">
        <f t="shared" si="86"/>
        <v>84930.377227764082</v>
      </c>
      <c r="P223" s="3">
        <f t="shared" si="87"/>
        <v>8153.3162138653524</v>
      </c>
      <c r="Q223">
        <f t="shared" si="76"/>
        <v>9.6000000000000002E-2</v>
      </c>
      <c r="R223" s="3">
        <f>IF(B223&lt;2,K223*V$5+L223*0.4*V$6 - IF((C223-J223)&gt;0,IF((C223-J223)&gt;V$12,V$12,C223-J223)),P223+L223*($V$6)*0.4+K223*($V$5)+G223+F223+E223)/LookHere!B$11</f>
        <v>38158.196213865354</v>
      </c>
      <c r="S223" s="3">
        <f>(IF(G223&gt;0,IF(R223&gt;V$15,IF(0.15*(R223-V$15)&lt;G223,0.15*(R223-V$15),G223),0),0))*LookHere!B$11</f>
        <v>0</v>
      </c>
      <c r="T223" s="3">
        <f>(IF(R223&lt;V$16,W$16*R223,IF(R223&lt;V$17,Z$16+W$17*(R223-V$16),IF(R223&lt;V$18,W$18*(R223-V$18)+Z$17,(R223-V$18)*W$19+Z$18)))+S223 + IF(R223&lt;V$20,R223*W$20,IF(R223&lt;V$21,(R223-V$20)*W$21+Z$20,(R223-V$21)*W$22+Z$21)))*LookHere!B$11</f>
        <v>7631.6392427730707</v>
      </c>
      <c r="AI223" s="3">
        <f t="shared" si="88"/>
        <v>0</v>
      </c>
    </row>
    <row r="224" spans="1:35" x14ac:dyDescent="0.2">
      <c r="A224">
        <f t="shared" si="79"/>
        <v>84</v>
      </c>
      <c r="B224">
        <f>IF(A224&lt;LookHere!$B$9,1,2)</f>
        <v>2</v>
      </c>
      <c r="C224">
        <f>IF(B224&lt;2,LookHere!F$10 - T223,0)</f>
        <v>0</v>
      </c>
      <c r="D224" s="3">
        <f>IF(B224=2,LookHere!$B$12,0)</f>
        <v>45000</v>
      </c>
      <c r="E224" s="3">
        <f>IF(A224&lt;LookHere!B$13,0,IF(A224&lt;LookHere!B$14,LookHere!C$13,LookHere!C$14))</f>
        <v>15000</v>
      </c>
      <c r="F224" s="3">
        <f>IF('SC3'!A224&lt;LookHere!D$15,0,LookHere!B$15)</f>
        <v>8000</v>
      </c>
      <c r="G224" s="3">
        <f>IF('SC3'!A224&lt;LookHere!D$16,0,LookHere!B$16)</f>
        <v>7004.88</v>
      </c>
      <c r="H224" s="3">
        <f t="shared" si="80"/>
        <v>22626.759242773071</v>
      </c>
      <c r="I224" s="35">
        <f t="shared" si="81"/>
        <v>758066.25926425692</v>
      </c>
      <c r="J224" s="3">
        <f>IF(I223&gt;0,IF(B224&lt;2,IF(C224&gt;5500*[1]LookHere!B$11, 5500*[1]LookHere!B$11, C224), IF(H224&gt;(M224+P223),-(H224-M224-P223),0)),0)</f>
        <v>-14473.443028907717</v>
      </c>
      <c r="K224" s="35">
        <f t="shared" si="82"/>
        <v>1.3291359619887784E-25</v>
      </c>
      <c r="L224" s="35">
        <f t="shared" si="83"/>
        <v>5.2077466077590711E-15</v>
      </c>
      <c r="M224" s="35">
        <f t="shared" si="84"/>
        <v>6.8721913544436114E-14</v>
      </c>
      <c r="N224" s="35">
        <f t="shared" si="85"/>
        <v>4.8105339472682415E-14</v>
      </c>
      <c r="O224" s="35">
        <f t="shared" si="86"/>
        <v>79646.009156652595</v>
      </c>
      <c r="P224" s="3">
        <f t="shared" si="87"/>
        <v>7884.9549065086076</v>
      </c>
      <c r="Q224">
        <f t="shared" si="76"/>
        <v>9.9000000000000005E-2</v>
      </c>
      <c r="R224" s="3">
        <f>IF(B224&lt;2,K224*V$5+L224*0.4*V$6 - IF((C224-J224)&gt;0,IF((C224-J224)&gt;V$12,V$12,C224-J224)),P224+L224*($V$6)*0.4+K224*($V$5)+G224+F224+E224)/LookHere!B$11</f>
        <v>37889.834906508608</v>
      </c>
      <c r="S224" s="3">
        <f>(IF(G224&gt;0,IF(R224&gt;V$15,IF(0.15*(R224-V$15)&lt;G224,0.15*(R224-V$15),G224),0),0))*LookHere!B$11</f>
        <v>0</v>
      </c>
      <c r="T224" s="3">
        <f>(IF(R224&lt;V$16,W$16*R224,IF(R224&lt;V$17,Z$16+W$17*(R224-V$16),IF(R224&lt;V$18,W$18*(R224-V$18)+Z$17,(R224-V$18)*W$19+Z$18)))+S224 + IF(R224&lt;V$20,R224*W$20,IF(R224&lt;V$21,(R224-V$20)*W$21+Z$20,(R224-V$21)*W$22+Z$21)))*LookHere!B$11</f>
        <v>7577.9669813017208</v>
      </c>
      <c r="AI224" s="3">
        <f t="shared" si="88"/>
        <v>0</v>
      </c>
    </row>
    <row r="225" spans="1:35" x14ac:dyDescent="0.2">
      <c r="A225">
        <f t="shared" si="79"/>
        <v>85</v>
      </c>
      <c r="B225">
        <f>IF(A225&lt;LookHere!$B$9,1,2)</f>
        <v>2</v>
      </c>
      <c r="C225">
        <f>IF(B225&lt;2,LookHere!F$10 - T224,0)</f>
        <v>0</v>
      </c>
      <c r="D225" s="3">
        <f>IF(B225=2,LookHere!$B$12,0)</f>
        <v>45000</v>
      </c>
      <c r="E225" s="3">
        <f>IF(A225&lt;LookHere!B$13,0,IF(A225&lt;LookHere!B$14,LookHere!C$13,LookHere!C$14))</f>
        <v>15000</v>
      </c>
      <c r="F225" s="3">
        <f>IF('SC3'!A225&lt;LookHere!D$15,0,LookHere!B$15)</f>
        <v>8000</v>
      </c>
      <c r="G225" s="3">
        <f>IF('SC3'!A225&lt;LookHere!D$16,0,LookHere!B$16)</f>
        <v>7004.88</v>
      </c>
      <c r="H225" s="3">
        <f t="shared" si="80"/>
        <v>22573.08698130172</v>
      </c>
      <c r="I225" s="35">
        <f t="shared" si="81"/>
        <v>768985.60542741034</v>
      </c>
      <c r="J225" s="3">
        <f>IF(I224&gt;0,IF(B225&lt;2,IF(C225&gt;5500*[1]LookHere!B$11, 5500*[1]LookHere!B$11, C225), IF(H225&gt;(M225+P224),-(H225-M225-P224),0)),0)</f>
        <v>-14688.132074793113</v>
      </c>
      <c r="K225" s="35">
        <f t="shared" si="82"/>
        <v>2.0975811469826704E-27</v>
      </c>
      <c r="L225" s="35">
        <f t="shared" si="83"/>
        <v>3.946430379359824E-16</v>
      </c>
      <c r="M225" s="35">
        <f t="shared" si="84"/>
        <v>5.2077466078919847E-15</v>
      </c>
      <c r="N225" s="35">
        <f t="shared" si="85"/>
        <v>3.6454226253914757E-15</v>
      </c>
      <c r="O225" s="35">
        <f t="shared" si="86"/>
        <v>74451.496439455717</v>
      </c>
      <c r="P225" s="3">
        <f t="shared" si="87"/>
        <v>7668.5041332639385</v>
      </c>
      <c r="Q225">
        <f t="shared" si="76"/>
        <v>0.10299999999999999</v>
      </c>
      <c r="R225" s="3">
        <f>IF(B225&lt;2,K225*V$5+L225*0.4*V$6 - IF((C225-J225)&gt;0,IF((C225-J225)&gt;V$12,V$12,C225-J225)),P225+L225*($V$6)*0.4+K225*($V$5)+G225+F225+E225)/LookHere!B$11</f>
        <v>37673.384133263942</v>
      </c>
      <c r="S225" s="3">
        <f>(IF(G225&gt;0,IF(R225&gt;V$15,IF(0.15*(R225-V$15)&lt;G225,0.15*(R225-V$15),G225),0),0))*LookHere!B$11</f>
        <v>0</v>
      </c>
      <c r="T225" s="3">
        <f>(IF(R225&lt;V$16,W$16*R225,IF(R225&lt;V$17,Z$16+W$17*(R225-V$16),IF(R225&lt;V$18,W$18*(R225-V$18)+Z$17,(R225-V$18)*W$19+Z$18)))+S225 + IF(R225&lt;V$20,R225*W$20,IF(R225&lt;V$21,(R225-V$20)*W$21+Z$20,(R225-V$21)*W$22+Z$21)))*LookHere!B$11</f>
        <v>7534.6768266527888</v>
      </c>
      <c r="AI225" s="3">
        <f t="shared" si="88"/>
        <v>0</v>
      </c>
    </row>
    <row r="226" spans="1:35" x14ac:dyDescent="0.2">
      <c r="A226">
        <f t="shared" si="79"/>
        <v>86</v>
      </c>
      <c r="B226">
        <f>IF(A226&lt;LookHere!$B$9,1,2)</f>
        <v>2</v>
      </c>
      <c r="C226">
        <f>IF(B226&lt;2,LookHere!F$10 - T225,0)</f>
        <v>0</v>
      </c>
      <c r="D226" s="3">
        <f>IF(B226=2,LookHere!$B$12,0)</f>
        <v>45000</v>
      </c>
      <c r="E226" s="3">
        <f>IF(A226&lt;LookHere!B$13,0,IF(A226&lt;LookHere!B$14,LookHere!C$13,LookHere!C$14))</f>
        <v>15000</v>
      </c>
      <c r="F226" s="3">
        <f>IF('SC3'!A226&lt;LookHere!D$15,0,LookHere!B$15)</f>
        <v>8000</v>
      </c>
      <c r="G226" s="3">
        <f>IF('SC3'!A226&lt;LookHere!D$16,0,LookHere!B$16)</f>
        <v>7004.88</v>
      </c>
      <c r="H226" s="3">
        <f t="shared" si="80"/>
        <v>22529.79682665279</v>
      </c>
      <c r="I226" s="35">
        <f t="shared" si="81"/>
        <v>780100.64648535929</v>
      </c>
      <c r="J226" s="3">
        <f>IF(I225&gt;0,IF(B226&lt;2,IF(C226&gt;5500*[1]LookHere!B$11, 5500*[1]LookHere!B$11, C226), IF(H226&gt;(M226+P225),-(H226-M226-P225),0)),0)</f>
        <v>-14861.292693388852</v>
      </c>
      <c r="K226" s="35">
        <f t="shared" si="82"/>
        <v>3.3132158019282496E-29</v>
      </c>
      <c r="L226" s="35">
        <f t="shared" si="83"/>
        <v>2.9906049414788663E-17</v>
      </c>
      <c r="M226" s="35">
        <f t="shared" si="84"/>
        <v>3.9464303793807998E-16</v>
      </c>
      <c r="N226" s="35">
        <f t="shared" si="85"/>
        <v>2.7625012655455842E-16</v>
      </c>
      <c r="O226" s="35">
        <f t="shared" si="86"/>
        <v>69297.963855916591</v>
      </c>
      <c r="P226" s="3">
        <f t="shared" si="87"/>
        <v>7484.1800964389913</v>
      </c>
      <c r="Q226">
        <f t="shared" si="76"/>
        <v>0.108</v>
      </c>
      <c r="R226" s="3">
        <f>IF(B226&lt;2,K226*V$5+L226*0.4*V$6 - IF((C226-J226)&gt;0,IF((C226-J226)&gt;V$12,V$12,C226-J226)),P226+L226*($V$6)*0.4+K226*($V$5)+G226+F226+E226)/LookHere!B$11</f>
        <v>37489.060096438989</v>
      </c>
      <c r="S226" s="3">
        <f>(IF(G226&gt;0,IF(R226&gt;V$15,IF(0.15*(R226-V$15)&lt;G226,0.15*(R226-V$15),G226),0),0))*LookHere!B$11</f>
        <v>0</v>
      </c>
      <c r="T226" s="3">
        <f>(IF(R226&lt;V$16,W$16*R226,IF(R226&lt;V$17,Z$16+W$17*(R226-V$16),IF(R226&lt;V$18,W$18*(R226-V$18)+Z$17,(R226-V$18)*W$19+Z$18)))+S226 + IF(R226&lt;V$20,R226*W$20,IF(R226&lt;V$21,(R226-V$20)*W$21+Z$20,(R226-V$21)*W$22+Z$21)))*LookHere!B$11</f>
        <v>7497.8120192877977</v>
      </c>
      <c r="AI226" s="3">
        <f t="shared" si="88"/>
        <v>0</v>
      </c>
    </row>
    <row r="227" spans="1:35" x14ac:dyDescent="0.2">
      <c r="A227">
        <f t="shared" si="79"/>
        <v>87</v>
      </c>
      <c r="B227">
        <f>IF(A227&lt;LookHere!$B$9,1,2)</f>
        <v>2</v>
      </c>
      <c r="C227">
        <f>IF(B227&lt;2,LookHere!F$10 - T226,0)</f>
        <v>0</v>
      </c>
      <c r="D227" s="3">
        <f>IF(B227=2,LookHere!$B$12,0)</f>
        <v>45000</v>
      </c>
      <c r="E227" s="3">
        <f>IF(A227&lt;LookHere!B$13,0,IF(A227&lt;LookHere!B$14,LookHere!C$13,LookHere!C$14))</f>
        <v>15000</v>
      </c>
      <c r="F227" s="3">
        <f>IF('SC3'!A227&lt;LookHere!D$15,0,LookHere!B$15)</f>
        <v>8000</v>
      </c>
      <c r="G227" s="3">
        <f>IF('SC3'!A227&lt;LookHere!D$16,0,LookHere!B$16)</f>
        <v>7004.88</v>
      </c>
      <c r="H227" s="3">
        <f t="shared" si="80"/>
        <v>22492.932019287797</v>
      </c>
      <c r="I227" s="35">
        <f t="shared" si="81"/>
        <v>791443.69440078596</v>
      </c>
      <c r="J227" s="3">
        <f>IF(I226&gt;0,IF(B227&lt;2,IF(C227&gt;5500*[1]LookHere!B$11, 5500*[1]LookHere!B$11, C227), IF(H227&gt;(M227+P226),-(H227-M227-P226),0)),0)</f>
        <v>-15008.751922848805</v>
      </c>
      <c r="K227" s="35">
        <f t="shared" si="82"/>
        <v>5.2385294487332815E-31</v>
      </c>
      <c r="L227" s="35">
        <f t="shared" si="83"/>
        <v>2.2662804246526836E-18</v>
      </c>
      <c r="M227" s="35">
        <f t="shared" si="84"/>
        <v>2.9906049414821795E-17</v>
      </c>
      <c r="N227" s="35">
        <f t="shared" si="85"/>
        <v>2.0934234590342123E-17</v>
      </c>
      <c r="O227" s="35">
        <f t="shared" si="86"/>
        <v>64154.668978530455</v>
      </c>
      <c r="P227" s="3">
        <f t="shared" si="87"/>
        <v>7249.477594573942</v>
      </c>
      <c r="Q227">
        <f t="shared" si="76"/>
        <v>0.113</v>
      </c>
      <c r="R227" s="3">
        <f>IF(B227&lt;2,K227*V$5+L227*0.4*V$6 - IF((C227-J227)&gt;0,IF((C227-J227)&gt;V$12,V$12,C227-J227)),P227+L227*($V$6)*0.4+K227*($V$5)+G227+F227+E227)/LookHere!B$11</f>
        <v>37254.357594573943</v>
      </c>
      <c r="S227" s="3">
        <f>(IF(G227&gt;0,IF(R227&gt;V$15,IF(0.15*(R227-V$15)&lt;G227,0.15*(R227-V$15),G227),0),0))*LookHere!B$11</f>
        <v>0</v>
      </c>
      <c r="T227" s="3">
        <f>(IF(R227&lt;V$16,W$16*R227,IF(R227&lt;V$17,Z$16+W$17*(R227-V$16),IF(R227&lt;V$18,W$18*(R227-V$18)+Z$17,(R227-V$18)*W$19+Z$18)))+S227 + IF(R227&lt;V$20,R227*W$20,IF(R227&lt;V$21,(R227-V$20)*W$21+Z$20,(R227-V$21)*W$22+Z$21)))*LookHere!B$11</f>
        <v>7450.8715189147879</v>
      </c>
      <c r="AI227" s="3">
        <f t="shared" si="88"/>
        <v>0</v>
      </c>
    </row>
    <row r="228" spans="1:35" x14ac:dyDescent="0.2">
      <c r="A228">
        <f t="shared" si="79"/>
        <v>88</v>
      </c>
      <c r="B228">
        <f>IF(A228&lt;LookHere!$B$9,1,2)</f>
        <v>2</v>
      </c>
      <c r="C228">
        <f>IF(B228&lt;2,LookHere!F$10 - T227,0)</f>
        <v>0</v>
      </c>
      <c r="D228" s="3">
        <f>IF(B228=2,LookHere!$B$12,0)</f>
        <v>45000</v>
      </c>
      <c r="E228" s="3">
        <f>IF(A228&lt;LookHere!B$13,0,IF(A228&lt;LookHere!B$14,LookHere!C$13,LookHere!C$14))</f>
        <v>15000</v>
      </c>
      <c r="F228" s="3">
        <f>IF('SC3'!A228&lt;LookHere!D$15,0,LookHere!B$15)</f>
        <v>8000</v>
      </c>
      <c r="G228" s="3">
        <f>IF('SC3'!A228&lt;LookHere!D$16,0,LookHere!B$16)</f>
        <v>7004.88</v>
      </c>
      <c r="H228" s="3">
        <f t="shared" si="80"/>
        <v>22445.991518914787</v>
      </c>
      <c r="I228" s="35">
        <f t="shared" si="81"/>
        <v>802982.14847330365</v>
      </c>
      <c r="J228" s="3">
        <f>IF(I227&gt;0,IF(B228&lt;2,IF(C228&gt;5500*[1]LookHere!B$11, 5500*[1]LookHere!B$11, C228), IF(H228&gt;(M228+P227),-(H228-M228-P227),0)),0)</f>
        <v>-15196.513924340845</v>
      </c>
      <c r="K228" s="35">
        <f t="shared" si="82"/>
        <v>8.2814987608651142E-33</v>
      </c>
      <c r="L228" s="35">
        <f t="shared" si="83"/>
        <v>1.7173873058018043E-19</v>
      </c>
      <c r="M228" s="35">
        <f t="shared" si="84"/>
        <v>2.2662804246532074E-18</v>
      </c>
      <c r="N228" s="35">
        <f t="shared" si="85"/>
        <v>1.5863962972567212E-18</v>
      </c>
      <c r="O228" s="35">
        <f t="shared" si="86"/>
        <v>59072.336102051268</v>
      </c>
      <c r="P228" s="3">
        <f t="shared" si="87"/>
        <v>7029.6079961441001</v>
      </c>
      <c r="Q228">
        <f t="shared" si="76"/>
        <v>0.11899999999999999</v>
      </c>
      <c r="R228" s="3">
        <f>IF(B228&lt;2,K228*V$5+L228*0.4*V$6 - IF((C228-J228)&gt;0,IF((C228-J228)&gt;V$12,V$12,C228-J228)),P228+L228*($V$6)*0.4+K228*($V$5)+G228+F228+E228)/LookHere!B$11</f>
        <v>37034.487996144104</v>
      </c>
      <c r="S228" s="3">
        <f>(IF(G228&gt;0,IF(R228&gt;V$15,IF(0.15*(R228-V$15)&lt;G228,0.15*(R228-V$15),G228),0),0))*LookHere!B$11</f>
        <v>0</v>
      </c>
      <c r="T228" s="3">
        <f>(IF(R228&lt;V$16,W$16*R228,IF(R228&lt;V$17,Z$16+W$17*(R228-V$16),IF(R228&lt;V$18,W$18*(R228-V$18)+Z$17,(R228-V$18)*W$19+Z$18)))+S228 + IF(R228&lt;V$20,R228*W$20,IF(R228&lt;V$21,(R228-V$20)*W$21+Z$20,(R228-V$21)*W$22+Z$21)))*LookHere!B$11</f>
        <v>7406.8975992288206</v>
      </c>
      <c r="AI228" s="3">
        <f t="shared" si="88"/>
        <v>0</v>
      </c>
    </row>
    <row r="229" spans="1:35" x14ac:dyDescent="0.2">
      <c r="A229">
        <f t="shared" si="79"/>
        <v>89</v>
      </c>
      <c r="B229">
        <f>IF(A229&lt;LookHere!$B$9,1,2)</f>
        <v>2</v>
      </c>
      <c r="C229">
        <f>IF(B229&lt;2,LookHere!F$10 - T228,0)</f>
        <v>0</v>
      </c>
      <c r="D229" s="3">
        <f>IF(B229=2,LookHere!$B$12,0)</f>
        <v>45000</v>
      </c>
      <c r="E229" s="3">
        <f>IF(A229&lt;LookHere!B$13,0,IF(A229&lt;LookHere!B$14,LookHere!C$13,LookHere!C$14))</f>
        <v>15000</v>
      </c>
      <c r="F229" s="3">
        <f>IF('SC3'!A229&lt;LookHere!D$15,0,LookHere!B$15)</f>
        <v>8000</v>
      </c>
      <c r="G229" s="3">
        <f>IF('SC3'!A229&lt;LookHere!D$16,0,LookHere!B$16)</f>
        <v>7004.88</v>
      </c>
      <c r="H229" s="3">
        <f t="shared" si="80"/>
        <v>22402.01759922882</v>
      </c>
      <c r="I229" s="35">
        <f t="shared" si="81"/>
        <v>814734.47584564716</v>
      </c>
      <c r="J229" s="3">
        <f>IF(I228&gt;0,IF(B229&lt;2,IF(C229&gt;5500*[1]LookHere!B$11, 5500*[1]LookHere!B$11, C229), IF(H229&gt;(M229+P228),-(H229-M229-P228),0)),0)</f>
        <v>-15372.409603084721</v>
      </c>
      <c r="K229" s="35">
        <f t="shared" si="82"/>
        <v>0</v>
      </c>
      <c r="L229" s="35">
        <f t="shared" si="83"/>
        <v>1.3014361003366034E-20</v>
      </c>
      <c r="M229" s="35">
        <f t="shared" si="84"/>
        <v>1.7173873058018872E-19</v>
      </c>
      <c r="N229" s="35">
        <f t="shared" si="85"/>
        <v>1.2021711140612382E-19</v>
      </c>
      <c r="O229" s="35">
        <f t="shared" si="86"/>
        <v>54038.191619434452</v>
      </c>
      <c r="P229" s="3">
        <f t="shared" si="87"/>
        <v>6862.8503356681758</v>
      </c>
      <c r="Q229">
        <f t="shared" si="76"/>
        <v>0.127</v>
      </c>
      <c r="R229" s="3">
        <f>IF(B229&lt;2,K229*V$5+L229*0.4*V$6 - IF((C229-J229)&gt;0,IF((C229-J229)&gt;V$12,V$12,C229-J229)),P229+L229*($V$6)*0.4+K229*($V$5)+G229+F229+E229)/LookHere!B$11</f>
        <v>36867.73033566818</v>
      </c>
      <c r="S229" s="3">
        <f>(IF(G229&gt;0,IF(R229&gt;V$15,IF(0.15*(R229-V$15)&lt;G229,0.15*(R229-V$15),G229),0),0))*LookHere!B$11</f>
        <v>0</v>
      </c>
      <c r="T229" s="3">
        <f>(IF(R229&lt;V$16,W$16*R229,IF(R229&lt;V$17,Z$16+W$17*(R229-V$16),IF(R229&lt;V$18,W$18*(R229-V$18)+Z$17,(R229-V$18)*W$19+Z$18)))+S229 + IF(R229&lt;V$20,R229*W$20,IF(R229&lt;V$21,(R229-V$20)*W$21+Z$20,(R229-V$21)*W$22+Z$21)))*LookHere!B$11</f>
        <v>7373.5460671336359</v>
      </c>
      <c r="AI229" s="3">
        <f t="shared" si="88"/>
        <v>0</v>
      </c>
    </row>
    <row r="230" spans="1:35" x14ac:dyDescent="0.2">
      <c r="A230">
        <f t="shared" si="79"/>
        <v>90</v>
      </c>
      <c r="B230">
        <f>IF(A230&lt;LookHere!$B$9,1,2)</f>
        <v>2</v>
      </c>
      <c r="C230">
        <f>IF(B230&lt;2,LookHere!F$10 - T229,0)</f>
        <v>0</v>
      </c>
      <c r="D230" s="3">
        <f>IF(B230=2,LookHere!$B$12,0)</f>
        <v>45000</v>
      </c>
      <c r="E230" s="3">
        <f>IF(A230&lt;LookHere!B$13,0,IF(A230&lt;LookHere!B$14,LookHere!C$13,LookHere!C$14))</f>
        <v>15000</v>
      </c>
      <c r="F230" s="3">
        <f>IF('SC3'!A230&lt;LookHere!D$15,0,LookHere!B$15)</f>
        <v>8000</v>
      </c>
      <c r="G230" s="3">
        <f>IF('SC3'!A230&lt;LookHere!D$16,0,LookHere!B$16)</f>
        <v>7004.88</v>
      </c>
      <c r="H230" s="3">
        <f t="shared" si="80"/>
        <v>22368.666067133636</v>
      </c>
      <c r="I230" s="35">
        <f t="shared" si="81"/>
        <v>826750.39070824755</v>
      </c>
      <c r="J230" s="3">
        <f>IF(I229&gt;0,IF(B230&lt;2,IF(C230&gt;5500*[1]LookHere!B$11, 5500*[1]LookHere!B$11, C230), IF(H230&gt;(M230+P229),-(H230-M230-P229),0)),0)</f>
        <v>-15505.81573146546</v>
      </c>
      <c r="K230" s="35">
        <f t="shared" si="82"/>
        <v>0</v>
      </c>
      <c r="L230" s="35">
        <f t="shared" si="83"/>
        <v>9.8622827683507657E-22</v>
      </c>
      <c r="M230" s="35">
        <f t="shared" si="84"/>
        <v>1.3014361003366034E-20</v>
      </c>
      <c r="N230" s="35">
        <f t="shared" si="85"/>
        <v>9.1100527023562237E-21</v>
      </c>
      <c r="O230" s="35">
        <f t="shared" si="86"/>
        <v>49000.75139667077</v>
      </c>
      <c r="P230" s="3">
        <f t="shared" si="87"/>
        <v>6664.1021899472253</v>
      </c>
      <c r="Q230">
        <f t="shared" si="76"/>
        <v>0.13600000000000001</v>
      </c>
      <c r="R230" s="3">
        <f>IF(B230&lt;2,K230*V$5+L230*0.4*V$6 - IF((C230-J230)&gt;0,IF((C230-J230)&gt;V$12,V$12,C230-J230)),P230+L230*($V$6)*0.4+K230*($V$5)+G230+F230+E230)/LookHere!B$11</f>
        <v>36668.98218994723</v>
      </c>
      <c r="S230" s="3">
        <f>(IF(G230&gt;0,IF(R230&gt;V$15,IF(0.15*(R230-V$15)&lt;G230,0.15*(R230-V$15),G230),0),0))*LookHere!B$11</f>
        <v>0</v>
      </c>
      <c r="T230" s="3">
        <f>(IF(R230&lt;V$16,W$16*R230,IF(R230&lt;V$17,Z$16+W$17*(R230-V$16),IF(R230&lt;V$18,W$18*(R230-V$18)+Z$17,(R230-V$18)*W$19+Z$18)))+S230 + IF(R230&lt;V$20,R230*W$20,IF(R230&lt;V$21,(R230-V$20)*W$21+Z$20,(R230-V$21)*W$22+Z$21)))*LookHere!B$11</f>
        <v>7333.7964379894465</v>
      </c>
      <c r="AI230" s="3">
        <f t="shared" si="88"/>
        <v>0</v>
      </c>
    </row>
    <row r="231" spans="1:35" x14ac:dyDescent="0.2">
      <c r="A231">
        <f t="shared" si="79"/>
        <v>91</v>
      </c>
      <c r="B231">
        <f>IF(A231&lt;LookHere!$B$9,1,2)</f>
        <v>2</v>
      </c>
      <c r="C231">
        <f>IF(B231&lt;2,LookHere!F$10 - T230,0)</f>
        <v>0</v>
      </c>
      <c r="D231" s="3">
        <f>IF(B231=2,LookHere!$B$12,0)</f>
        <v>45000</v>
      </c>
      <c r="E231" s="3">
        <f>IF(A231&lt;LookHere!B$13,0,IF(A231&lt;LookHere!B$14,LookHere!C$13,LookHere!C$14))</f>
        <v>15000</v>
      </c>
      <c r="F231" s="3">
        <f>IF('SC3'!A231&lt;LookHere!D$15,0,LookHere!B$15)</f>
        <v>8000</v>
      </c>
      <c r="G231" s="3">
        <f>IF('SC3'!A231&lt;LookHere!D$16,0,LookHere!B$16)</f>
        <v>7004.88</v>
      </c>
      <c r="H231" s="3">
        <f t="shared" si="80"/>
        <v>22328.916437989446</v>
      </c>
      <c r="I231" s="35">
        <f t="shared" si="81"/>
        <v>839013.20465832995</v>
      </c>
      <c r="J231" s="3">
        <f>IF(I230&gt;0,IF(B231&lt;2,IF(C231&gt;5500*[1]LookHere!B$11, 5500*[1]LookHere!B$11, C231), IF(H231&gt;(M231+P230),-(H231-M231-P230),0)),0)</f>
        <v>-15664.814248042221</v>
      </c>
      <c r="K231" s="35">
        <f t="shared" si="82"/>
        <v>0</v>
      </c>
      <c r="L231" s="35">
        <f t="shared" si="83"/>
        <v>7.4736378818562071E-23</v>
      </c>
      <c r="M231" s="35">
        <f t="shared" si="84"/>
        <v>9.8622827683507657E-22</v>
      </c>
      <c r="N231" s="35">
        <f t="shared" si="85"/>
        <v>6.903597937845536E-22</v>
      </c>
      <c r="O231" s="35">
        <f t="shared" si="86"/>
        <v>43991.89458890308</v>
      </c>
      <c r="P231" s="3">
        <f t="shared" si="87"/>
        <v>6466.8085045687521</v>
      </c>
      <c r="Q231">
        <f t="shared" si="76"/>
        <v>0.14699999999999999</v>
      </c>
      <c r="R231" s="3">
        <f>IF(B231&lt;2,K231*V$5+L231*0.4*V$6 - IF((C231-J231)&gt;0,IF((C231-J231)&gt;V$12,V$12,C231-J231)),P231+L231*($V$6)*0.4+K231*($V$5)+G231+F231+E231)/LookHere!B$11</f>
        <v>36471.688504568752</v>
      </c>
      <c r="S231" s="3">
        <f>(IF(G231&gt;0,IF(R231&gt;V$15,IF(0.15*(R231-V$15)&lt;G231,0.15*(R231-V$15),G231),0),0))*LookHere!B$11</f>
        <v>0</v>
      </c>
      <c r="T231" s="3">
        <f>(IF(R231&lt;V$16,W$16*R231,IF(R231&lt;V$17,Z$16+W$17*(R231-V$16),IF(R231&lt;V$18,W$18*(R231-V$18)+Z$17,(R231-V$18)*W$19+Z$18)))+S231 + IF(R231&lt;V$20,R231*W$20,IF(R231&lt;V$21,(R231-V$20)*W$21+Z$20,(R231-V$21)*W$22+Z$21)))*LookHere!B$11</f>
        <v>7294.3377009137503</v>
      </c>
      <c r="AI231" s="3">
        <f t="shared" si="88"/>
        <v>0</v>
      </c>
    </row>
    <row r="232" spans="1:35" x14ac:dyDescent="0.2">
      <c r="A232">
        <f t="shared" si="79"/>
        <v>92</v>
      </c>
      <c r="B232">
        <f>IF(A232&lt;LookHere!$B$9,1,2)</f>
        <v>2</v>
      </c>
      <c r="C232">
        <f>IF(B232&lt;2,LookHere!F$10 - T231,0)</f>
        <v>0</v>
      </c>
      <c r="D232" s="3">
        <f>IF(B232=2,LookHere!$B$12,0)</f>
        <v>45000</v>
      </c>
      <c r="E232" s="3">
        <f>IF(A232&lt;LookHere!B$13,0,IF(A232&lt;LookHere!B$14,LookHere!C$13,LookHere!C$14))</f>
        <v>15000</v>
      </c>
      <c r="F232" s="3">
        <f>IF('SC3'!A232&lt;LookHere!D$15,0,LookHere!B$15)</f>
        <v>8000</v>
      </c>
      <c r="G232" s="3">
        <f>IF('SC3'!A232&lt;LookHere!D$16,0,LookHere!B$16)</f>
        <v>7004.88</v>
      </c>
      <c r="H232" s="3">
        <f t="shared" si="80"/>
        <v>22289.45770091375</v>
      </c>
      <c r="I232" s="35">
        <f t="shared" si="81"/>
        <v>851532.42151534325</v>
      </c>
      <c r="J232" s="3">
        <f>IF(I231&gt;0,IF(B232&lt;2,IF(C232&gt;5500*[1]LookHere!B$11, 5500*[1]LookHere!B$11, C232), IF(H232&gt;(M232+P231),-(H232-M232-P231),0)),0)</f>
        <v>-15822.649196344999</v>
      </c>
      <c r="K232" s="35">
        <f t="shared" si="82"/>
        <v>0</v>
      </c>
      <c r="L232" s="35">
        <f t="shared" si="83"/>
        <v>5.663522786870625E-24</v>
      </c>
      <c r="M232" s="35">
        <f t="shared" si="84"/>
        <v>7.4736378818562071E-23</v>
      </c>
      <c r="N232" s="35">
        <f t="shared" si="85"/>
        <v>5.2315465172993448E-23</v>
      </c>
      <c r="O232" s="35">
        <f t="shared" si="86"/>
        <v>39011.132283547471</v>
      </c>
      <c r="P232" s="3">
        <f t="shared" si="87"/>
        <v>6280.7922976511427</v>
      </c>
      <c r="Q232">
        <f t="shared" si="76"/>
        <v>0.161</v>
      </c>
      <c r="R232" s="3">
        <f>IF(B232&lt;2,K232*V$5+L232*0.4*V$6 - IF((C232-J232)&gt;0,IF((C232-J232)&gt;V$12,V$12,C232-J232)),P232+L232*($V$6)*0.4+K232*($V$5)+G232+F232+E232)/LookHere!B$11</f>
        <v>36285.672297651145</v>
      </c>
      <c r="S232" s="3">
        <f>(IF(G232&gt;0,IF(R232&gt;V$15,IF(0.15*(R232-V$15)&lt;G232,0.15*(R232-V$15),G232),0),0))*LookHere!B$11</f>
        <v>0</v>
      </c>
      <c r="T232" s="3">
        <f>(IF(R232&lt;V$16,W$16*R232,IF(R232&lt;V$17,Z$16+W$17*(R232-V$16),IF(R232&lt;V$18,W$18*(R232-V$18)+Z$17,(R232-V$18)*W$19+Z$18)))+S232 + IF(R232&lt;V$20,R232*W$20,IF(R232&lt;V$21,(R232-V$20)*W$21+Z$20,(R232-V$21)*W$22+Z$21)))*LookHere!B$11</f>
        <v>7257.1344595302289</v>
      </c>
      <c r="AI232" s="3">
        <f t="shared" si="88"/>
        <v>0</v>
      </c>
    </row>
    <row r="233" spans="1:35" x14ac:dyDescent="0.2">
      <c r="A233">
        <f t="shared" si="79"/>
        <v>93</v>
      </c>
      <c r="B233">
        <f>IF(A233&lt;LookHere!$B$9,1,2)</f>
        <v>2</v>
      </c>
      <c r="C233">
        <f>IF(B233&lt;2,LookHere!F$10 - T232,0)</f>
        <v>0</v>
      </c>
      <c r="D233" s="3">
        <f>IF(B233=2,LookHere!$B$12,0)</f>
        <v>45000</v>
      </c>
      <c r="E233" s="3">
        <f>IF(A233&lt;LookHere!B$13,0,IF(A233&lt;LookHere!B$14,LookHere!C$13,LookHere!C$14))</f>
        <v>15000</v>
      </c>
      <c r="F233" s="3">
        <f>IF('SC3'!A233&lt;LookHere!D$15,0,LookHere!B$15)</f>
        <v>8000</v>
      </c>
      <c r="G233" s="3">
        <f>IF('SC3'!A233&lt;LookHere!D$16,0,LookHere!B$16)</f>
        <v>7004.88</v>
      </c>
      <c r="H233" s="3">
        <f t="shared" si="80"/>
        <v>22252.254459530228</v>
      </c>
      <c r="I233" s="35">
        <f t="shared" si="81"/>
        <v>864325.72455225245</v>
      </c>
      <c r="J233" s="3">
        <f>IF(I232&gt;0,IF(B233&lt;2,IF(C233&gt;5500*[1]LookHere!B$11, 5500*[1]LookHere!B$11, C233), IF(H233&gt;(M233+P232),-(H233-M233-P232),0)),0)</f>
        <v>-15971.462161879084</v>
      </c>
      <c r="K233" s="35">
        <f t="shared" si="82"/>
        <v>0</v>
      </c>
      <c r="L233" s="35">
        <f t="shared" si="83"/>
        <v>4.2918175678905592E-25</v>
      </c>
      <c r="M233" s="35">
        <f t="shared" si="84"/>
        <v>5.663522786870625E-24</v>
      </c>
      <c r="N233" s="35">
        <f t="shared" si="85"/>
        <v>3.9644659508094369E-24</v>
      </c>
      <c r="O233" s="35">
        <f t="shared" si="86"/>
        <v>34048.136034434559</v>
      </c>
      <c r="P233" s="3">
        <f t="shared" si="87"/>
        <v>6128.6644861982204</v>
      </c>
      <c r="Q233">
        <f t="shared" si="76"/>
        <v>0.18</v>
      </c>
      <c r="R233" s="3">
        <f>IF(B233&lt;2,K233*V$5+L233*0.4*V$6 - IF((C233-J233)&gt;0,IF((C233-J233)&gt;V$12,V$12,C233-J233)),P233+L233*($V$6)*0.4+K233*($V$5)+G233+F233+E233)/LookHere!B$11</f>
        <v>36133.544486198225</v>
      </c>
      <c r="S233" s="3">
        <f>(IF(G233&gt;0,IF(R233&gt;V$15,IF(0.15*(R233-V$15)&lt;G233,0.15*(R233-V$15),G233),0),0))*LookHere!B$11</f>
        <v>0</v>
      </c>
      <c r="T233" s="3">
        <f>(IF(R233&lt;V$16,W$16*R233,IF(R233&lt;V$17,Z$16+W$17*(R233-V$16),IF(R233&lt;V$18,W$18*(R233-V$18)+Z$17,(R233-V$18)*W$19+Z$18)))+S233 + IF(R233&lt;V$20,R233*W$20,IF(R233&lt;V$21,(R233-V$20)*W$21+Z$20,(R233-V$21)*W$22+Z$21)))*LookHere!B$11</f>
        <v>7226.708897239645</v>
      </c>
      <c r="AI233" s="3">
        <f t="shared" si="88"/>
        <v>0</v>
      </c>
    </row>
    <row r="234" spans="1:35" x14ac:dyDescent="0.2">
      <c r="A234">
        <f t="shared" si="79"/>
        <v>94</v>
      </c>
      <c r="B234">
        <f>IF(A234&lt;LookHere!$B$9,1,2)</f>
        <v>2</v>
      </c>
      <c r="C234">
        <f>IF(B234&lt;2,LookHere!F$10 - T233,0)</f>
        <v>0</v>
      </c>
      <c r="D234" s="3">
        <f>IF(B234=2,LookHere!$B$12,0)</f>
        <v>45000</v>
      </c>
      <c r="E234" s="3">
        <f>IF(A234&lt;LookHere!B$13,0,IF(A234&lt;LookHere!B$14,LookHere!C$13,LookHere!C$14))</f>
        <v>15000</v>
      </c>
      <c r="F234" s="3">
        <f>IF('SC3'!A234&lt;LookHere!D$15,0,LookHere!B$15)</f>
        <v>8000</v>
      </c>
      <c r="G234" s="3">
        <f>IF('SC3'!A234&lt;LookHere!D$16,0,LookHere!B$16)</f>
        <v>7004.88</v>
      </c>
      <c r="H234" s="3">
        <f t="shared" si="80"/>
        <v>22221.828897239644</v>
      </c>
      <c r="I234" s="35">
        <f t="shared" si="81"/>
        <v>877429.48311658599</v>
      </c>
      <c r="J234" s="3">
        <f>IF(I233&gt;0,IF(B234&lt;2,IF(C234&gt;5500*[1]LookHere!B$11, 5500*[1]LookHere!B$11, C234), IF(H234&gt;(M234+P233),-(H234-M234-P233),0)),0)</f>
        <v>-16093.164411041424</v>
      </c>
      <c r="K234" s="35">
        <f t="shared" si="82"/>
        <v>0</v>
      </c>
      <c r="L234" s="35">
        <f t="shared" si="83"/>
        <v>3.2523393529474595E-26</v>
      </c>
      <c r="M234" s="35">
        <f t="shared" si="84"/>
        <v>4.2918175678905592E-25</v>
      </c>
      <c r="N234" s="35">
        <f t="shared" si="85"/>
        <v>3.0042722975233914E-25</v>
      </c>
      <c r="O234" s="35">
        <f t="shared" si="86"/>
        <v>29069.617583479536</v>
      </c>
      <c r="P234" s="3">
        <f t="shared" si="87"/>
        <v>5813.9235166959079</v>
      </c>
      <c r="Q234">
        <f t="shared" si="76"/>
        <v>0.2</v>
      </c>
      <c r="R234" s="3">
        <f>IF(B234&lt;2,K234*V$5+L234*0.4*V$6 - IF((C234-J234)&gt;0,IF((C234-J234)&gt;V$12,V$12,C234-J234)),P234+L234*($V$6)*0.4+K234*($V$5)+G234+F234+E234)/LookHere!B$11</f>
        <v>35818.803516695909</v>
      </c>
      <c r="S234" s="3">
        <f>(IF(G234&gt;0,IF(R234&gt;V$15,IF(0.15*(R234-V$15)&lt;G234,0.15*(R234-V$15),G234),0),0))*LookHere!B$11</f>
        <v>0</v>
      </c>
      <c r="T234" s="3">
        <f>(IF(R234&lt;V$16,W$16*R234,IF(R234&lt;V$17,Z$16+W$17*(R234-V$16),IF(R234&lt;V$18,W$18*(R234-V$18)+Z$17,(R234-V$18)*W$19+Z$18)))+S234 + IF(R234&lt;V$20,R234*W$20,IF(R234&lt;V$21,(R234-V$20)*W$21+Z$20,(R234-V$21)*W$22+Z$21)))*LookHere!B$11</f>
        <v>7163.7607033391823</v>
      </c>
      <c r="AI234" s="3">
        <f t="shared" si="88"/>
        <v>0</v>
      </c>
    </row>
    <row r="235" spans="1:35" x14ac:dyDescent="0.2">
      <c r="A235">
        <f t="shared" si="79"/>
        <v>95</v>
      </c>
      <c r="B235">
        <f>IF(A235&lt;LookHere!$B$9,1,2)</f>
        <v>2</v>
      </c>
      <c r="C235">
        <f>IF(B235&lt;2,LookHere!F$10 - T234,0)</f>
        <v>0</v>
      </c>
      <c r="D235" s="3">
        <f>IF(B235=2,LookHere!$B$12,0)</f>
        <v>45000</v>
      </c>
      <c r="E235" s="3">
        <f>IF(A235&lt;LookHere!B$13,0,IF(A235&lt;LookHere!B$14,LookHere!C$13,LookHere!C$14))</f>
        <v>15000</v>
      </c>
      <c r="F235" s="3">
        <f>IF('SC3'!A235&lt;LookHere!D$15,0,LookHere!B$15)</f>
        <v>8000</v>
      </c>
      <c r="G235" s="3">
        <f>IF('SC3'!A235&lt;LookHere!D$16,0,LookHere!B$16)</f>
        <v>7004.88</v>
      </c>
      <c r="H235" s="3">
        <f t="shared" si="80"/>
        <v>22158.880703339182</v>
      </c>
      <c r="I235" s="35">
        <f t="shared" si="81"/>
        <v>890724.09386962093</v>
      </c>
      <c r="J235" s="3">
        <f>IF(I234&gt;0,IF(B235&lt;2,IF(C235&gt;5500*[1]LookHere!B$11, 5500*[1]LookHere!B$11, C235), IF(H235&gt;(M235+P234),-(H235-M235-P234),0)),0)</f>
        <v>-16344.957186643274</v>
      </c>
      <c r="K235" s="35">
        <f t="shared" si="82"/>
        <v>0</v>
      </c>
      <c r="L235" s="35">
        <f t="shared" si="83"/>
        <v>2.4646227616635815E-27</v>
      </c>
      <c r="M235" s="35">
        <f t="shared" si="84"/>
        <v>3.2523393529474595E-26</v>
      </c>
      <c r="N235" s="35">
        <f t="shared" si="85"/>
        <v>2.2766375470632215E-26</v>
      </c>
      <c r="O235" s="35">
        <f t="shared" si="86"/>
        <v>24237.665748753563</v>
      </c>
      <c r="P235" s="3">
        <f t="shared" si="87"/>
        <v>4847.5331497507132</v>
      </c>
      <c r="Q235">
        <f t="shared" si="76"/>
        <v>0.2</v>
      </c>
      <c r="R235" s="3">
        <f>IF(B235&lt;2,K235*V$5+L235*0.4*V$6 - IF((C235-J235)&gt;0,IF((C235-J235)&gt;V$12,V$12,C235-J235)),P235+L235*($V$6)*0.4+K235*($V$5)+G235+F235+E235)/LookHere!B$11</f>
        <v>34852.413149750711</v>
      </c>
      <c r="S235" s="3">
        <f>(IF(G235&gt;0,IF(R235&gt;V$15,IF(0.15*(R235-V$15)&lt;G235,0.15*(R235-V$15),G235),0),0))*LookHere!B$11</f>
        <v>0</v>
      </c>
      <c r="T235" s="3">
        <f>(IF(R235&lt;V$16,W$16*R235,IF(R235&lt;V$17,Z$16+W$17*(R235-V$16),IF(R235&lt;V$18,W$18*(R235-V$18)+Z$17,(R235-V$18)*W$19+Z$18)))+S235 + IF(R235&lt;V$20,R235*W$20,IF(R235&lt;V$21,(R235-V$20)*W$21+Z$20,(R235-V$21)*W$22+Z$21)))*LookHere!B$11</f>
        <v>6970.4826299501428</v>
      </c>
      <c r="AI235" s="3">
        <f t="shared" si="88"/>
        <v>0</v>
      </c>
    </row>
    <row r="236" spans="1:35" x14ac:dyDescent="0.2">
      <c r="A236">
        <f t="shared" si="79"/>
        <v>96</v>
      </c>
      <c r="B236">
        <f>IF(A236&lt;LookHere!$B$9,1,2)</f>
        <v>2</v>
      </c>
      <c r="C236">
        <f>IF(B236&lt;2,LookHere!F$10 - T235,0)</f>
        <v>0</v>
      </c>
      <c r="D236" s="3">
        <f>IF(B236=2,LookHere!$B$12,0)</f>
        <v>45000</v>
      </c>
      <c r="E236" s="3">
        <f>IF(A236&lt;LookHere!B$13,0,IF(A236&lt;LookHere!B$14,LookHere!C$13,LookHere!C$14))</f>
        <v>15000</v>
      </c>
      <c r="F236" s="3">
        <f>IF('SC3'!A236&lt;LookHere!D$15,0,LookHere!B$15)</f>
        <v>8000</v>
      </c>
      <c r="G236" s="3">
        <f>IF('SC3'!A236&lt;LookHere!D$16,0,LookHere!B$16)</f>
        <v>7004.88</v>
      </c>
      <c r="H236" s="3">
        <f t="shared" si="80"/>
        <v>21965.602629950143</v>
      </c>
      <c r="I236" s="35">
        <f t="shared" si="81"/>
        <v>903694.68428033718</v>
      </c>
      <c r="J236" s="3">
        <f>IF(I235&gt;0,IF(B236&lt;2,IF(C236&gt;5500*[1]LookHere!B$11, 5500*[1]LookHere!B$11, C236), IF(H236&gt;(M236+P235),-(H236-M236-P235),0)),0)</f>
        <v>-17118.069480199429</v>
      </c>
      <c r="K236" s="35">
        <f t="shared" si="82"/>
        <v>0</v>
      </c>
      <c r="L236" s="35">
        <f t="shared" si="83"/>
        <v>1.8676911287886623E-28</v>
      </c>
      <c r="M236" s="35">
        <f t="shared" si="84"/>
        <v>2.4646227616635815E-27</v>
      </c>
      <c r="N236" s="35">
        <f t="shared" si="85"/>
        <v>1.7252359331645071E-27</v>
      </c>
      <c r="O236" s="35">
        <f t="shared" si="86"/>
        <v>20208.880947995742</v>
      </c>
      <c r="P236" s="3">
        <f t="shared" si="87"/>
        <v>4041.7761895991484</v>
      </c>
      <c r="Q236">
        <f t="shared" si="76"/>
        <v>0.2</v>
      </c>
      <c r="R236" s="3">
        <f>IF(B236&lt;2,K236*V$5+L236*0.4*V$6 - IF((C236-J236)&gt;0,IF((C236-J236)&gt;V$12,V$12,C236-J236)),P236+L236*($V$6)*0.4+K236*($V$5)+G236+F236+E236)/LookHere!B$11</f>
        <v>34046.656189599147</v>
      </c>
      <c r="S236" s="3">
        <f>(IF(G236&gt;0,IF(R236&gt;V$15,IF(0.15*(R236-V$15)&lt;G236,0.15*(R236-V$15),G236),0),0))*LookHere!B$11</f>
        <v>0</v>
      </c>
      <c r="T236" s="3">
        <f>(IF(R236&lt;V$16,W$16*R236,IF(R236&lt;V$17,Z$16+W$17*(R236-V$16),IF(R236&lt;V$18,W$18*(R236-V$18)+Z$17,(R236-V$18)*W$19+Z$18)))+S236 + IF(R236&lt;V$20,R236*W$20,IF(R236&lt;V$21,(R236-V$20)*W$21+Z$20,(R236-V$21)*W$22+Z$21)))*LookHere!B$11</f>
        <v>6809.3312379198287</v>
      </c>
      <c r="AI236" s="3">
        <f t="shared" si="88"/>
        <v>0</v>
      </c>
    </row>
    <row r="237" spans="1:35" x14ac:dyDescent="0.2">
      <c r="A237">
        <f t="shared" si="79"/>
        <v>97</v>
      </c>
      <c r="B237">
        <f>IF(A237&lt;LookHere!$B$9,1,2)</f>
        <v>2</v>
      </c>
      <c r="C237">
        <f>IF(B237&lt;2,LookHere!F$10 - T236,0)</f>
        <v>0</v>
      </c>
      <c r="D237" s="3">
        <f>IF(B237=2,LookHere!$B$12,0)</f>
        <v>45000</v>
      </c>
      <c r="E237" s="3">
        <f>IF(A237&lt;LookHere!B$13,0,IF(A237&lt;LookHere!B$14,LookHere!C$13,LookHere!C$14))</f>
        <v>15000</v>
      </c>
      <c r="F237" s="3">
        <f>IF('SC3'!A237&lt;LookHere!D$15,0,LookHere!B$15)</f>
        <v>8000</v>
      </c>
      <c r="G237" s="3">
        <f>IF('SC3'!A237&lt;LookHere!D$16,0,LookHere!B$16)</f>
        <v>7004.88</v>
      </c>
      <c r="H237" s="3">
        <f t="shared" si="80"/>
        <v>21804.451237919828</v>
      </c>
      <c r="I237" s="35">
        <f t="shared" si="81"/>
        <v>916458.81566700619</v>
      </c>
      <c r="J237" s="3">
        <f>IF(I236&gt;0,IF(B237&lt;2,IF(C237&gt;5500*[1]LookHere!B$11, 5500*[1]LookHere!B$11, C237), IF(H237&gt;(M237+P236),-(H237-M237-P236),0)),0)</f>
        <v>-17762.675048320678</v>
      </c>
      <c r="K237" s="35">
        <f t="shared" si="82"/>
        <v>0</v>
      </c>
      <c r="L237" s="35">
        <f t="shared" si="83"/>
        <v>1.4153363373960464E-29</v>
      </c>
      <c r="M237" s="35">
        <f t="shared" si="84"/>
        <v>1.8676911287886623E-28</v>
      </c>
      <c r="N237" s="35">
        <f t="shared" si="85"/>
        <v>1.3073837901520636E-28</v>
      </c>
      <c r="O237" s="35">
        <f t="shared" si="86"/>
        <v>16849.760756819887</v>
      </c>
      <c r="P237" s="3">
        <f t="shared" si="87"/>
        <v>3369.9521513639775</v>
      </c>
      <c r="Q237">
        <f t="shared" si="76"/>
        <v>0.2</v>
      </c>
      <c r="R237" s="3">
        <f>IF(B237&lt;2,K237*V$5+L237*0.4*V$6 - IF((C237-J237)&gt;0,IF((C237-J237)&gt;V$12,V$12,C237-J237)),P237+L237*($V$6)*0.4+K237*($V$5)+G237+F237+E237)/LookHere!B$11</f>
        <v>33374.832151363982</v>
      </c>
      <c r="S237" s="3">
        <f>(IF(G237&gt;0,IF(R237&gt;V$15,IF(0.15*(R237-V$15)&lt;G237,0.15*(R237-V$15),G237),0),0))*LookHere!B$11</f>
        <v>0</v>
      </c>
      <c r="T237" s="3">
        <f>(IF(R237&lt;V$16,W$16*R237,IF(R237&lt;V$17,Z$16+W$17*(R237-V$16),IF(R237&lt;V$18,W$18*(R237-V$18)+Z$17,(R237-V$18)*W$19+Z$18)))+S237 + IF(R237&lt;V$20,R237*W$20,IF(R237&lt;V$21,(R237-V$20)*W$21+Z$20,(R237-V$21)*W$22+Z$21)))*LookHere!B$11</f>
        <v>6674.966430272797</v>
      </c>
      <c r="AI237" s="3">
        <f t="shared" si="88"/>
        <v>0</v>
      </c>
    </row>
    <row r="238" spans="1:35" x14ac:dyDescent="0.2">
      <c r="A238">
        <f t="shared" si="79"/>
        <v>98</v>
      </c>
      <c r="B238">
        <f>IF(A238&lt;LookHere!$B$9,1,2)</f>
        <v>2</v>
      </c>
      <c r="C238">
        <f>IF(B238&lt;2,LookHere!F$10 - T237,0)</f>
        <v>0</v>
      </c>
      <c r="D238" s="3">
        <f>IF(B238=2,LookHere!$B$12,0)</f>
        <v>45000</v>
      </c>
      <c r="E238" s="3">
        <f>IF(A238&lt;LookHere!B$13,0,IF(A238&lt;LookHere!B$14,LookHere!C$13,LookHere!C$14))</f>
        <v>15000</v>
      </c>
      <c r="F238" s="3">
        <f>IF('SC3'!A238&lt;LookHere!D$15,0,LookHere!B$15)</f>
        <v>8000</v>
      </c>
      <c r="G238" s="3">
        <f>IF('SC3'!A238&lt;LookHere!D$16,0,LookHere!B$16)</f>
        <v>7004.88</v>
      </c>
      <c r="H238" s="3">
        <f t="shared" si="80"/>
        <v>21670.086430272797</v>
      </c>
      <c r="I238" s="35">
        <f t="shared" si="81"/>
        <v>929116.66018132877</v>
      </c>
      <c r="J238" s="3">
        <f>IF(I237&gt;0,IF(B238&lt;2,IF(C238&gt;5500*[1]LookHere!B$11, 5500*[1]LookHere!B$11, C238), IF(H238&gt;(M238+P237),-(H238-M238-P237),0)),0)</f>
        <v>-18300.134278908819</v>
      </c>
      <c r="K238" s="35">
        <f t="shared" si="82"/>
        <v>0</v>
      </c>
      <c r="L238" s="35">
        <f t="shared" si="83"/>
        <v>1.0725418764787244E-30</v>
      </c>
      <c r="M238" s="35">
        <f t="shared" si="84"/>
        <v>1.4153363373960464E-29</v>
      </c>
      <c r="N238" s="35">
        <f t="shared" si="85"/>
        <v>9.9073543617723246E-30</v>
      </c>
      <c r="O238" s="35">
        <f t="shared" si="86"/>
        <v>14048.993523821286</v>
      </c>
      <c r="P238" s="3">
        <f t="shared" si="87"/>
        <v>2809.7987047642573</v>
      </c>
      <c r="Q238">
        <f t="shared" si="76"/>
        <v>0.2</v>
      </c>
      <c r="R238" s="3">
        <f>IF(B238&lt;2,K238*V$5+L238*0.4*V$6 - IF((C238-J238)&gt;0,IF((C238-J238)&gt;V$12,V$12,C238-J238)),P238+L238*($V$6)*0.4+K238*($V$5)+G238+F238+E238)/LookHere!B$11</f>
        <v>32814.678704764257</v>
      </c>
      <c r="S238" s="3">
        <f>(IF(G238&gt;0,IF(R238&gt;V$15,IF(0.15*(R238-V$15)&lt;G238,0.15*(R238-V$15),G238),0),0))*LookHere!B$11</f>
        <v>0</v>
      </c>
      <c r="T238" s="3">
        <f>(IF(R238&lt;V$16,W$16*R238,IF(R238&lt;V$17,Z$16+W$17*(R238-V$16),IF(R238&lt;V$18,W$18*(R238-V$18)+Z$17,(R238-V$18)*W$19+Z$18)))+S238 + IF(R238&lt;V$20,R238*W$20,IF(R238&lt;V$21,(R238-V$20)*W$21+Z$20,(R238-V$21)*W$22+Z$21)))*LookHere!B$11</f>
        <v>6562.935740952852</v>
      </c>
      <c r="AI238" s="3">
        <f t="shared" si="88"/>
        <v>0</v>
      </c>
    </row>
    <row r="239" spans="1:35" x14ac:dyDescent="0.2">
      <c r="A239">
        <f t="shared" si="79"/>
        <v>99</v>
      </c>
      <c r="B239">
        <f>IF(A239&lt;LookHere!$B$9,1,2)</f>
        <v>2</v>
      </c>
      <c r="C239">
        <f>IF(B239&lt;2,LookHere!F$10 - T238,0)</f>
        <v>0</v>
      </c>
      <c r="D239" s="3">
        <f>IF(B239=2,LookHere!$B$12,0)</f>
        <v>45000</v>
      </c>
      <c r="E239" s="3">
        <f>IF(A239&lt;LookHere!B$13,0,IF(A239&lt;LookHere!B$14,LookHere!C$13,LookHere!C$14))</f>
        <v>15000</v>
      </c>
      <c r="F239" s="3">
        <f>IF('SC3'!A239&lt;LookHere!D$15,0,LookHere!B$15)</f>
        <v>8000</v>
      </c>
      <c r="G239" s="3">
        <f>IF('SC3'!A239&lt;LookHere!D$16,0,LookHere!B$16)</f>
        <v>7004.88</v>
      </c>
      <c r="H239" s="3">
        <f t="shared" si="80"/>
        <v>21558.055740952852</v>
      </c>
      <c r="I239" s="35">
        <f t="shared" si="81"/>
        <v>941753.96392606536</v>
      </c>
      <c r="J239" s="3">
        <f>IF(I238&gt;0,IF(B239&lt;2,IF(C239&gt;5500*[1]LookHere!B$11, 5500*[1]LookHere!B$11, C239), IF(H239&gt;(M239+P238),-(H239-M239-P238),0)),0)</f>
        <v>-18748.257036188596</v>
      </c>
      <c r="K239" s="35">
        <f t="shared" si="82"/>
        <v>0</v>
      </c>
      <c r="L239" s="35">
        <f t="shared" si="83"/>
        <v>8.1277223399557731E-32</v>
      </c>
      <c r="M239" s="35">
        <f t="shared" si="84"/>
        <v>1.0725418764787244E-30</v>
      </c>
      <c r="N239" s="35">
        <f t="shared" si="85"/>
        <v>7.5077931353510698E-31</v>
      </c>
      <c r="O239" s="35">
        <f t="shared" si="86"/>
        <v>11713.769820291709</v>
      </c>
      <c r="P239" s="3">
        <f t="shared" si="87"/>
        <v>2342.7539640583418</v>
      </c>
      <c r="Q239">
        <f t="shared" si="76"/>
        <v>0.2</v>
      </c>
      <c r="R239" s="3">
        <f>IF(B239&lt;2,K239*V$5+L239*0.4*V$6 - IF((C239-J239)&gt;0,IF((C239-J239)&gt;V$12,V$12,C239-J239)),P239+L239*($V$6)*0.4+K239*($V$5)+G239+F239+E239)/LookHere!B$11</f>
        <v>32347.633964058343</v>
      </c>
      <c r="S239" s="3">
        <f>(IF(G239&gt;0,IF(R239&gt;V$15,IF(0.15*(R239-V$15)&lt;G239,0.15*(R239-V$15),G239),0),0))*LookHere!B$11</f>
        <v>0</v>
      </c>
      <c r="T239" s="3">
        <f>(IF(R239&lt;V$16,W$16*R239,IF(R239&lt;V$17,Z$16+W$17*(R239-V$16),IF(R239&lt;V$18,W$18*(R239-V$18)+Z$17,(R239-V$18)*W$19+Z$18)))+S239 + IF(R239&lt;V$20,R239*W$20,IF(R239&lt;V$21,(R239-V$20)*W$21+Z$20,(R239-V$21)*W$22+Z$21)))*LookHere!B$11</f>
        <v>6469.5267928116691</v>
      </c>
      <c r="AI239" s="3">
        <f t="shared" si="88"/>
        <v>0</v>
      </c>
    </row>
    <row r="240" spans="1:35" x14ac:dyDescent="0.2">
      <c r="A240">
        <f t="shared" si="79"/>
        <v>100</v>
      </c>
      <c r="B240">
        <f>IF(A240&lt;LookHere!$B$9,1,2)</f>
        <v>2</v>
      </c>
      <c r="C240">
        <f>IF(B240&lt;2,LookHere!F$10 - T239,0)</f>
        <v>0</v>
      </c>
      <c r="D240" s="3">
        <f>IF(B240=2,LookHere!$B$12,0)</f>
        <v>45000</v>
      </c>
      <c r="E240" s="3">
        <f>IF(A240&lt;LookHere!B$13,0,IF(A240&lt;LookHere!B$14,LookHere!C$13,LookHere!C$14))</f>
        <v>15000</v>
      </c>
      <c r="F240" s="3">
        <f>IF('SC3'!A240&lt;LookHere!D$15,0,LookHere!B$15)</f>
        <v>8000</v>
      </c>
      <c r="G240" s="3">
        <f>IF('SC3'!A240&lt;LookHere!D$16,0,LookHere!B$16)</f>
        <v>7004.88</v>
      </c>
      <c r="H240" s="3">
        <f t="shared" si="80"/>
        <v>21464.646792811669</v>
      </c>
      <c r="I240" s="35">
        <f t="shared" si="81"/>
        <v>954444.51999873447</v>
      </c>
      <c r="J240" s="3">
        <f>IF(I239&gt;0,IF(B240&lt;2,IF(C240&gt;5500*[1]LookHere!B$11, 5500*[1]LookHere!B$11, C240), IF(H240&gt;(M240+P239),-(H240-M240-P239),0)),0)</f>
        <v>-19121.892828753327</v>
      </c>
      <c r="K240" s="35">
        <f t="shared" si="82"/>
        <v>0</v>
      </c>
      <c r="L240" s="35">
        <f t="shared" si="83"/>
        <v>6.1591879892184854E-33</v>
      </c>
      <c r="M240" s="35">
        <f t="shared" si="84"/>
        <v>8.1277223399557731E-32</v>
      </c>
      <c r="N240" s="35">
        <f t="shared" si="85"/>
        <v>5.6894056379690412E-32</v>
      </c>
      <c r="O240" s="35">
        <f t="shared" si="86"/>
        <v>9766.7070007628208</v>
      </c>
      <c r="P240" s="3">
        <f t="shared" si="87"/>
        <v>1953.3414001525643</v>
      </c>
      <c r="Q240">
        <f t="shared" si="76"/>
        <v>0.2</v>
      </c>
      <c r="R240" s="3">
        <f>IF(B240&lt;2,K240*V$5+L240*0.4*V$6 - IF((C240-J240)&gt;0,IF((C240-J240)&gt;V$12,V$12,C240-J240)),P240+L240*($V$6)*0.4+K240*($V$5)+G240+F240+E240)/LookHere!B$11</f>
        <v>31958.221400152564</v>
      </c>
      <c r="S240" s="3">
        <f>(IF(G240&gt;0,IF(R240&gt;V$15,IF(0.15*(R240-V$15)&lt;G240,0.15*(R240-V$15),G240),0),0))*LookHere!B$11</f>
        <v>0</v>
      </c>
      <c r="T240" s="3">
        <f>(IF(R240&lt;V$16,W$16*R240,IF(R240&lt;V$17,Z$16+W$17*(R240-V$16),IF(R240&lt;V$18,W$18*(R240-V$18)+Z$17,(R240-V$18)*W$19+Z$18)))+S240 + IF(R240&lt;V$20,R240*W$20,IF(R240&lt;V$21,(R240-V$20)*W$21+Z$20,(R240-V$21)*W$22+Z$21)))*LookHere!B$11</f>
        <v>6391.6442800305122</v>
      </c>
      <c r="AI240" s="3">
        <f t="shared" si="88"/>
        <v>0</v>
      </c>
    </row>
    <row r="241" spans="1:35" x14ac:dyDescent="0.2">
      <c r="A241">
        <f t="shared" si="79"/>
        <v>101</v>
      </c>
      <c r="B241">
        <f>IF(A241&lt;LookHere!$B$9,1,2)</f>
        <v>2</v>
      </c>
      <c r="C241">
        <f>IF(B241&lt;2,LookHere!F$10 - T240,0)</f>
        <v>0</v>
      </c>
      <c r="D241" s="3">
        <f>IF(B241=2,LookHere!$B$12,0)</f>
        <v>45000</v>
      </c>
      <c r="E241" s="3">
        <f>IF(A241&lt;LookHere!B$13,0,IF(A241&lt;LookHere!B$14,LookHere!C$13,LookHere!C$14))</f>
        <v>15000</v>
      </c>
      <c r="F241" s="3">
        <f>IF('SC3'!A241&lt;LookHere!D$15,0,LookHere!B$15)</f>
        <v>8000</v>
      </c>
      <c r="G241" s="3">
        <f>IF('SC3'!A241&lt;LookHere!D$16,0,LookHere!B$16)</f>
        <v>7004.88</v>
      </c>
      <c r="H241" s="3">
        <f t="shared" si="80"/>
        <v>21386.764280030511</v>
      </c>
      <c r="I241" s="35">
        <f t="shared" si="81"/>
        <v>967252.23300441366</v>
      </c>
      <c r="J241" s="3">
        <f>IF(I240&gt;0,IF(B241&lt;2,IF(C241&gt;5500*[1]LookHere!B$11, 5500*[1]LookHere!B$11, C241), IF(H241&gt;(M241+P240),-(H241-M241-P240),0)),0)</f>
        <v>-19433.422879877948</v>
      </c>
      <c r="K241" s="35">
        <f t="shared" si="82"/>
        <v>0</v>
      </c>
      <c r="L241" s="35">
        <f t="shared" si="83"/>
        <v>4.6674326582297717E-34</v>
      </c>
      <c r="M241" s="35">
        <f t="shared" si="84"/>
        <v>6.1591879892184854E-33</v>
      </c>
      <c r="N241" s="35">
        <f t="shared" si="85"/>
        <v>4.3114315924529393E-33</v>
      </c>
      <c r="O241" s="35">
        <f t="shared" si="86"/>
        <v>8143.2849630960236</v>
      </c>
      <c r="P241" s="3">
        <f t="shared" si="87"/>
        <v>1628.6569926192049</v>
      </c>
      <c r="Q241">
        <f t="shared" si="76"/>
        <v>0.2</v>
      </c>
      <c r="R241" s="3">
        <f>IF(B241&lt;2,K241*V$5+L241*0.4*V$6 - IF((C241-J241)&gt;0,IF((C241-J241)&gt;V$12,V$12,C241-J241)),P241+L241*($V$6)*0.4+K241*($V$5)+G241+F241+E241)/LookHere!B$11</f>
        <v>31633.536992619207</v>
      </c>
      <c r="S241" s="3">
        <f>(IF(G241&gt;0,IF(R241&gt;V$15,IF(0.15*(R241-V$15)&lt;G241,0.15*(R241-V$15),G241),0),0))*LookHere!B$11</f>
        <v>0</v>
      </c>
      <c r="T241" s="3">
        <f>(IF(R241&lt;V$16,W$16*R241,IF(R241&lt;V$17,Z$16+W$17*(R241-V$16),IF(R241&lt;V$18,W$18*(R241-V$18)+Z$17,(R241-V$18)*W$19+Z$18)))+S241 + IF(R241&lt;V$20,R241*W$20,IF(R241&lt;V$21,(R241-V$20)*W$21+Z$20,(R241-V$21)*W$22+Z$21)))*LookHere!B$11</f>
        <v>6326.7073985238412</v>
      </c>
      <c r="AI241" s="3">
        <f t="shared" si="88"/>
        <v>0</v>
      </c>
    </row>
    <row r="242" spans="1:35" x14ac:dyDescent="0.2">
      <c r="A242">
        <f t="shared" si="79"/>
        <v>102</v>
      </c>
      <c r="B242">
        <f>IF(A242&lt;LookHere!$B$9,1,2)</f>
        <v>2</v>
      </c>
      <c r="C242">
        <f>IF(B242&lt;2,LookHere!F$10 - T241,0)</f>
        <v>0</v>
      </c>
      <c r="D242" s="3">
        <f>IF(B242=2,LookHere!$B$12,0)</f>
        <v>45000</v>
      </c>
      <c r="E242" s="3">
        <f>IF(A242&lt;LookHere!B$13,0,IF(A242&lt;LookHere!B$14,LookHere!C$13,LookHere!C$14))</f>
        <v>15000</v>
      </c>
      <c r="F242" s="3">
        <f>IF('SC3'!A242&lt;LookHere!D$15,0,LookHere!B$15)</f>
        <v>8000</v>
      </c>
      <c r="G242" s="3">
        <f>IF('SC3'!A242&lt;LookHere!D$16,0,LookHere!B$16)</f>
        <v>7004.88</v>
      </c>
      <c r="H242" s="3">
        <f t="shared" si="80"/>
        <v>21321.827398523841</v>
      </c>
      <c r="I242" s="35">
        <f t="shared" si="81"/>
        <v>980232.84302939801</v>
      </c>
      <c r="J242" s="3">
        <f>IF(I241&gt;0,IF(B242&lt;2,IF(C242&gt;5500*[1]LookHere!B$11, 5500*[1]LookHere!B$11, C242), IF(H242&gt;(M242+P241),-(H242-M242-P241),0)),0)</f>
        <v>-19693.170405904635</v>
      </c>
      <c r="K242" s="35">
        <f t="shared" si="82"/>
        <v>0</v>
      </c>
      <c r="L242" s="35">
        <f t="shared" si="83"/>
        <v>3.536980468406518E-35</v>
      </c>
      <c r="M242" s="35">
        <f t="shared" si="84"/>
        <v>4.6674326582297717E-34</v>
      </c>
      <c r="N242" s="35">
        <f t="shared" si="85"/>
        <v>3.2672028607608399E-34</v>
      </c>
      <c r="O242" s="35">
        <f t="shared" si="86"/>
        <v>6789.708136530201</v>
      </c>
      <c r="P242" s="3">
        <f t="shared" si="87"/>
        <v>1357.9416273060403</v>
      </c>
      <c r="Q242">
        <f t="shared" si="76"/>
        <v>0.2</v>
      </c>
      <c r="R242" s="3">
        <f>IF(B242&lt;2,K242*V$5+L242*0.4*V$6 - IF((C242-J242)&gt;0,IF((C242-J242)&gt;V$12,V$12,C242-J242)),P242+L242*($V$6)*0.4+K242*($V$5)+G242+F242+E242)/LookHere!B$11</f>
        <v>31362.821627306039</v>
      </c>
      <c r="S242" s="3">
        <f>(IF(G242&gt;0,IF(R242&gt;V$15,IF(0.15*(R242-V$15)&lt;G242,0.15*(R242-V$15),G242),0),0))*LookHere!B$11</f>
        <v>0</v>
      </c>
      <c r="T242" s="3">
        <f>(IF(R242&lt;V$16,W$16*R242,IF(R242&lt;V$17,Z$16+W$17*(R242-V$16),IF(R242&lt;V$18,W$18*(R242-V$18)+Z$17,(R242-V$18)*W$19+Z$18)))+S242 + IF(R242&lt;V$20,R242*W$20,IF(R242&lt;V$21,(R242-V$20)*W$21+Z$20,(R242-V$21)*W$22+Z$21)))*LookHere!B$11</f>
        <v>6272.5643254612078</v>
      </c>
      <c r="AI242" s="3">
        <f t="shared" si="88"/>
        <v>0</v>
      </c>
    </row>
    <row r="243" spans="1:35" x14ac:dyDescent="0.2">
      <c r="A243">
        <f t="shared" si="79"/>
        <v>103</v>
      </c>
      <c r="B243">
        <f>IF(A243&lt;LookHere!$B$9,1,2)</f>
        <v>2</v>
      </c>
      <c r="C243">
        <f>IF(B243&lt;2,LookHere!F$10 - T242,0)</f>
        <v>0</v>
      </c>
      <c r="D243" s="3">
        <f>IF(B243=2,LookHere!$B$12,0)</f>
        <v>45000</v>
      </c>
      <c r="E243" s="3">
        <f>IF(A243&lt;LookHere!B$13,0,IF(A243&lt;LookHere!B$14,LookHere!C$13,LookHere!C$14))</f>
        <v>15000</v>
      </c>
      <c r="F243" s="3">
        <f>IF('SC3'!A243&lt;LookHere!D$15,0,LookHere!B$15)</f>
        <v>8000</v>
      </c>
      <c r="G243" s="3">
        <f>IF('SC3'!A243&lt;LookHere!D$16,0,LookHere!B$16)</f>
        <v>7004.88</v>
      </c>
      <c r="H243" s="3">
        <f t="shared" si="80"/>
        <v>21267.684325461207</v>
      </c>
      <c r="I243" s="35">
        <f t="shared" si="81"/>
        <v>993435.36576877593</v>
      </c>
      <c r="J243" s="3">
        <f>IF(I242&gt;0,IF(B243&lt;2,IF(C243&gt;5500*[1]LookHere!B$11, 5500*[1]LookHere!B$11, C243), IF(H243&gt;(M243+P242),-(H243-M243-P242),0)),0)</f>
        <v>-19909.742698155165</v>
      </c>
      <c r="K243" s="35">
        <f t="shared" si="82"/>
        <v>0</v>
      </c>
      <c r="L243" s="35">
        <f t="shared" si="83"/>
        <v>2.6803237989584588E-36</v>
      </c>
      <c r="M243" s="35">
        <f t="shared" si="84"/>
        <v>3.536980468406518E-35</v>
      </c>
      <c r="N243" s="35">
        <f t="shared" si="85"/>
        <v>2.4758863278845627E-35</v>
      </c>
      <c r="O243" s="35">
        <f t="shared" si="86"/>
        <v>5661.1228500761499</v>
      </c>
      <c r="P243" s="3">
        <f t="shared" si="87"/>
        <v>1132.22457001523</v>
      </c>
      <c r="Q243">
        <f t="shared" si="76"/>
        <v>0.2</v>
      </c>
      <c r="R243" s="3">
        <f>IF(B243&lt;2,K243*V$5+L243*0.4*V$6 - IF((C243-J243)&gt;0,IF((C243-J243)&gt;V$12,V$12,C243-J243)),P243+L243*($V$6)*0.4+K243*($V$5)+G243+F243+E243)/LookHere!B$11</f>
        <v>31137.104570015232</v>
      </c>
      <c r="S243" s="3">
        <f>(IF(G243&gt;0,IF(R243&gt;V$15,IF(0.15*(R243-V$15)&lt;G243,0.15*(R243-V$15),G243),0),0))*LookHere!B$11</f>
        <v>0</v>
      </c>
      <c r="T243" s="3">
        <f>(IF(R243&lt;V$16,W$16*R243,IF(R243&lt;V$17,Z$16+W$17*(R243-V$16),IF(R243&lt;V$18,W$18*(R243-V$18)+Z$17,(R243-V$18)*W$19+Z$18)))+S243 + IF(R243&lt;V$20,R243*W$20,IF(R243&lt;V$21,(R243-V$20)*W$21+Z$20,(R243-V$21)*W$22+Z$21)))*LookHere!B$11</f>
        <v>6227.4209140030462</v>
      </c>
      <c r="AI243" s="3">
        <f t="shared" si="88"/>
        <v>0</v>
      </c>
    </row>
    <row r="244" spans="1:35" x14ac:dyDescent="0.2">
      <c r="A244">
        <f t="shared" si="79"/>
        <v>104</v>
      </c>
      <c r="B244">
        <f>IF(A244&lt;LookHere!$B$9,1,2)</f>
        <v>2</v>
      </c>
      <c r="C244">
        <f>IF(B244&lt;2,LookHere!F$10 - T243,0)</f>
        <v>0</v>
      </c>
      <c r="D244" s="3">
        <f>IF(B244=2,LookHere!$B$12,0)</f>
        <v>45000</v>
      </c>
      <c r="E244" s="3">
        <f>IF(A244&lt;LookHere!B$13,0,IF(A244&lt;LookHere!B$14,LookHere!C$13,LookHere!C$14))</f>
        <v>15000</v>
      </c>
      <c r="F244" s="3">
        <f>IF('SC3'!A244&lt;LookHere!D$15,0,LookHere!B$15)</f>
        <v>8000</v>
      </c>
      <c r="G244" s="3">
        <f>IF('SC3'!A244&lt;LookHere!D$16,0,LookHere!B$16)</f>
        <v>7004.88</v>
      </c>
      <c r="H244" s="3">
        <f t="shared" si="80"/>
        <v>21222.540914003046</v>
      </c>
      <c r="I244" s="35">
        <f t="shared" si="81"/>
        <v>1006903.2960804573</v>
      </c>
      <c r="J244" s="3">
        <f>IF(I243&gt;0,IF(B244&lt;2,IF(C244&gt;5500*[1]LookHere!B$11, 5500*[1]LookHere!B$11, C244), IF(H244&gt;(M244+P243),-(H244-M244-P243),0)),0)</f>
        <v>-20090.316343987815</v>
      </c>
      <c r="K244" s="35">
        <f t="shared" si="82"/>
        <v>0</v>
      </c>
      <c r="L244" s="35">
        <f t="shared" si="83"/>
        <v>2.0311493748507177E-37</v>
      </c>
      <c r="M244" s="35">
        <f t="shared" si="84"/>
        <v>2.6803237989584588E-36</v>
      </c>
      <c r="N244" s="35">
        <f t="shared" si="85"/>
        <v>1.8762266592709211E-36</v>
      </c>
      <c r="O244" s="35">
        <f t="shared" si="86"/>
        <v>4720.1310099364919</v>
      </c>
      <c r="P244" s="3">
        <f t="shared" si="87"/>
        <v>944.02620198729846</v>
      </c>
      <c r="Q244">
        <f t="shared" si="76"/>
        <v>0.2</v>
      </c>
      <c r="R244" s="3">
        <f>IF(B244&lt;2,K244*V$5+L244*0.4*V$6 - IF((C244-J244)&gt;0,IF((C244-J244)&gt;V$12,V$12,C244-J244)),P244+L244*($V$6)*0.4+K244*($V$5)+G244+F244+E244)/LookHere!B$11</f>
        <v>30948.906201987298</v>
      </c>
      <c r="S244" s="3">
        <f>(IF(G244&gt;0,IF(R244&gt;V$15,IF(0.15*(R244-V$15)&lt;G244,0.15*(R244-V$15),G244),0),0))*LookHere!B$11</f>
        <v>0</v>
      </c>
      <c r="T244" s="3">
        <f>(IF(R244&lt;V$16,W$16*R244,IF(R244&lt;V$17,Z$16+W$17*(R244-V$16),IF(R244&lt;V$18,W$18*(R244-V$18)+Z$17,(R244-V$18)*W$19+Z$18)))+S244 + IF(R244&lt;V$20,R244*W$20,IF(R244&lt;V$21,(R244-V$20)*W$21+Z$20,(R244-V$21)*W$22+Z$21)))*LookHere!B$11</f>
        <v>6189.7812403974594</v>
      </c>
      <c r="AI244" s="3">
        <f t="shared" si="88"/>
        <v>0</v>
      </c>
    </row>
    <row r="245" spans="1:35" x14ac:dyDescent="0.2">
      <c r="A245">
        <f t="shared" ref="A245:A260" si="89">A244+1</f>
        <v>105</v>
      </c>
      <c r="B245">
        <f>IF(A245&lt;LookHere!$B$9,1,2)</f>
        <v>2</v>
      </c>
      <c r="C245">
        <f>IF(B245&lt;2,LookHere!F$10 - T244,0)</f>
        <v>0</v>
      </c>
      <c r="D245" s="3">
        <f>IF(B245=2,LookHere!$B$12,0)</f>
        <v>45000</v>
      </c>
      <c r="E245" s="3">
        <f>IF(A245&lt;LookHere!B$13,0,IF(A245&lt;LookHere!B$14,LookHere!C$13,LookHere!C$14))</f>
        <v>15000</v>
      </c>
      <c r="F245" s="3">
        <f>IF('SC3'!A245&lt;LookHere!D$15,0,LookHere!B$15)</f>
        <v>8000</v>
      </c>
      <c r="G245" s="3">
        <f>IF('SC3'!A245&lt;LookHere!D$16,0,LookHere!B$16)</f>
        <v>7004.88</v>
      </c>
      <c r="H245" s="3">
        <f t="shared" ref="H245:H260" si="90">IF(B245&lt;2,0,D245-E245-F245-G245+T244)</f>
        <v>21184.901240397459</v>
      </c>
      <c r="I245" s="35">
        <f t="shared" ref="I245:I260" si="91">IF(I244&gt;0,IF(B245&lt;2,I244*(1+V$186),I244*(1+V$187)) + J245,0)</f>
        <v>1020675.6143836449</v>
      </c>
      <c r="J245" s="3">
        <f>IF(I244&gt;0,IF(B245&lt;2,IF(C245&gt;5500*[1]LookHere!B$11, 5500*[1]LookHere!B$11, C245), IF(H245&gt;(M245+P244),-(H245-M245-P244),0)),0)</f>
        <v>-20240.875038410162</v>
      </c>
      <c r="K245" s="35">
        <f t="shared" ref="K245:K260" si="92">IF(B245&lt;2,K244*(1+$V$5-$V$4)+IF(C245&gt;($J245+$V$12),$V$183*($C245-$J245-$V$12),0), K244*(1+$V$5-$V$4)-$M245*$V$184)+N245</f>
        <v>0</v>
      </c>
      <c r="L245" s="35">
        <f t="shared" ref="L245:L260" si="93">IF(B245&lt;2,L244*(1+$V$6-$V$4)+IF(C245&gt;($J245+$V$12),(1-$V$183)*($C244-$J245-$V$12),0), L244*(1+$V$6-$V$4)-$M245*(1-$V$184))-N245</f>
        <v>1.5392049962618731E-38</v>
      </c>
      <c r="M245" s="35">
        <f t="shared" ref="M245:M260" si="94">MIN(H245-P244,(K244+L244))</f>
        <v>2.0311493748507177E-37</v>
      </c>
      <c r="N245" s="35">
        <f t="shared" ref="N245:N260" si="95">IF(B245&lt;2, IF(K244/(K244+L244)&lt;V$183, (V$183 - K244/(K244+L244))*(K244+L244),0),  IF(K244/(K244+L244)&lt;V$184, (V$184 - K244/(K244+L244))*(K244+L244),0))</f>
        <v>1.4218045623955024E-37</v>
      </c>
      <c r="O245" s="35">
        <f t="shared" ref="O245:O260" si="96">IF(B245&lt;2,O244*(1+V$186) + IF((C245-J245)&gt;0,IF((C245-J245)&gt;V$12,V$12,C245-J245),0), O244*(1+V$187)-P244 )</f>
        <v>3935.550833464848</v>
      </c>
      <c r="P245" s="3">
        <f t="shared" ref="P245:P260" si="97">IF(B245&lt;2, 0, IF(H245&gt;(I245+K245+L245),H245-I245-K245-L245,  O245*Q245))</f>
        <v>787.11016669296964</v>
      </c>
      <c r="Q245">
        <f t="shared" ref="Q245:Q260" si="98">IF(B245&lt;2,0,VLOOKUP(A245,AG$5:AH$90,2))</f>
        <v>0.2</v>
      </c>
      <c r="R245" s="3">
        <f>IF(B245&lt;2,K245*V$5+L245*0.4*V$6 - IF((C245-J245)&gt;0,IF((C245-J245)&gt;V$12,V$12,C245-J245)),P245+L245*($V$6)*0.4+K245*($V$5)+G245+F245+E245)/LookHere!B$11</f>
        <v>30791.990166692969</v>
      </c>
      <c r="S245" s="3">
        <f>(IF(G245&gt;0,IF(R245&gt;V$15,IF(0.15*(R245-V$15)&lt;G245,0.15*(R245-V$15),G245),0),0))*LookHere!B$11</f>
        <v>0</v>
      </c>
      <c r="T245" s="3">
        <f>(IF(R245&lt;V$16,W$16*R245,IF(R245&lt;V$17,Z$16+W$17*(R245-V$16),IF(R245&lt;V$18,W$18*(R245-V$18)+Z$17,(R245-V$18)*W$19+Z$18)))+S245 + IF(R245&lt;V$20,R245*W$20,IF(R245&lt;V$21,(R245-V$20)*W$21+Z$20,(R245-V$21)*W$22+Z$21)))*LookHere!B$11</f>
        <v>6158.3980333385944</v>
      </c>
      <c r="AI245" s="3">
        <f t="shared" si="88"/>
        <v>0</v>
      </c>
    </row>
    <row r="246" spans="1:35" x14ac:dyDescent="0.2">
      <c r="A246">
        <f t="shared" si="89"/>
        <v>106</v>
      </c>
      <c r="B246">
        <f>IF(A246&lt;LookHere!$B$9,1,2)</f>
        <v>2</v>
      </c>
      <c r="C246">
        <f>IF(B246&lt;2,LookHere!F$10 - T245,0)</f>
        <v>0</v>
      </c>
      <c r="D246" s="3">
        <f>IF(B246=2,LookHere!$B$12,0)</f>
        <v>45000</v>
      </c>
      <c r="E246" s="3">
        <f>IF(A246&lt;LookHere!B$13,0,IF(A246&lt;LookHere!B$14,LookHere!C$13,LookHere!C$14))</f>
        <v>15000</v>
      </c>
      <c r="F246" s="3">
        <f>IF('SC3'!A246&lt;LookHere!D$15,0,LookHere!B$15)</f>
        <v>8000</v>
      </c>
      <c r="G246" s="3">
        <f>IF('SC3'!A246&lt;LookHere!D$16,0,LookHere!B$16)</f>
        <v>7004.88</v>
      </c>
      <c r="H246" s="3">
        <f t="shared" si="90"/>
        <v>21153.518033338594</v>
      </c>
      <c r="I246" s="35">
        <f t="shared" si="91"/>
        <v>1034787.6287708788</v>
      </c>
      <c r="J246" s="3">
        <f>IF(I245&gt;0,IF(B246&lt;2,IF(C246&gt;5500*[1]LookHere!B$11, 5500*[1]LookHere!B$11, C246), IF(H246&gt;(M246+P245),-(H246-M246-P245),0)),0)</f>
        <v>-20366.407866645626</v>
      </c>
      <c r="K246" s="35">
        <f t="shared" si="92"/>
        <v>0</v>
      </c>
      <c r="L246" s="35">
        <f t="shared" si="93"/>
        <v>1.1664095461672462E-39</v>
      </c>
      <c r="M246" s="35">
        <f t="shared" si="94"/>
        <v>1.5392049962618731E-38</v>
      </c>
      <c r="N246" s="35">
        <f t="shared" si="95"/>
        <v>1.0774434973833111E-38</v>
      </c>
      <c r="O246" s="35">
        <f t="shared" si="96"/>
        <v>3281.3835739263204</v>
      </c>
      <c r="P246" s="3">
        <f t="shared" si="97"/>
        <v>656.27671478526418</v>
      </c>
      <c r="Q246">
        <f t="shared" si="98"/>
        <v>0.2</v>
      </c>
      <c r="R246" s="3">
        <f>IF(B246&lt;2,K246*V$5+L246*0.4*V$6 - IF((C246-J246)&gt;0,IF((C246-J246)&gt;V$12,V$12,C246-J246)),P246+L246*($V$6)*0.4+K246*($V$5)+G246+F246+E246)/LookHere!B$11</f>
        <v>30661.156714785262</v>
      </c>
      <c r="S246" s="3">
        <f>(IF(G246&gt;0,IF(R246&gt;V$15,IF(0.15*(R246-V$15)&lt;G246,0.15*(R246-V$15),G246),0),0))*LookHere!B$11</f>
        <v>0</v>
      </c>
      <c r="T246" s="3">
        <f>(IF(R246&lt;V$16,W$16*R246,IF(R246&lt;V$17,Z$16+W$17*(R246-V$16),IF(R246&lt;V$18,W$18*(R246-V$18)+Z$17,(R246-V$18)*W$19+Z$18)))+S246 + IF(R246&lt;V$20,R246*W$20,IF(R246&lt;V$21,(R246-V$20)*W$21+Z$20,(R246-V$21)*W$22+Z$21)))*LookHere!B$11</f>
        <v>6132.2313429570522</v>
      </c>
      <c r="AI246" s="3">
        <f t="shared" si="88"/>
        <v>0</v>
      </c>
    </row>
    <row r="247" spans="1:35" x14ac:dyDescent="0.2">
      <c r="A247">
        <f t="shared" si="89"/>
        <v>107</v>
      </c>
      <c r="B247">
        <f>IF(A247&lt;LookHere!$B$9,1,2)</f>
        <v>2</v>
      </c>
      <c r="C247">
        <f>IF(B247&lt;2,LookHere!F$10 - T246,0)</f>
        <v>0</v>
      </c>
      <c r="D247" s="3">
        <f>IF(B247=2,LookHere!$B$12,0)</f>
        <v>45000</v>
      </c>
      <c r="E247" s="3">
        <f>IF(A247&lt;LookHere!B$13,0,IF(A247&lt;LookHere!B$14,LookHere!C$13,LookHere!C$14))</f>
        <v>15000</v>
      </c>
      <c r="F247" s="3">
        <f>IF('SC3'!A247&lt;LookHere!D$15,0,LookHere!B$15)</f>
        <v>8000</v>
      </c>
      <c r="G247" s="3">
        <f>IF('SC3'!A247&lt;LookHere!D$16,0,LookHere!B$16)</f>
        <v>7004.88</v>
      </c>
      <c r="H247" s="3">
        <f t="shared" si="90"/>
        <v>21127.351342957052</v>
      </c>
      <c r="I247" s="35">
        <f t="shared" si="91"/>
        <v>1049271.6802425873</v>
      </c>
      <c r="J247" s="3">
        <f>IF(I246&gt;0,IF(B247&lt;2,IF(C247&gt;5500*[1]LookHere!B$11, 5500*[1]LookHere!B$11, C247), IF(H247&gt;(M247+P246),-(H247-M247-P246),0)),0)</f>
        <v>-20471.074628171787</v>
      </c>
      <c r="K247" s="35">
        <f t="shared" si="92"/>
        <v>0</v>
      </c>
      <c r="L247" s="35">
        <f t="shared" si="93"/>
        <v>8.8390515408553905E-41</v>
      </c>
      <c r="M247" s="35">
        <f t="shared" si="94"/>
        <v>1.1664095461672462E-39</v>
      </c>
      <c r="N247" s="35">
        <f t="shared" si="95"/>
        <v>8.1648668231707237E-40</v>
      </c>
      <c r="O247" s="35">
        <f t="shared" si="96"/>
        <v>2735.9519962682871</v>
      </c>
      <c r="P247" s="3">
        <f t="shared" si="97"/>
        <v>547.19039925365746</v>
      </c>
      <c r="Q247">
        <f t="shared" si="98"/>
        <v>0.2</v>
      </c>
      <c r="R247" s="3">
        <f>IF(B247&lt;2,K247*V$5+L247*0.4*V$6 - IF((C247-J247)&gt;0,IF((C247-J247)&gt;V$12,V$12,C247-J247)),P247+L247*($V$6)*0.4+K247*($V$5)+G247+F247+E247)/LookHere!B$11</f>
        <v>30552.070399253658</v>
      </c>
      <c r="S247" s="3">
        <f>(IF(G247&gt;0,IF(R247&gt;V$15,IF(0.15*(R247-V$15)&lt;G247,0.15*(R247-V$15),G247),0),0))*LookHere!B$11</f>
        <v>0</v>
      </c>
      <c r="T247" s="3">
        <f>(IF(R247&lt;V$16,W$16*R247,IF(R247&lt;V$17,Z$16+W$17*(R247-V$16),IF(R247&lt;V$18,W$18*(R247-V$18)+Z$17,(R247-V$18)*W$19+Z$18)))+S247 + IF(R247&lt;V$20,R247*W$20,IF(R247&lt;V$21,(R247-V$20)*W$21+Z$20,(R247-V$21)*W$22+Z$21)))*LookHere!B$11</f>
        <v>6110.4140798507315</v>
      </c>
      <c r="AI247" s="3">
        <f t="shared" si="88"/>
        <v>0</v>
      </c>
    </row>
    <row r="248" spans="1:35" x14ac:dyDescent="0.2">
      <c r="A248">
        <f t="shared" si="89"/>
        <v>108</v>
      </c>
      <c r="B248">
        <f>IF(A248&lt;LookHere!$B$9,1,2)</f>
        <v>2</v>
      </c>
      <c r="C248">
        <f>IF(B248&lt;2,LookHere!F$10 - T247,0)</f>
        <v>0</v>
      </c>
      <c r="D248" s="3">
        <f>IF(B248=2,LookHere!$B$12,0)</f>
        <v>45000</v>
      </c>
      <c r="E248" s="3">
        <f>IF(A248&lt;LookHere!B$13,0,IF(A248&lt;LookHere!B$14,LookHere!C$13,LookHere!C$14))</f>
        <v>15000</v>
      </c>
      <c r="F248" s="3">
        <f>IF('SC3'!A248&lt;LookHere!D$15,0,LookHere!B$15)</f>
        <v>8000</v>
      </c>
      <c r="G248" s="3">
        <f>IF('SC3'!A248&lt;LookHere!D$16,0,LookHere!B$16)</f>
        <v>7004.88</v>
      </c>
      <c r="H248" s="3">
        <f t="shared" si="90"/>
        <v>21105.534079850731</v>
      </c>
      <c r="I248" s="35">
        <f t="shared" si="91"/>
        <v>1064157.7339205847</v>
      </c>
      <c r="J248" s="3">
        <f>IF(I247&gt;0,IF(B248&lt;2,IF(C248&gt;5500*[1]LookHere!B$11, 5500*[1]LookHere!B$11, C248), IF(H248&gt;(M248+P247),-(H248-M248-P247),0)),0)</f>
        <v>-20558.343680597074</v>
      </c>
      <c r="K248" s="35">
        <f t="shared" si="92"/>
        <v>0</v>
      </c>
      <c r="L248" s="35">
        <f t="shared" si="93"/>
        <v>6.6982332576602144E-42</v>
      </c>
      <c r="M248" s="35">
        <f t="shared" si="94"/>
        <v>8.8390515408553905E-41</v>
      </c>
      <c r="N248" s="35">
        <f t="shared" si="95"/>
        <v>6.1873360785987732E-41</v>
      </c>
      <c r="O248" s="35">
        <f t="shared" si="96"/>
        <v>2281.1820554485721</v>
      </c>
      <c r="P248" s="3">
        <f t="shared" si="97"/>
        <v>456.23641108971447</v>
      </c>
      <c r="Q248">
        <f t="shared" si="98"/>
        <v>0.2</v>
      </c>
      <c r="R248" s="3">
        <f>IF(B248&lt;2,K248*V$5+L248*0.4*V$6 - IF((C248-J248)&gt;0,IF((C248-J248)&gt;V$12,V$12,C248-J248)),P248+L248*($V$6)*0.4+K248*($V$5)+G248+F248+E248)/LookHere!B$11</f>
        <v>30461.116411089715</v>
      </c>
      <c r="S248" s="3">
        <f>(IF(G248&gt;0,IF(R248&gt;V$15,IF(0.15*(R248-V$15)&lt;G248,0.15*(R248-V$15),G248),0),0))*LookHere!B$11</f>
        <v>0</v>
      </c>
      <c r="T248" s="3">
        <f>(IF(R248&lt;V$16,W$16*R248,IF(R248&lt;V$17,Z$16+W$17*(R248-V$16),IF(R248&lt;V$18,W$18*(R248-V$18)+Z$17,(R248-V$18)*W$19+Z$18)))+S248 + IF(R248&lt;V$20,R248*W$20,IF(R248&lt;V$21,(R248-V$20)*W$21+Z$20,(R248-V$21)*W$22+Z$21)))*LookHere!B$11</f>
        <v>6092.2232822179431</v>
      </c>
      <c r="AI248" s="3">
        <f t="shared" si="88"/>
        <v>0</v>
      </c>
    </row>
    <row r="249" spans="1:35" x14ac:dyDescent="0.2">
      <c r="A249">
        <f t="shared" si="89"/>
        <v>109</v>
      </c>
      <c r="B249">
        <f>IF(A249&lt;LookHere!$B$9,1,2)</f>
        <v>2</v>
      </c>
      <c r="C249">
        <f>IF(B249&lt;2,LookHere!F$10 - T248,0)</f>
        <v>0</v>
      </c>
      <c r="D249" s="3">
        <f>IF(B249=2,LookHere!$B$12,0)</f>
        <v>45000</v>
      </c>
      <c r="E249" s="3">
        <f>IF(A249&lt;LookHere!B$13,0,IF(A249&lt;LookHere!B$14,LookHere!C$13,LookHere!C$14))</f>
        <v>15000</v>
      </c>
      <c r="F249" s="3">
        <f>IF('SC3'!A249&lt;LookHere!D$15,0,LookHere!B$15)</f>
        <v>8000</v>
      </c>
      <c r="G249" s="3">
        <f>IF('SC3'!A249&lt;LookHere!D$16,0,LookHere!B$16)</f>
        <v>7004.88</v>
      </c>
      <c r="H249" s="3">
        <f t="shared" si="90"/>
        <v>21087.343282217942</v>
      </c>
      <c r="I249" s="35">
        <f t="shared" si="91"/>
        <v>1079473.8753012936</v>
      </c>
      <c r="J249" s="3">
        <f>IF(I248&gt;0,IF(B249&lt;2,IF(C249&gt;5500*[1]LookHere!B$11, 5500*[1]LookHere!B$11, C249), IF(H249&gt;(M249+P248),-(H249-M249-P248),0)),0)</f>
        <v>-20631.106871128228</v>
      </c>
      <c r="K249" s="35">
        <f t="shared" si="92"/>
        <v>0</v>
      </c>
      <c r="L249" s="35">
        <f t="shared" si="93"/>
        <v>5.075921162654911E-43</v>
      </c>
      <c r="M249" s="35">
        <f t="shared" si="94"/>
        <v>6.6982332576602144E-42</v>
      </c>
      <c r="N249" s="35">
        <f t="shared" si="95"/>
        <v>4.6887632803621497E-42</v>
      </c>
      <c r="O249" s="35">
        <f t="shared" si="96"/>
        <v>1902.0039741919102</v>
      </c>
      <c r="P249" s="3">
        <f t="shared" si="97"/>
        <v>380.40079483838207</v>
      </c>
      <c r="Q249">
        <f t="shared" si="98"/>
        <v>0.2</v>
      </c>
      <c r="R249" s="3">
        <f>IF(B249&lt;2,K249*V$5+L249*0.4*V$6 - IF((C249-J249)&gt;0,IF((C249-J249)&gt;V$12,V$12,C249-J249)),P249+L249*($V$6)*0.4+K249*($V$5)+G249+F249+E249)/LookHere!B$11</f>
        <v>30385.280794838382</v>
      </c>
      <c r="S249" s="3">
        <f>(IF(G249&gt;0,IF(R249&gt;V$15,IF(0.15*(R249-V$15)&lt;G249,0.15*(R249-V$15),G249),0),0))*LookHere!B$11</f>
        <v>0</v>
      </c>
      <c r="T249" s="3">
        <f>(IF(R249&lt;V$16,W$16*R249,IF(R249&lt;V$17,Z$16+W$17*(R249-V$16),IF(R249&lt;V$18,W$18*(R249-V$18)+Z$17,(R249-V$18)*W$19+Z$18)))+S249 + IF(R249&lt;V$20,R249*W$20,IF(R249&lt;V$21,(R249-V$20)*W$21+Z$20,(R249-V$21)*W$22+Z$21)))*LookHere!B$11</f>
        <v>6077.0561589676763</v>
      </c>
      <c r="AI249" s="3">
        <f t="shared" si="88"/>
        <v>0</v>
      </c>
    </row>
    <row r="250" spans="1:35" x14ac:dyDescent="0.2">
      <c r="A250">
        <f t="shared" si="89"/>
        <v>110</v>
      </c>
      <c r="B250">
        <f>IF(A250&lt;LookHere!$B$9,1,2)</f>
        <v>2</v>
      </c>
      <c r="C250">
        <f>IF(B250&lt;2,LookHere!F$10 - T249,0)</f>
        <v>0</v>
      </c>
      <c r="D250" s="3">
        <f>IF(B250=2,LookHere!$B$12,0)</f>
        <v>45000</v>
      </c>
      <c r="E250" s="3">
        <f>IF(A250&lt;LookHere!B$13,0,IF(A250&lt;LookHere!B$14,LookHere!C$13,LookHere!C$14))</f>
        <v>15000</v>
      </c>
      <c r="F250" s="3">
        <f>IF('SC3'!A250&lt;LookHere!D$15,0,LookHere!B$15)</f>
        <v>8000</v>
      </c>
      <c r="G250" s="3">
        <f>IF('SC3'!A250&lt;LookHere!D$16,0,LookHere!B$16)</f>
        <v>7004.88</v>
      </c>
      <c r="H250" s="3">
        <f t="shared" si="90"/>
        <v>21072.176158967675</v>
      </c>
      <c r="I250" s="35">
        <f t="shared" si="91"/>
        <v>1095246.7274448418</v>
      </c>
      <c r="J250" s="3">
        <f>IF(I249&gt;0,IF(B250&lt;2,IF(C250&gt;5500*[1]LookHere!B$11, 5500*[1]LookHere!B$11, C250), IF(H250&gt;(M250+P249),-(H250-M250-P249),0)),0)</f>
        <v>-20691.775364129295</v>
      </c>
      <c r="K250" s="35">
        <f t="shared" si="92"/>
        <v>0</v>
      </c>
      <c r="L250" s="35">
        <f t="shared" si="93"/>
        <v>3.8465330570598908E-44</v>
      </c>
      <c r="M250" s="35">
        <f t="shared" si="94"/>
        <v>5.075921162654911E-43</v>
      </c>
      <c r="N250" s="35">
        <f t="shared" si="95"/>
        <v>3.5531448138584374E-43</v>
      </c>
      <c r="O250" s="35">
        <f t="shared" si="96"/>
        <v>1585.8528736017306</v>
      </c>
      <c r="P250" s="3">
        <f t="shared" si="97"/>
        <v>317.17057472034617</v>
      </c>
      <c r="Q250">
        <f t="shared" si="98"/>
        <v>0.2</v>
      </c>
      <c r="R250" s="3">
        <f>IF(B250&lt;2,K250*V$5+L250*0.4*V$6 - IF((C250-J250)&gt;0,IF((C250-J250)&gt;V$12,V$12,C250-J250)),P250+L250*($V$6)*0.4+K250*($V$5)+G250+F250+E250)/LookHere!B$11</f>
        <v>30322.050574720346</v>
      </c>
      <c r="S250" s="3">
        <f>(IF(G250&gt;0,IF(R250&gt;V$15,IF(0.15*(R250-V$15)&lt;G250,0.15*(R250-V$15),G250),0),0))*LookHere!B$11</f>
        <v>0</v>
      </c>
      <c r="T250" s="3">
        <f>(IF(R250&lt;V$16,W$16*R250,IF(R250&lt;V$17,Z$16+W$17*(R250-V$16),IF(R250&lt;V$18,W$18*(R250-V$18)+Z$17,(R250-V$18)*W$19+Z$18)))+S250 + IF(R250&lt;V$20,R250*W$20,IF(R250&lt;V$21,(R250-V$20)*W$21+Z$20,(R250-V$21)*W$22+Z$21)))*LookHere!B$11</f>
        <v>6064.4101149440685</v>
      </c>
      <c r="AI250" s="3">
        <f t="shared" si="88"/>
        <v>0</v>
      </c>
    </row>
    <row r="251" spans="1:35" x14ac:dyDescent="0.2">
      <c r="A251">
        <f t="shared" si="89"/>
        <v>111</v>
      </c>
      <c r="B251">
        <f>IF(A251&lt;LookHere!$B$9,1,2)</f>
        <v>2</v>
      </c>
      <c r="C251">
        <f>IF(B251&lt;2,LookHere!F$10 - T250,0)</f>
        <v>0</v>
      </c>
      <c r="D251" s="3">
        <f>IF(B251=2,LookHere!$B$12,0)</f>
        <v>45000</v>
      </c>
      <c r="E251" s="3">
        <f>IF(A251&lt;LookHere!B$13,0,IF(A251&lt;LookHere!B$14,LookHere!C$13,LookHere!C$14))</f>
        <v>15000</v>
      </c>
      <c r="F251" s="3">
        <f>IF('SC3'!A251&lt;LookHere!D$15,0,LookHere!B$15)</f>
        <v>8000</v>
      </c>
      <c r="G251" s="3">
        <f>IF('SC3'!A251&lt;LookHere!D$16,0,LookHere!B$16)</f>
        <v>7004.88</v>
      </c>
      <c r="H251" s="3">
        <f t="shared" si="90"/>
        <v>21059.530114944067</v>
      </c>
      <c r="I251" s="35">
        <f t="shared" si="91"/>
        <v>1111501.8023577048</v>
      </c>
      <c r="J251" s="3">
        <f>IF(I250&gt;0,IF(B251&lt;2,IF(C251&gt;5500*[1]LookHere!B$11, 5500*[1]LookHere!B$11, C251), IF(H251&gt;(M251+P250),-(H251-M251-P250),0)),0)</f>
        <v>-20742.359540223722</v>
      </c>
      <c r="K251" s="35">
        <f t="shared" si="92"/>
        <v>0</v>
      </c>
      <c r="L251" s="35">
        <f t="shared" si="93"/>
        <v>2.9149027506399796E-45</v>
      </c>
      <c r="M251" s="35">
        <f t="shared" si="94"/>
        <v>3.8465330570598908E-44</v>
      </c>
      <c r="N251" s="35">
        <f t="shared" si="95"/>
        <v>2.6925731399419236E-44</v>
      </c>
      <c r="O251" s="35">
        <f t="shared" si="96"/>
        <v>1322.2524089516508</v>
      </c>
      <c r="P251" s="3">
        <f t="shared" si="97"/>
        <v>264.45048179033017</v>
      </c>
      <c r="Q251">
        <f t="shared" si="98"/>
        <v>0.2</v>
      </c>
      <c r="R251" s="3">
        <f>IF(B251&lt;2,K251*V$5+L251*0.4*V$6 - IF((C251-J251)&gt;0,IF((C251-J251)&gt;V$12,V$12,C251-J251)),P251+L251*($V$6)*0.4+K251*($V$5)+G251+F251+E251)/LookHere!B$11</f>
        <v>30269.33048179033</v>
      </c>
      <c r="S251" s="3">
        <f>(IF(G251&gt;0,IF(R251&gt;V$15,IF(0.15*(R251-V$15)&lt;G251,0.15*(R251-V$15),G251),0),0))*LookHere!B$11</f>
        <v>0</v>
      </c>
      <c r="T251" s="3">
        <f>(IF(R251&lt;V$16,W$16*R251,IF(R251&lt;V$17,Z$16+W$17*(R251-V$16),IF(R251&lt;V$18,W$18*(R251-V$18)+Z$17,(R251-V$18)*W$19+Z$18)))+S251 + IF(R251&lt;V$20,R251*W$20,IF(R251&lt;V$21,(R251-V$20)*W$21+Z$20,(R251-V$21)*W$22+Z$21)))*LookHere!B$11</f>
        <v>6053.866096358066</v>
      </c>
      <c r="AI251" s="3">
        <f t="shared" si="88"/>
        <v>0</v>
      </c>
    </row>
    <row r="252" spans="1:35" x14ac:dyDescent="0.2">
      <c r="A252">
        <f t="shared" si="89"/>
        <v>112</v>
      </c>
      <c r="B252">
        <f>IF(A252&lt;LookHere!$B$9,1,2)</f>
        <v>2</v>
      </c>
      <c r="C252">
        <f>IF(B252&lt;2,LookHere!F$10 - T251,0)</f>
        <v>0</v>
      </c>
      <c r="D252" s="3">
        <f>IF(B252=2,LookHere!$B$12,0)</f>
        <v>45000</v>
      </c>
      <c r="E252" s="3">
        <f>IF(A252&lt;LookHere!B$13,0,IF(A252&lt;LookHere!B$14,LookHere!C$13,LookHere!C$14))</f>
        <v>15000</v>
      </c>
      <c r="F252" s="3">
        <f>IF('SC3'!A252&lt;LookHere!D$15,0,LookHere!B$15)</f>
        <v>8000</v>
      </c>
      <c r="G252" s="3">
        <f>IF('SC3'!A252&lt;LookHere!D$16,0,LookHere!B$16)</f>
        <v>7004.88</v>
      </c>
      <c r="H252" s="3">
        <f t="shared" si="90"/>
        <v>21048.986096358065</v>
      </c>
      <c r="I252" s="35">
        <f t="shared" si="91"/>
        <v>1128263.7976267801</v>
      </c>
      <c r="J252" s="3">
        <f>IF(I251&gt;0,IF(B252&lt;2,IF(C252&gt;5500*[1]LookHere!B$11, 5500*[1]LookHere!B$11, C252), IF(H252&gt;(M252+P251),-(H252-M252-P251),0)),0)</f>
        <v>-20784.535614567736</v>
      </c>
      <c r="K252" s="35">
        <f t="shared" si="92"/>
        <v>0</v>
      </c>
      <c r="L252" s="35">
        <f t="shared" si="93"/>
        <v>2.2089133044349736E-46</v>
      </c>
      <c r="M252" s="35">
        <f t="shared" si="94"/>
        <v>2.9149027506399796E-45</v>
      </c>
      <c r="N252" s="35">
        <f t="shared" si="95"/>
        <v>2.0404319254479857E-45</v>
      </c>
      <c r="O252" s="35">
        <f t="shared" si="96"/>
        <v>1102.4676135357072</v>
      </c>
      <c r="P252" s="3">
        <f t="shared" si="97"/>
        <v>220.49352270714144</v>
      </c>
      <c r="Q252">
        <f t="shared" si="98"/>
        <v>0.2</v>
      </c>
      <c r="R252" s="3">
        <f>IF(B252&lt;2,K252*V$5+L252*0.4*V$6 - IF((C252-J252)&gt;0,IF((C252-J252)&gt;V$12,V$12,C252-J252)),P252+L252*($V$6)*0.4+K252*($V$5)+G252+F252+E252)/LookHere!B$11</f>
        <v>30225.373522707141</v>
      </c>
      <c r="S252" s="3">
        <f>(IF(G252&gt;0,IF(R252&gt;V$15,IF(0.15*(R252-V$15)&lt;G252,0.15*(R252-V$15),G252),0),0))*LookHere!B$11</f>
        <v>0</v>
      </c>
      <c r="T252" s="3">
        <f>(IF(R252&lt;V$16,W$16*R252,IF(R252&lt;V$17,Z$16+W$17*(R252-V$16),IF(R252&lt;V$18,W$18*(R252-V$18)+Z$17,(R252-V$18)*W$19+Z$18)))+S252 + IF(R252&lt;V$20,R252*W$20,IF(R252&lt;V$21,(R252-V$20)*W$21+Z$20,(R252-V$21)*W$22+Z$21)))*LookHere!B$11</f>
        <v>6045.0747045414282</v>
      </c>
      <c r="AI252" s="3">
        <f t="shared" ref="AI252:AI261" si="99">IF(((K252+L252+O252+I252)-H252)&lt;H252,1,0)</f>
        <v>0</v>
      </c>
    </row>
    <row r="253" spans="1:35" x14ac:dyDescent="0.2">
      <c r="A253">
        <f t="shared" si="89"/>
        <v>113</v>
      </c>
      <c r="B253">
        <f>IF(A253&lt;LookHere!$B$9,1,2)</f>
        <v>2</v>
      </c>
      <c r="C253">
        <f>IF(B253&lt;2,LookHere!F$10 - T252,0)</f>
        <v>0</v>
      </c>
      <c r="D253" s="3">
        <f>IF(B253=2,LookHere!$B$12,0)</f>
        <v>45000</v>
      </c>
      <c r="E253" s="3">
        <f>IF(A253&lt;LookHere!B$13,0,IF(A253&lt;LookHere!B$14,LookHere!C$13,LookHere!C$14))</f>
        <v>15000</v>
      </c>
      <c r="F253" s="3">
        <f>IF('SC3'!A253&lt;LookHere!D$15,0,LookHere!B$15)</f>
        <v>8000</v>
      </c>
      <c r="G253" s="3">
        <f>IF('SC3'!A253&lt;LookHere!D$16,0,LookHere!B$16)</f>
        <v>7004.88</v>
      </c>
      <c r="H253" s="3">
        <f t="shared" si="90"/>
        <v>21040.194704541427</v>
      </c>
      <c r="I253" s="35">
        <f t="shared" si="91"/>
        <v>1145556.8475287782</v>
      </c>
      <c r="J253" s="3">
        <f>IF(I252&gt;0,IF(B253&lt;2,IF(C253&gt;5500*[1]LookHere!B$11, 5500*[1]LookHere!B$11, C253), IF(H253&gt;(M253+P252),-(H253-M253-P252),0)),0)</f>
        <v>-20819.701181834287</v>
      </c>
      <c r="K253" s="35">
        <f t="shared" si="92"/>
        <v>0</v>
      </c>
      <c r="L253" s="35">
        <f t="shared" si="93"/>
        <v>1.6739145021008239E-47</v>
      </c>
      <c r="M253" s="35">
        <f t="shared" si="94"/>
        <v>2.2089133044349736E-46</v>
      </c>
      <c r="N253" s="35">
        <f t="shared" si="95"/>
        <v>1.5462393131044813E-46</v>
      </c>
      <c r="O253" s="35">
        <f t="shared" si="96"/>
        <v>919.21544681380192</v>
      </c>
      <c r="P253" s="3">
        <f t="shared" si="97"/>
        <v>183.8430893627604</v>
      </c>
      <c r="Q253">
        <f t="shared" si="98"/>
        <v>0.2</v>
      </c>
      <c r="R253" s="3">
        <f>IF(B253&lt;2,K253*V$5+L253*0.4*V$6 - IF((C253-J253)&gt;0,IF((C253-J253)&gt;V$12,V$12,C253-J253)),P253+L253*($V$6)*0.4+K253*($V$5)+G253+F253+E253)/LookHere!B$11</f>
        <v>30188.72308936276</v>
      </c>
      <c r="S253" s="3">
        <f>(IF(G253&gt;0,IF(R253&gt;V$15,IF(0.15*(R253-V$15)&lt;G253,0.15*(R253-V$15),G253),0),0))*LookHere!B$11</f>
        <v>0</v>
      </c>
      <c r="T253" s="3">
        <f>(IF(R253&lt;V$16,W$16*R253,IF(R253&lt;V$17,Z$16+W$17*(R253-V$16),IF(R253&lt;V$18,W$18*(R253-V$18)+Z$17,(R253-V$18)*W$19+Z$18)))+S253 + IF(R253&lt;V$20,R253*W$20,IF(R253&lt;V$21,(R253-V$20)*W$21+Z$20,(R253-V$21)*W$22+Z$21)))*LookHere!B$11</f>
        <v>6037.7446178725513</v>
      </c>
      <c r="AI253" s="3">
        <f t="shared" si="99"/>
        <v>0</v>
      </c>
    </row>
    <row r="254" spans="1:35" x14ac:dyDescent="0.2">
      <c r="A254">
        <f t="shared" si="89"/>
        <v>114</v>
      </c>
      <c r="B254">
        <f>IF(A254&lt;LookHere!$B$9,1,2)</f>
        <v>2</v>
      </c>
      <c r="C254">
        <f>IF(B254&lt;2,LookHere!F$10 - T253,0)</f>
        <v>0</v>
      </c>
      <c r="D254" s="3">
        <f>IF(B254=2,LookHere!$B$12,0)</f>
        <v>45000</v>
      </c>
      <c r="E254" s="3">
        <f>IF(A254&lt;LookHere!B$13,0,IF(A254&lt;LookHere!B$14,LookHere!C$13,LookHere!C$14))</f>
        <v>15000</v>
      </c>
      <c r="F254" s="3">
        <f>IF('SC3'!A254&lt;LookHere!D$15,0,LookHere!B$15)</f>
        <v>8000</v>
      </c>
      <c r="G254" s="3">
        <f>IF('SC3'!A254&lt;LookHere!D$16,0,LookHere!B$16)</f>
        <v>7004.88</v>
      </c>
      <c r="H254" s="3">
        <f t="shared" si="90"/>
        <v>21032.86461787255</v>
      </c>
      <c r="I254" s="35">
        <f t="shared" si="91"/>
        <v>1163404.7363097905</v>
      </c>
      <c r="J254" s="3">
        <f>IF(I253&gt;0,IF(B254&lt;2,IF(C254&gt;5500*[1]LookHere!B$11, 5500*[1]LookHere!B$11, C254), IF(H254&gt;(M254+P253),-(H254-M254-P253),0)),0)</f>
        <v>-20849.021528509791</v>
      </c>
      <c r="K254" s="35">
        <f t="shared" si="92"/>
        <v>0</v>
      </c>
      <c r="L254" s="35">
        <f t="shared" si="93"/>
        <v>1.2684924096920046E-48</v>
      </c>
      <c r="M254" s="35">
        <f t="shared" si="94"/>
        <v>1.6739145021008239E-47</v>
      </c>
      <c r="N254" s="35">
        <f t="shared" si="95"/>
        <v>1.1717401514705766E-47</v>
      </c>
      <c r="O254" s="35">
        <f t="shared" si="96"/>
        <v>766.42345524441157</v>
      </c>
      <c r="P254" s="3">
        <f t="shared" si="97"/>
        <v>153.28469104888231</v>
      </c>
      <c r="Q254">
        <f t="shared" si="98"/>
        <v>0.2</v>
      </c>
      <c r="R254" s="3">
        <f>IF(B254&lt;2,K254*V$5+L254*0.4*V$6 - IF((C254-J254)&gt;0,IF((C254-J254)&gt;V$12,V$12,C254-J254)),P254+L254*($V$6)*0.4+K254*($V$5)+G254+F254+E254)/LookHere!B$11</f>
        <v>30158.164691048882</v>
      </c>
      <c r="S254" s="3">
        <f>(IF(G254&gt;0,IF(R254&gt;V$15,IF(0.15*(R254-V$15)&lt;G254,0.15*(R254-V$15),G254),0),0))*LookHere!B$11</f>
        <v>0</v>
      </c>
      <c r="T254" s="3">
        <f>(IF(R254&lt;V$16,W$16*R254,IF(R254&lt;V$17,Z$16+W$17*(R254-V$16),IF(R254&lt;V$18,W$18*(R254-V$18)+Z$17,(R254-V$18)*W$19+Z$18)))+S254 + IF(R254&lt;V$20,R254*W$20,IF(R254&lt;V$21,(R254-V$20)*W$21+Z$20,(R254-V$21)*W$22+Z$21)))*LookHere!B$11</f>
        <v>6031.6329382097756</v>
      </c>
      <c r="AI254" s="3">
        <f t="shared" si="99"/>
        <v>0</v>
      </c>
    </row>
    <row r="255" spans="1:35" x14ac:dyDescent="0.2">
      <c r="A255">
        <f t="shared" si="89"/>
        <v>115</v>
      </c>
      <c r="B255">
        <f>IF(A255&lt;LookHere!$B$9,1,2)</f>
        <v>2</v>
      </c>
      <c r="C255">
        <f>IF(B255&lt;2,LookHere!F$10 - T254,0)</f>
        <v>0</v>
      </c>
      <c r="D255" s="3">
        <f>IF(B255=2,LookHere!$B$12,0)</f>
        <v>45000</v>
      </c>
      <c r="E255" s="3">
        <f>IF(A255&lt;LookHere!B$13,0,IF(A255&lt;LookHere!B$14,LookHere!C$13,LookHere!C$14))</f>
        <v>15000</v>
      </c>
      <c r="F255" s="3">
        <f>IF('SC3'!A255&lt;LookHere!D$15,0,LookHere!B$15)</f>
        <v>8000</v>
      </c>
      <c r="G255" s="3">
        <f>IF('SC3'!A255&lt;LookHere!D$16,0,LookHere!B$16)</f>
        <v>7004.88</v>
      </c>
      <c r="H255" s="3">
        <f t="shared" si="90"/>
        <v>21026.752938209775</v>
      </c>
      <c r="I255" s="35">
        <f t="shared" si="91"/>
        <v>1181831.0800551744</v>
      </c>
      <c r="J255" s="3">
        <f>IF(I254&gt;0,IF(B255&lt;2,IF(C255&gt;5500*[1]LookHere!B$11, 5500*[1]LookHere!B$11, C255), IF(H255&gt;(M255+P254),-(H255-M255-P254),0)),0)</f>
        <v>-20873.468247160894</v>
      </c>
      <c r="K255" s="35">
        <f t="shared" si="92"/>
        <v>0</v>
      </c>
      <c r="L255" s="35">
        <f t="shared" si="93"/>
        <v>9.6126354806460061E-50</v>
      </c>
      <c r="M255" s="35">
        <f t="shared" si="94"/>
        <v>1.2684924096920046E-48</v>
      </c>
      <c r="N255" s="35">
        <f t="shared" si="95"/>
        <v>8.8794468678440314E-49</v>
      </c>
      <c r="O255" s="35">
        <f t="shared" si="96"/>
        <v>639.02854851368545</v>
      </c>
      <c r="P255" s="3">
        <f t="shared" si="97"/>
        <v>127.80570970273709</v>
      </c>
      <c r="Q255">
        <f t="shared" si="98"/>
        <v>0.2</v>
      </c>
      <c r="R255" s="3">
        <f>IF(B255&lt;2,K255*V$5+L255*0.4*V$6 - IF((C255-J255)&gt;0,IF((C255-J255)&gt;V$12,V$12,C255-J255)),P255+L255*($V$6)*0.4+K255*($V$5)+G255+F255+E255)/LookHere!B$11</f>
        <v>30132.685709702739</v>
      </c>
      <c r="S255" s="3">
        <f>(IF(G255&gt;0,IF(R255&gt;V$15,IF(0.15*(R255-V$15)&lt;G255,0.15*(R255-V$15),G255),0),0))*LookHere!B$11</f>
        <v>0</v>
      </c>
      <c r="T255" s="3">
        <f>(IF(R255&lt;V$16,W$16*R255,IF(R255&lt;V$17,Z$16+W$17*(R255-V$16),IF(R255&lt;V$18,W$18*(R255-V$18)+Z$17,(R255-V$18)*W$19+Z$18)))+S255 + IF(R255&lt;V$20,R255*W$20,IF(R255&lt;V$21,(R255-V$20)*W$21+Z$20,(R255-V$21)*W$22+Z$21)))*LookHere!B$11</f>
        <v>6026.5371419405483</v>
      </c>
      <c r="AI255" s="3">
        <f t="shared" si="99"/>
        <v>0</v>
      </c>
    </row>
    <row r="256" spans="1:35" x14ac:dyDescent="0.2">
      <c r="A256">
        <f t="shared" si="89"/>
        <v>116</v>
      </c>
      <c r="B256">
        <f>IF(A256&lt;LookHere!$B$9,1,2)</f>
        <v>2</v>
      </c>
      <c r="C256">
        <f>IF(B256&lt;2,LookHere!F$10 - T255,0)</f>
        <v>0</v>
      </c>
      <c r="D256" s="3">
        <f>IF(B256=2,LookHere!$B$12,0)</f>
        <v>45000</v>
      </c>
      <c r="E256" s="3">
        <f>IF(A256&lt;LookHere!B$13,0,IF(A256&lt;LookHere!B$14,LookHere!C$13,LookHere!C$14))</f>
        <v>15000</v>
      </c>
      <c r="F256" s="3">
        <f>IF('SC3'!A256&lt;LookHere!D$15,0,LookHere!B$15)</f>
        <v>8000</v>
      </c>
      <c r="G256" s="3">
        <f>IF('SC3'!A256&lt;LookHere!D$16,0,LookHere!B$16)</f>
        <v>7004.88</v>
      </c>
      <c r="H256" s="3">
        <f t="shared" si="90"/>
        <v>21021.657141940548</v>
      </c>
      <c r="I256" s="35">
        <f t="shared" si="91"/>
        <v>1200859.4825072004</v>
      </c>
      <c r="J256" s="3">
        <f>IF(I255&gt;0,IF(B256&lt;2,IF(C256&gt;5500*[1]LookHere!B$11, 5500*[1]LookHere!B$11, C256), IF(H256&gt;(M256+P255),-(H256-M256-P255),0)),0)</f>
        <v>-20893.851432237811</v>
      </c>
      <c r="K256" s="35">
        <f t="shared" si="92"/>
        <v>0</v>
      </c>
      <c r="L256" s="35">
        <f t="shared" si="93"/>
        <v>7.2844551672335487E-51</v>
      </c>
      <c r="M256" s="35">
        <f t="shared" si="94"/>
        <v>9.6126354806460061E-50</v>
      </c>
      <c r="N256" s="35">
        <f t="shared" si="95"/>
        <v>6.7288448364522041E-50</v>
      </c>
      <c r="O256" s="35">
        <f t="shared" si="96"/>
        <v>532.80922317974057</v>
      </c>
      <c r="P256" s="3">
        <f t="shared" si="97"/>
        <v>106.56184463594812</v>
      </c>
      <c r="Q256">
        <f t="shared" si="98"/>
        <v>0.2</v>
      </c>
      <c r="R256" s="3">
        <f>IF(B256&lt;2,K256*V$5+L256*0.4*V$6 - IF((C256-J256)&gt;0,IF((C256-J256)&gt;V$12,V$12,C256-J256)),P256+L256*($V$6)*0.4+K256*($V$5)+G256+F256+E256)/LookHere!B$11</f>
        <v>30111.441844635949</v>
      </c>
      <c r="S256" s="3">
        <f>(IF(G256&gt;0,IF(R256&gt;V$15,IF(0.15*(R256-V$15)&lt;G256,0.15*(R256-V$15),G256),0),0))*LookHere!B$11</f>
        <v>0</v>
      </c>
      <c r="T256" s="3">
        <f>(IF(R256&lt;V$16,W$16*R256,IF(R256&lt;V$17,Z$16+W$17*(R256-V$16),IF(R256&lt;V$18,W$18*(R256-V$18)+Z$17,(R256-V$18)*W$19+Z$18)))+S256 + IF(R256&lt;V$20,R256*W$20,IF(R256&lt;V$21,(R256-V$20)*W$21+Z$20,(R256-V$21)*W$22+Z$21)))*LookHere!B$11</f>
        <v>6022.2883689271903</v>
      </c>
      <c r="AI256" s="3">
        <f t="shared" si="99"/>
        <v>0</v>
      </c>
    </row>
    <row r="257" spans="1:36" x14ac:dyDescent="0.2">
      <c r="A257">
        <f t="shared" si="89"/>
        <v>117</v>
      </c>
      <c r="B257">
        <f>IF(A257&lt;LookHere!$B$9,1,2)</f>
        <v>2</v>
      </c>
      <c r="C257">
        <f>IF(B257&lt;2,LookHere!F$10 - T256,0)</f>
        <v>0</v>
      </c>
      <c r="D257" s="3">
        <f>IF(B257=2,LookHere!$B$12,0)</f>
        <v>45000</v>
      </c>
      <c r="E257" s="3">
        <f>IF(A257&lt;LookHere!B$13,0,IF(A257&lt;LookHere!B$14,LookHere!C$13,LookHere!C$14))</f>
        <v>15000</v>
      </c>
      <c r="F257" s="3">
        <f>IF('SC3'!A257&lt;LookHere!D$15,0,LookHere!B$15)</f>
        <v>8000</v>
      </c>
      <c r="G257" s="3">
        <f>IF('SC3'!A257&lt;LookHere!D$16,0,LookHere!B$16)</f>
        <v>7004.88</v>
      </c>
      <c r="H257" s="3">
        <f t="shared" si="90"/>
        <v>21017.40836892719</v>
      </c>
      <c r="I257" s="35">
        <f t="shared" si="91"/>
        <v>1220513.6693020023</v>
      </c>
      <c r="J257" s="3">
        <f>IF(I256&gt;0,IF(B257&lt;2,IF(C257&gt;5500*[1]LookHere!B$11, 5500*[1]LookHere!B$11, C257), IF(H257&gt;(M257+P256),-(H257-M257-P256),0)),0)</f>
        <v>-20910.846524291243</v>
      </c>
      <c r="K257" s="35">
        <f t="shared" si="92"/>
        <v>0</v>
      </c>
      <c r="L257" s="35">
        <f t="shared" si="93"/>
        <v>5.5201601257295708E-52</v>
      </c>
      <c r="M257" s="35">
        <f t="shared" si="94"/>
        <v>7.2844551672335487E-51</v>
      </c>
      <c r="N257" s="35">
        <f t="shared" si="95"/>
        <v>5.0991186170634837E-51</v>
      </c>
      <c r="O257" s="35">
        <f t="shared" si="96"/>
        <v>444.24567410280406</v>
      </c>
      <c r="P257" s="3">
        <f t="shared" si="97"/>
        <v>88.84913482056082</v>
      </c>
      <c r="Q257">
        <f t="shared" si="98"/>
        <v>0.2</v>
      </c>
      <c r="R257" s="3">
        <f>IF(B257&lt;2,K257*V$5+L257*0.4*V$6 - IF((C257-J257)&gt;0,IF((C257-J257)&gt;V$12,V$12,C257-J257)),P257+L257*($V$6)*0.4+K257*($V$5)+G257+F257+E257)/LookHere!B$11</f>
        <v>30093.729134820562</v>
      </c>
      <c r="S257" s="3">
        <f>(IF(G257&gt;0,IF(R257&gt;V$15,IF(0.15*(R257-V$15)&lt;G257,0.15*(R257-V$15),G257),0),0))*LookHere!B$11</f>
        <v>0</v>
      </c>
      <c r="T257" s="3">
        <f>(IF(R257&lt;V$16,W$16*R257,IF(R257&lt;V$17,Z$16+W$17*(R257-V$16),IF(R257&lt;V$18,W$18*(R257-V$18)+Z$17,(R257-V$18)*W$19+Z$18)))+S257 + IF(R257&lt;V$20,R257*W$20,IF(R257&lt;V$21,(R257-V$20)*W$21+Z$20,(R257-V$21)*W$22+Z$21)))*LookHere!B$11</f>
        <v>6018.7458269641129</v>
      </c>
      <c r="AI257" s="3">
        <f t="shared" si="99"/>
        <v>0</v>
      </c>
    </row>
    <row r="258" spans="1:36" x14ac:dyDescent="0.2">
      <c r="A258">
        <f t="shared" si="89"/>
        <v>118</v>
      </c>
      <c r="B258">
        <f>IF(A258&lt;LookHere!$B$9,1,2)</f>
        <v>2</v>
      </c>
      <c r="C258">
        <f>IF(B258&lt;2,LookHere!F$10 - T257,0)</f>
        <v>0</v>
      </c>
      <c r="D258" s="3">
        <f>IF(B258=2,LookHere!$B$12,0)</f>
        <v>45000</v>
      </c>
      <c r="E258" s="3">
        <f>IF(A258&lt;LookHere!B$13,0,IF(A258&lt;LookHere!B$14,LookHere!C$13,LookHere!C$14))</f>
        <v>15000</v>
      </c>
      <c r="F258" s="3">
        <f>IF('SC3'!A258&lt;LookHere!D$15,0,LookHere!B$15)</f>
        <v>8000</v>
      </c>
      <c r="G258" s="3">
        <f>IF('SC3'!A258&lt;LookHere!D$16,0,LookHere!B$16)</f>
        <v>7004.88</v>
      </c>
      <c r="H258" s="3">
        <f t="shared" si="90"/>
        <v>21013.865826964113</v>
      </c>
      <c r="I258" s="35">
        <f t="shared" si="91"/>
        <v>1240817.6043588803</v>
      </c>
      <c r="J258" s="3">
        <f>IF(I257&gt;0,IF(B258&lt;2,IF(C258&gt;5500*[1]LookHere!B$11, 5500*[1]LookHere!B$11, C258), IF(H258&gt;(M258+P257),-(H258-M258-P257),0)),0)</f>
        <v>-20925.016692143552</v>
      </c>
      <c r="K258" s="35">
        <f t="shared" si="92"/>
        <v>0</v>
      </c>
      <c r="L258" s="35">
        <f t="shared" si="93"/>
        <v>4.1831773432778671E-53</v>
      </c>
      <c r="M258" s="35">
        <f t="shared" si="94"/>
        <v>5.5201601257295708E-52</v>
      </c>
      <c r="N258" s="35">
        <f t="shared" si="95"/>
        <v>3.8641120880106996E-52</v>
      </c>
      <c r="O258" s="35">
        <f t="shared" si="96"/>
        <v>370.40315815343592</v>
      </c>
      <c r="P258" s="3">
        <f t="shared" si="97"/>
        <v>74.080631630687193</v>
      </c>
      <c r="Q258">
        <f t="shared" si="98"/>
        <v>0.2</v>
      </c>
      <c r="R258" s="3">
        <f>IF(B258&lt;2,K258*V$5+L258*0.4*V$6 - IF((C258-J258)&gt;0,IF((C258-J258)&gt;V$12,V$12,C258-J258)),P258+L258*($V$6)*0.4+K258*($V$5)+G258+F258+E258)/LookHere!B$11</f>
        <v>30078.960631630689</v>
      </c>
      <c r="S258" s="3">
        <f>(IF(G258&gt;0,IF(R258&gt;V$15,IF(0.15*(R258-V$15)&lt;G258,0.15*(R258-V$15),G258),0),0))*LookHere!B$11</f>
        <v>0</v>
      </c>
      <c r="T258" s="3">
        <f>(IF(R258&lt;V$16,W$16*R258,IF(R258&lt;V$17,Z$16+W$17*(R258-V$16),IF(R258&lt;V$18,W$18*(R258-V$18)+Z$17,(R258-V$18)*W$19+Z$18)))+S258 + IF(R258&lt;V$20,R258*W$20,IF(R258&lt;V$21,(R258-V$20)*W$21+Z$20,(R258-V$21)*W$22+Z$21)))*LookHere!B$11</f>
        <v>6015.7921263261378</v>
      </c>
      <c r="AI258" s="3">
        <f t="shared" si="99"/>
        <v>0</v>
      </c>
    </row>
    <row r="259" spans="1:36" x14ac:dyDescent="0.2">
      <c r="A259">
        <f t="shared" si="89"/>
        <v>119</v>
      </c>
      <c r="B259">
        <f>IF(A259&lt;LookHere!$B$9,1,2)</f>
        <v>2</v>
      </c>
      <c r="C259">
        <f>IF(B259&lt;2,LookHere!F$10 - T258,0)</f>
        <v>0</v>
      </c>
      <c r="D259" s="3">
        <f>IF(B259=2,LookHere!$B$12,0)</f>
        <v>45000</v>
      </c>
      <c r="E259" s="3">
        <f>IF(A259&lt;LookHere!B$13,0,IF(A259&lt;LookHere!B$14,LookHere!C$13,LookHere!C$14))</f>
        <v>15000</v>
      </c>
      <c r="F259" s="3">
        <f>IF('SC3'!A259&lt;LookHere!D$15,0,LookHere!B$15)</f>
        <v>8000</v>
      </c>
      <c r="G259" s="3">
        <f>IF('SC3'!A259&lt;LookHere!D$16,0,LookHere!B$16)</f>
        <v>7004.88</v>
      </c>
      <c r="H259" s="3">
        <f t="shared" si="90"/>
        <v>21010.912126326137</v>
      </c>
      <c r="I259" s="35">
        <f t="shared" si="91"/>
        <v>1261795.5915394276</v>
      </c>
      <c r="J259" s="3">
        <f>IF(I258&gt;0,IF(B259&lt;2,IF(C259&gt;5500*[1]LookHere!B$11, 5500*[1]LookHere!B$11, C259), IF(H259&gt;(M259+P258),-(H259-M259-P258),0)),0)</f>
        <v>-20936.831494695449</v>
      </c>
      <c r="K259" s="35">
        <f t="shared" si="92"/>
        <v>0</v>
      </c>
      <c r="L259" s="35">
        <f t="shared" si="93"/>
        <v>3.1700117907359627E-54</v>
      </c>
      <c r="M259" s="35">
        <f t="shared" si="94"/>
        <v>4.1831773432778671E-53</v>
      </c>
      <c r="N259" s="35">
        <f t="shared" si="95"/>
        <v>2.9282241402945069E-53</v>
      </c>
      <c r="O259" s="35">
        <f t="shared" si="96"/>
        <v>308.83474520517177</v>
      </c>
      <c r="P259" s="3">
        <f t="shared" si="97"/>
        <v>61.766949041034358</v>
      </c>
      <c r="Q259">
        <f t="shared" si="98"/>
        <v>0.2</v>
      </c>
      <c r="R259" s="3">
        <f>IF(B259&lt;2,K259*V$5+L259*0.4*V$6 - IF((C259-J259)&gt;0,IF((C259-J259)&gt;V$12,V$12,C259-J259)),P259+L259*($V$6)*0.4+K259*($V$5)+G259+F259+E259)/LookHere!B$11</f>
        <v>30066.646949041035</v>
      </c>
      <c r="S259" s="3">
        <f>(IF(G259&gt;0,IF(R259&gt;V$15,IF(0.15*(R259-V$15)&lt;G259,0.15*(R259-V$15),G259),0),0))*LookHere!B$11</f>
        <v>0</v>
      </c>
      <c r="T259" s="3">
        <f>(IF(R259&lt;V$16,W$16*R259,IF(R259&lt;V$17,Z$16+W$17*(R259-V$16),IF(R259&lt;V$18,W$18*(R259-V$18)+Z$17,(R259-V$18)*W$19+Z$18)))+S259 + IF(R259&lt;V$20,R259*W$20,IF(R259&lt;V$21,(R259-V$20)*W$21+Z$20,(R259-V$21)*W$22+Z$21)))*LookHere!B$11</f>
        <v>6013.3293898082075</v>
      </c>
      <c r="AI259" s="3">
        <f t="shared" si="99"/>
        <v>0</v>
      </c>
    </row>
    <row r="260" spans="1:36" x14ac:dyDescent="0.2">
      <c r="A260">
        <f t="shared" si="89"/>
        <v>120</v>
      </c>
      <c r="B260">
        <f>IF(A260&lt;LookHere!$B$9,1,2)</f>
        <v>2</v>
      </c>
      <c r="C260">
        <f>IF(B260&lt;2,LookHere!F$10 - T259,0)</f>
        <v>0</v>
      </c>
      <c r="D260" s="3">
        <f>IF(B260=2,LookHere!$B$12,0)</f>
        <v>45000</v>
      </c>
      <c r="E260" s="3">
        <f>IF(A260&lt;LookHere!B$13,0,IF(A260&lt;LookHere!B$14,LookHere!C$13,LookHere!C$14))</f>
        <v>15000</v>
      </c>
      <c r="F260" s="3">
        <f>IF('SC3'!A260&lt;LookHere!D$15,0,LookHere!B$15)</f>
        <v>8000</v>
      </c>
      <c r="G260" s="3">
        <f>IF('SC3'!A260&lt;LookHere!D$16,0,LookHere!B$16)</f>
        <v>7004.88</v>
      </c>
      <c r="H260" s="3">
        <f t="shared" si="90"/>
        <v>21008.449389808207</v>
      </c>
      <c r="I260" s="35">
        <f t="shared" si="91"/>
        <v>1283472.3641808624</v>
      </c>
      <c r="J260" s="3">
        <f>IF(I259&gt;0,IF(B260&lt;2,IF(C260&gt;5500*[1]LookHere!B$11, 5500*[1]LookHere!B$11, C260), IF(H260&gt;(M260+P259),-(H260-M260-P259),0)),0)</f>
        <v>-20946.682440767174</v>
      </c>
      <c r="K260" s="35">
        <f t="shared" si="92"/>
        <v>0</v>
      </c>
      <c r="L260" s="35">
        <f t="shared" si="93"/>
        <v>2.4022349350197113E-55</v>
      </c>
      <c r="M260" s="35">
        <f t="shared" si="94"/>
        <v>3.1700117907359627E-54</v>
      </c>
      <c r="N260" s="35">
        <f t="shared" si="95"/>
        <v>2.2190082535151738E-54</v>
      </c>
      <c r="O260" s="35">
        <f t="shared" si="96"/>
        <v>257.5002338571681</v>
      </c>
      <c r="P260" s="3">
        <f t="shared" si="97"/>
        <v>51.500046771433624</v>
      </c>
      <c r="Q260">
        <f t="shared" si="98"/>
        <v>0.2</v>
      </c>
      <c r="R260" s="3">
        <f>IF(B260&lt;2,K260*V$5+L260*0.4*V$6 - IF((C260-J260)&gt;0,IF((C260-J260)&gt;V$12,V$12,C260-J260)),P260+L260*($V$6)*0.4+K260*($V$5)+G260+F260+E260)/LookHere!B$11</f>
        <v>30056.380046771432</v>
      </c>
      <c r="S260" s="3">
        <f>(IF(G260&gt;0,IF(R260&gt;V$15,IF(0.15*(R260-V$15)&lt;G260,0.15*(R260-V$15),G260),0),0))*LookHere!B$11</f>
        <v>0</v>
      </c>
      <c r="T260" s="3">
        <f>(IF(R260&lt;V$16,W$16*R260,IF(R260&lt;V$17,Z$16+W$17*(R260-V$16),IF(R260&lt;V$18,W$18*(R260-V$18)+Z$17,(R260-V$18)*W$19+Z$18)))+S260 + IF(R260&lt;V$20,R260*W$20,IF(R260&lt;V$21,(R260-V$20)*W$21+Z$20,(R260-V$21)*W$22+Z$21)))*LookHere!B$11</f>
        <v>6011.2760093542856</v>
      </c>
      <c r="AI260" s="3">
        <f t="shared" si="99"/>
        <v>0</v>
      </c>
      <c r="AJ260" t="e">
        <f>MATCH(1,AI180:AI260,0)+3</f>
        <v>#N/A</v>
      </c>
    </row>
    <row r="261" spans="1:36" x14ac:dyDescent="0.2">
      <c r="AI261" s="3">
        <f t="shared" si="99"/>
        <v>0</v>
      </c>
      <c r="AJ261" t="e">
        <f>"A"&amp;AJ260</f>
        <v>#N/A</v>
      </c>
    </row>
    <row r="262" spans="1:36" x14ac:dyDescent="0.2">
      <c r="AJ262" t="str">
        <f ca="1">IF(AI260&gt;0,INDIRECT(AJ261),"past "&amp;A260)</f>
        <v>past 120</v>
      </c>
    </row>
    <row r="265" spans="1:36" x14ac:dyDescent="0.2">
      <c r="A265" s="52" t="s">
        <v>91</v>
      </c>
      <c r="B265" s="52"/>
      <c r="C265" s="52"/>
      <c r="D265" t="s">
        <v>0</v>
      </c>
    </row>
    <row r="266" spans="1:36" x14ac:dyDescent="0.2">
      <c r="A266" s="52"/>
      <c r="B266" s="52"/>
      <c r="C266" s="52"/>
      <c r="D266" s="1" t="s">
        <v>1</v>
      </c>
      <c r="E266" s="2" t="s">
        <v>2</v>
      </c>
      <c r="K266" t="s">
        <v>3</v>
      </c>
      <c r="L266" t="s">
        <v>3</v>
      </c>
      <c r="T266" t="s">
        <v>4</v>
      </c>
    </row>
    <row r="267" spans="1:36" x14ac:dyDescent="0.2">
      <c r="A267" s="2" t="s">
        <v>5</v>
      </c>
      <c r="B267" s="2" t="s">
        <v>59</v>
      </c>
      <c r="C267" s="2" t="s">
        <v>77</v>
      </c>
      <c r="D267" s="2" t="s">
        <v>6</v>
      </c>
      <c r="E267" t="s">
        <v>7</v>
      </c>
      <c r="F267" t="s">
        <v>8</v>
      </c>
      <c r="G267" t="s">
        <v>9</v>
      </c>
      <c r="H267" t="s">
        <v>10</v>
      </c>
      <c r="I267" t="s">
        <v>15</v>
      </c>
      <c r="J267" t="s">
        <v>76</v>
      </c>
      <c r="K267" t="s">
        <v>11</v>
      </c>
      <c r="L267" t="s">
        <v>12</v>
      </c>
      <c r="M267" t="s">
        <v>79</v>
      </c>
      <c r="N267" t="s">
        <v>81</v>
      </c>
      <c r="O267" t="s">
        <v>13</v>
      </c>
      <c r="P267" t="s">
        <v>14</v>
      </c>
      <c r="R267" t="s">
        <v>16</v>
      </c>
      <c r="S267" t="s">
        <v>60</v>
      </c>
      <c r="T267" t="s">
        <v>17</v>
      </c>
      <c r="W267" s="2" t="s">
        <v>18</v>
      </c>
      <c r="AG267" t="s">
        <v>19</v>
      </c>
      <c r="AI267" t="s">
        <v>25</v>
      </c>
    </row>
    <row r="268" spans="1:36" x14ac:dyDescent="0.2">
      <c r="A268">
        <f>LookHere!B$8</f>
        <v>40</v>
      </c>
      <c r="B268">
        <f>IF(A268&lt;LookHere!$B$9,1,2)</f>
        <v>1</v>
      </c>
      <c r="C268">
        <f>IF(B268&lt;2,LookHere!F$10,0)</f>
        <v>7000</v>
      </c>
      <c r="D268" s="3">
        <f>IF(B268=2,LookHere!$B$12,0)</f>
        <v>0</v>
      </c>
      <c r="E268" s="3">
        <f>IF(A268&lt;LookHere!B$13,0,IF(A268&lt;LookHere!B$14,LookHere!C$13,LookHere!C$14))</f>
        <v>0</v>
      </c>
      <c r="F268" s="3">
        <f>IF('SC3'!A268&lt;LookHere!D$15,0,LookHere!B$15)</f>
        <v>0</v>
      </c>
      <c r="G268" s="3">
        <f>IF('SC3'!A268&lt;LookHere!D$16,0,LookHere!B$16)</f>
        <v>0</v>
      </c>
      <c r="H268" s="3">
        <v>0</v>
      </c>
      <c r="I268" s="3">
        <f>LookHere!B27+J4</f>
        <v>65500</v>
      </c>
      <c r="J268" s="3">
        <f>IF(B268&lt;2,IF(C268&gt;5500*LookHere!B$11, 5500*LookHere!B$11, C268), IF(H268&gt;M268,-(H268-M268),0))</f>
        <v>5500</v>
      </c>
      <c r="K268" s="3">
        <f>LookHere!B$24*V271+IF($C268&gt;($J268+$V$12),$V$271*($C268-$J268-$V$12),0)</f>
        <v>0</v>
      </c>
      <c r="L268" s="3">
        <f>LookHere!B$24*(1-V271)+IF($C268&gt;($J268+$V$12),(1-$V$271)*($C268-$J268-$V$12),0)</f>
        <v>20000</v>
      </c>
      <c r="M268" s="3"/>
      <c r="N268" s="3"/>
      <c r="O268" s="3">
        <f>LookHere!B$26+IF((C268-J268)&gt;0,IF((C268-J268)&gt;V$12,V$12,C268-J268),0)</f>
        <v>21500</v>
      </c>
      <c r="P268">
        <v>0</v>
      </c>
      <c r="Q268">
        <f>IF(B268&lt;2,0,VLOOKUP(A268,AG$5:AH$90,2))</f>
        <v>0</v>
      </c>
      <c r="R268" s="3">
        <f>IF(B268&lt;2,K268*V$5+L268*0.4*V$6 - IF((C268-J268)&gt;0,IF((C268-J268)&gt;V$12,V$12,C268-J268)),P268+L268*($V$6)*0.4+K268*($V$5)+G268+F268+E268)/LookHere!B$11</f>
        <v>-733.76</v>
      </c>
      <c r="S268" s="3">
        <f>(IF(G268&gt;0,IF(R268&gt;V$15,IF(0.15*(R268-V$15)&lt;G268,0.15*(R268-V$15),G268),0),0))*LookHere!B$11</f>
        <v>0</v>
      </c>
      <c r="T268" s="3">
        <f>(IF(R268&lt;V$16,W$16*R268,IF(R268&lt;V$17,Z$16+W$17*(R268-V$16),IF(R268&lt;V$18,W$18*(R268-V$18)+Z$17,(R268-V$18)*W$19+Z$18)))+S268 + IF(R268&lt;V$20,R268*W$20,IF(R268&lt;V$21,(R268-V$20)*W$21+Z$20,(R268-V$21)*W$22+Z$21)))*LookHere!B$11</f>
        <v>-146.75200000000001</v>
      </c>
      <c r="V268" s="4">
        <f>LookHere!D$19</f>
        <v>0.02</v>
      </c>
      <c r="W268" t="s">
        <v>63</v>
      </c>
      <c r="AG268">
        <v>60</v>
      </c>
      <c r="AH268" s="37">
        <v>0.04</v>
      </c>
      <c r="AI268" s="3">
        <f>IF(((K268+L268+O268+I268)-H268)&lt;H268,1,0)</f>
        <v>0</v>
      </c>
    </row>
    <row r="269" spans="1:36" x14ac:dyDescent="0.2">
      <c r="A269">
        <f t="shared" ref="A269:A300" si="100">A268+1</f>
        <v>41</v>
      </c>
      <c r="B269">
        <f>IF(A269&lt;LookHere!$B$9,1,2)</f>
        <v>1</v>
      </c>
      <c r="C269">
        <f>IF(B269&lt;2,LookHere!F$10 - T268,0)</f>
        <v>7146.7520000000004</v>
      </c>
      <c r="D269" s="3">
        <f>IF(B269=2,LookHere!$B$12,0)</f>
        <v>0</v>
      </c>
      <c r="E269" s="3">
        <f>IF(A269&lt;LookHere!B$13,0,IF(A269&lt;LookHere!B$14,LookHere!C$13,LookHere!C$14))</f>
        <v>0</v>
      </c>
      <c r="F269" s="3">
        <f>IF('SC3'!A269&lt;LookHere!D$15,0,LookHere!B$15)</f>
        <v>0</v>
      </c>
      <c r="G269" s="3">
        <f>IF('SC3'!A269&lt;LookHere!D$16,0,LookHere!B$16)</f>
        <v>0</v>
      </c>
      <c r="H269" s="3">
        <f t="shared" ref="H269:H300" si="101">IF(B269&lt;2,0,D269-E269-F269-G269+T268)</f>
        <v>0</v>
      </c>
      <c r="I269" s="35">
        <f t="shared" ref="I269:I300" si="102">IF(I268&gt;0,IF(B269&lt;2,I268*(1+V$274),I268*(1+V$275)) + J269,0)</f>
        <v>75963.59</v>
      </c>
      <c r="J269" s="3">
        <f>IF(I268&gt;0,IF(B269&lt;2,IF(C269&gt;5500*[1]LookHere!B$11, 5500*[1]LookHere!B$11, C269), IF(H269&gt;(M269+P268),-(H269-M269-P268),0)),0)</f>
        <v>5500</v>
      </c>
      <c r="K269" s="35">
        <f t="shared" ref="K269:K300" si="103">IF(B269&lt;2,K268*(1+$V$5-$V$4)+IF(C269&gt;($J269+$V$12),$V$271*($C269-$J269-$V$12),0), K268*(1+$V$5-$V$4)-$M269*$V$272)+N269</f>
        <v>0</v>
      </c>
      <c r="L269" s="35">
        <f t="shared" ref="L269:L300" si="104">IF(B269&lt;2,L268*(1+$V$6-$V$4)+IF(C269&gt;($J269+$V$12),(1-$V$271)*($C268-$J269-$V$12),0), L268*(1+$V$6-$V$4)-$M269*(1-$V$272))-N269</f>
        <v>21515.599999999999</v>
      </c>
      <c r="M269" s="35">
        <f t="shared" ref="M269:M300" si="105">MIN(H269-P268,(K268+L268))</f>
        <v>0</v>
      </c>
      <c r="N269" s="35">
        <f t="shared" ref="N269:N300" si="106">IF(B269&lt;2, IF(K268/(K268+L268)&lt;V$271, (V$271 - K268/(K268+L268))*(K268+L268),0),  IF(K268/(K268+L268)&lt;V$272, (V$272 - K268/(K268+L268))*(K268+L268),0))</f>
        <v>0</v>
      </c>
      <c r="O269" s="35">
        <f t="shared" ref="O269:O300" si="107">IF(B269&lt;2,O268*(1+V$274) + IF((C269-J269)&gt;0,IF((C269-J269)&gt;V$12,V$12,C269-J269),0), O268*(1+V$275)-P268 )</f>
        <v>24776.022000000001</v>
      </c>
      <c r="P269" s="3">
        <f t="shared" ref="P269:P300" si="108">IF(B269&lt;2, 0, IF(H269&gt;(I269+K269+L269),H269-I269-K269-L269,  O269*Q269))</f>
        <v>0</v>
      </c>
      <c r="Q269">
        <f t="shared" ref="Q269:Q332" si="109">IF(B269&lt;2,0,VLOOKUP(A269,AG$5:AH$90,2))</f>
        <v>0</v>
      </c>
      <c r="R269" s="3">
        <f>IF(B269&lt;2,K269*V$5+L269*0.4*V$6 - IF((C269-J269)&gt;0,IF((C269-J269)&gt;V$12,V$12,C269-J269)),P269+L269*($V$6)*0.4+K269*($V$5)+G269+F269+E269)/LookHere!B$11</f>
        <v>-822.44633280000039</v>
      </c>
      <c r="S269" s="3">
        <f>(IF(G269&gt;0,IF(R269&gt;V$15,IF(0.15*(R269-V$15)&lt;G269,0.15*(R269-V$15),G269),0),0))*LookHere!B$11</f>
        <v>0</v>
      </c>
      <c r="T269" s="3">
        <f>(IF(R269&lt;V$16,W$16*R269,IF(R269&lt;V$17,Z$16+W$17*(R269-V$16),IF(R269&lt;V$18,W$18*(R269-V$18)+Z$17,(R269-V$18)*W$19+Z$18)))+S269 + IF(R269&lt;V$20,R269*W$20,IF(R269&lt;V$21,(R269-V$20)*W$21+Z$20,(R269-V$21)*W$22+Z$21)))*LookHere!B$11</f>
        <v>-164.48926656000009</v>
      </c>
      <c r="V269" s="4">
        <f>LookHere!D$20-V273</f>
        <v>3.5779999999999999E-2</v>
      </c>
      <c r="W269" t="s">
        <v>21</v>
      </c>
      <c r="AG269">
        <f t="shared" ref="AG269:AG308" si="110">AG268+1</f>
        <v>61</v>
      </c>
      <c r="AH269" s="37">
        <v>0.04</v>
      </c>
      <c r="AI269" s="3">
        <f>IF(((K269+L269+O269+I269)-H269)&lt;H269,1,0)</f>
        <v>0</v>
      </c>
    </row>
    <row r="270" spans="1:36" x14ac:dyDescent="0.2">
      <c r="A270">
        <f t="shared" si="100"/>
        <v>42</v>
      </c>
      <c r="B270">
        <f>IF(A270&lt;LookHere!$B$9,1,2)</f>
        <v>1</v>
      </c>
      <c r="C270">
        <f>IF(B270&lt;2,LookHere!F$10 - T269,0)</f>
        <v>7164.48926656</v>
      </c>
      <c r="D270" s="3">
        <f>IF(B270=2,LookHere!$B$12,0)</f>
        <v>0</v>
      </c>
      <c r="E270" s="3">
        <f>IF(A270&lt;LookHere!B$13,0,IF(A270&lt;LookHere!B$14,LookHere!C$13,LookHere!C$14))</f>
        <v>0</v>
      </c>
      <c r="F270" s="3">
        <f>IF('SC3'!A270&lt;LookHere!D$15,0,LookHere!B$15)</f>
        <v>0</v>
      </c>
      <c r="G270" s="3">
        <f>IF('SC3'!A270&lt;LookHere!D$16,0,LookHere!B$16)</f>
        <v>0</v>
      </c>
      <c r="H270" s="3">
        <f t="shared" si="101"/>
        <v>0</v>
      </c>
      <c r="I270" s="35">
        <f t="shared" si="102"/>
        <v>87220.110850199999</v>
      </c>
      <c r="J270" s="3">
        <f>IF(I269&gt;0,IF(B270&lt;2,IF(C270&gt;5500*[1]LookHere!B$11, 5500*[1]LookHere!B$11, C270), IF(H270&gt;(M270+P269),-(H270-M270-P269),0)),0)</f>
        <v>5500</v>
      </c>
      <c r="K270" s="35">
        <f t="shared" si="103"/>
        <v>0</v>
      </c>
      <c r="L270" s="35">
        <f t="shared" si="104"/>
        <v>23146.052167999998</v>
      </c>
      <c r="M270" s="35">
        <f t="shared" si="105"/>
        <v>0</v>
      </c>
      <c r="N270" s="35">
        <f t="shared" si="106"/>
        <v>0</v>
      </c>
      <c r="O270" s="35">
        <f t="shared" si="107"/>
        <v>28318.038213719999</v>
      </c>
      <c r="P270" s="3">
        <f t="shared" si="108"/>
        <v>0</v>
      </c>
      <c r="Q270">
        <f t="shared" si="109"/>
        <v>0</v>
      </c>
      <c r="R270" s="3">
        <f>IF(B270&lt;2,K270*V$5+L270*0.4*V$6 - IF((C270-J270)&gt;0,IF((C270-J270)&gt;V$12,V$12,C270-J270)),P270+L270*($V$6)*0.4+K270*($V$5)+G270+F270+E270)/LookHere!B$11</f>
        <v>-777.71771589958394</v>
      </c>
      <c r="S270" s="3">
        <f>(IF(G270&gt;0,IF(R270&gt;V$15,IF(0.15*(R270-V$15)&lt;G270,0.15*(R270-V$15),G270),0),0))*LookHere!B$11</f>
        <v>0</v>
      </c>
      <c r="T270" s="3">
        <f>(IF(R270&lt;V$16,W$16*R270,IF(R270&lt;V$17,Z$16+W$17*(R270-V$16),IF(R270&lt;V$18,W$18*(R270-V$18)+Z$17,(R270-V$18)*W$19+Z$18)))+S270 + IF(R270&lt;V$20,R270*W$20,IF(R270&lt;V$21,(R270-V$20)*W$21+Z$20,(R270-V$21)*W$22+Z$21)))*LookHere!B$11</f>
        <v>-155.54354317991678</v>
      </c>
      <c r="V270" s="4">
        <f>LookHere!D$21-V273</f>
        <v>9.5780000000000004E-2</v>
      </c>
      <c r="W270" t="s">
        <v>22</v>
      </c>
      <c r="AG270">
        <f t="shared" si="110"/>
        <v>62</v>
      </c>
      <c r="AH270" s="37">
        <v>0.04</v>
      </c>
      <c r="AI270" s="3">
        <f>IF(((K270+L270+O270+I270)-H270)&lt;H270,1,0)</f>
        <v>0</v>
      </c>
    </row>
    <row r="271" spans="1:36" x14ac:dyDescent="0.2">
      <c r="A271">
        <f t="shared" si="100"/>
        <v>43</v>
      </c>
      <c r="B271">
        <f>IF(A271&lt;LookHere!$B$9,1,2)</f>
        <v>1</v>
      </c>
      <c r="C271">
        <f>IF(B271&lt;2,LookHere!F$10 - T270,0)</f>
        <v>7155.5435431799169</v>
      </c>
      <c r="D271" s="3">
        <f>IF(B271=2,LookHere!$B$12,0)</f>
        <v>0</v>
      </c>
      <c r="E271" s="3">
        <f>IF(A271&lt;LookHere!B$13,0,IF(A271&lt;LookHere!B$14,LookHere!C$13,LookHere!C$14))</f>
        <v>0</v>
      </c>
      <c r="F271" s="3">
        <f>IF('SC3'!A271&lt;LookHere!D$15,0,LookHere!B$15)</f>
        <v>0</v>
      </c>
      <c r="G271" s="3">
        <f>IF('SC3'!A271&lt;LookHere!D$16,0,LookHere!B$16)</f>
        <v>0</v>
      </c>
      <c r="H271" s="3">
        <f t="shared" si="101"/>
        <v>0</v>
      </c>
      <c r="I271" s="35">
        <f t="shared" si="102"/>
        <v>99329.650850428152</v>
      </c>
      <c r="J271" s="3">
        <f>IF(I270&gt;0,IF(B271&lt;2,IF(C271&gt;5500*[1]LookHere!B$11, 5500*[1]LookHere!B$11, C271), IF(H271&gt;(M271+P270),-(H271-M271-P270),0)),0)</f>
        <v>5500</v>
      </c>
      <c r="K271" s="35">
        <f t="shared" si="103"/>
        <v>0</v>
      </c>
      <c r="L271" s="35">
        <f t="shared" si="104"/>
        <v>24900.060001291036</v>
      </c>
      <c r="M271" s="35">
        <f t="shared" si="105"/>
        <v>0</v>
      </c>
      <c r="N271" s="35">
        <f t="shared" si="106"/>
        <v>0</v>
      </c>
      <c r="O271" s="35">
        <f t="shared" si="107"/>
        <v>32119.522692735616</v>
      </c>
      <c r="P271" s="3">
        <f t="shared" si="108"/>
        <v>0</v>
      </c>
      <c r="Q271">
        <f t="shared" si="109"/>
        <v>0</v>
      </c>
      <c r="R271" s="3">
        <f>IF(B271&lt;2,K271*V$5+L271*0.4*V$6 - IF((C271-J271)&gt;0,IF((C271-J271)&gt;V$12,V$12,C271-J271)),P271+L271*($V$6)*0.4+K271*($V$5)+G271+F271+E271)/LookHere!B$11</f>
        <v>-701.57244441045452</v>
      </c>
      <c r="S271" s="3">
        <f>(IF(G271&gt;0,IF(R271&gt;V$15,IF(0.15*(R271-V$15)&lt;G271,0.15*(R271-V$15),G271),0),0))*LookHere!B$11</f>
        <v>0</v>
      </c>
      <c r="T271" s="3">
        <f>(IF(R271&lt;V$16,W$16*R271,IF(R271&lt;V$17,Z$16+W$17*(R271-V$16),IF(R271&lt;V$18,W$18*(R271-V$18)+Z$17,(R271-V$18)*W$19+Z$18)))+S271 + IF(R271&lt;V$20,R271*W$20,IF(R271&lt;V$21,(R271-V$20)*W$21+Z$20,(R271-V$21)*W$22+Z$21)))*LookHere!B$11</f>
        <v>-140.3144888820909</v>
      </c>
      <c r="V271" s="4">
        <f>LookHere!F$28</f>
        <v>0</v>
      </c>
      <c r="W271" t="s">
        <v>71</v>
      </c>
      <c r="AG271">
        <f t="shared" si="110"/>
        <v>63</v>
      </c>
      <c r="AH271" s="37">
        <v>0.04</v>
      </c>
      <c r="AI271" s="3">
        <f>IF(((K271+L271+O271+I271)-H271)&lt;H271,1,0)</f>
        <v>0</v>
      </c>
    </row>
    <row r="272" spans="1:36" x14ac:dyDescent="0.2">
      <c r="A272">
        <f t="shared" si="100"/>
        <v>44</v>
      </c>
      <c r="B272">
        <f>IF(A272&lt;LookHere!$B$9,1,2)</f>
        <v>1</v>
      </c>
      <c r="C272">
        <f>IF(B272&lt;2,LookHere!F$10 - T271,0)</f>
        <v>7140.3144888820907</v>
      </c>
      <c r="D272" s="3">
        <f>IF(B272=2,LookHere!$B$12,0)</f>
        <v>0</v>
      </c>
      <c r="E272" s="3">
        <f>IF(A272&lt;LookHere!B$13,0,IF(A272&lt;LookHere!B$14,LookHere!C$13,LookHere!C$14))</f>
        <v>0</v>
      </c>
      <c r="F272" s="3">
        <f>IF('SC3'!A272&lt;LookHere!D$15,0,LookHere!B$15)</f>
        <v>0</v>
      </c>
      <c r="G272" s="3">
        <f>IF('SC3'!A272&lt;LookHere!D$16,0,LookHere!B$16)</f>
        <v>0</v>
      </c>
      <c r="H272" s="3">
        <f t="shared" si="101"/>
        <v>0</v>
      </c>
      <c r="I272" s="35">
        <f t="shared" si="102"/>
        <v>112356.85179187359</v>
      </c>
      <c r="J272" s="3">
        <f>IF(I271&gt;0,IF(B272&lt;2,IF(C272&gt;5500*[1]LookHere!B$11, 5500*[1]LookHere!B$11, C272), IF(H272&gt;(M272+P271),-(H272-M272-P271),0)),0)</f>
        <v>5500</v>
      </c>
      <c r="K272" s="35">
        <f t="shared" si="103"/>
        <v>0</v>
      </c>
      <c r="L272" s="35">
        <f t="shared" si="104"/>
        <v>26786.98654818887</v>
      </c>
      <c r="M272" s="35">
        <f t="shared" si="105"/>
        <v>0</v>
      </c>
      <c r="N272" s="35">
        <f t="shared" si="106"/>
        <v>0</v>
      </c>
      <c r="O272" s="35">
        <f t="shared" si="107"/>
        <v>36193.854611273207</v>
      </c>
      <c r="P272" s="3">
        <f t="shared" si="108"/>
        <v>0</v>
      </c>
      <c r="Q272">
        <f t="shared" si="109"/>
        <v>0</v>
      </c>
      <c r="R272" s="3">
        <f>IF(B272&lt;2,K272*V$5+L272*0.4*V$6 - IF((C272-J272)&gt;0,IF((C272-J272)&gt;V$12,V$12,C272-J272)),P272+L272*($V$6)*0.4+K272*($V$5)+G272+F272+E272)/LookHere!B$11</f>
        <v>-614.05146024787859</v>
      </c>
      <c r="S272" s="3">
        <f>(IF(G272&gt;0,IF(R272&gt;V$15,IF(0.15*(R272-V$15)&lt;G272,0.15*(R272-V$15),G272),0),0))*LookHere!B$11</f>
        <v>0</v>
      </c>
      <c r="T272" s="3">
        <f>(IF(R272&lt;V$16,W$16*R272,IF(R272&lt;V$17,Z$16+W$17*(R272-V$16),IF(R272&lt;V$18,W$18*(R272-V$18)+Z$17,(R272-V$18)*W$19+Z$18)))+S272 + IF(R272&lt;V$20,R272*W$20,IF(R272&lt;V$21,(R272-V$20)*W$21+Z$20,(R272-V$21)*W$22+Z$21)))*LookHere!B$11</f>
        <v>-122.81029204957571</v>
      </c>
      <c r="V272" s="4">
        <f>LookHere!G$28</f>
        <v>0.2</v>
      </c>
      <c r="W272" t="s">
        <v>72</v>
      </c>
      <c r="AG272">
        <f t="shared" si="110"/>
        <v>64</v>
      </c>
      <c r="AH272" s="37">
        <v>0.04</v>
      </c>
      <c r="AI272" s="3">
        <f>IF(((X295+Y295+O272+W295)-H272)&lt;H272,1,0)</f>
        <v>0</v>
      </c>
    </row>
    <row r="273" spans="1:35" x14ac:dyDescent="0.2">
      <c r="A273">
        <f t="shared" si="100"/>
        <v>45</v>
      </c>
      <c r="B273">
        <f>IF(A273&lt;LookHere!$B$9,1,2)</f>
        <v>1</v>
      </c>
      <c r="C273">
        <f>IF(B273&lt;2,LookHere!F$10 - T272,0)</f>
        <v>7122.8102920495758</v>
      </c>
      <c r="D273" s="3">
        <f>IF(B273=2,LookHere!$B$12,0)</f>
        <v>0</v>
      </c>
      <c r="E273" s="3">
        <f>IF(A273&lt;LookHere!B$13,0,IF(A273&lt;LookHere!B$14,LookHere!C$13,LookHere!C$14))</f>
        <v>0</v>
      </c>
      <c r="F273" s="3">
        <f>IF('SC3'!A273&lt;LookHere!D$15,0,LookHere!B$15)</f>
        <v>0</v>
      </c>
      <c r="G273" s="3">
        <f>IF('SC3'!A273&lt;LookHere!D$16,0,LookHere!B$16)</f>
        <v>0</v>
      </c>
      <c r="H273" s="3">
        <f t="shared" si="101"/>
        <v>0</v>
      </c>
      <c r="I273" s="35">
        <f t="shared" si="102"/>
        <v>126371.25402066177</v>
      </c>
      <c r="J273" s="3">
        <f>IF(I272&gt;0,IF(B273&lt;2,IF(C273&gt;5500*[1]LookHere!B$11, 5500*[1]LookHere!B$11, C273), IF(H273&gt;(M273+P272),-(H273-M273-P272),0)),0)</f>
        <v>5500</v>
      </c>
      <c r="K273" s="35">
        <f t="shared" si="103"/>
        <v>0</v>
      </c>
      <c r="L273" s="35">
        <f t="shared" si="104"/>
        <v>28816.904388810621</v>
      </c>
      <c r="M273" s="35">
        <f t="shared" si="105"/>
        <v>0</v>
      </c>
      <c r="N273" s="35">
        <f t="shared" si="106"/>
        <v>0</v>
      </c>
      <c r="O273" s="35">
        <f t="shared" si="107"/>
        <v>40559.435205765061</v>
      </c>
      <c r="P273" s="3">
        <f t="shared" si="108"/>
        <v>0</v>
      </c>
      <c r="Q273">
        <f t="shared" si="109"/>
        <v>0</v>
      </c>
      <c r="R273" s="3">
        <f>IF(B273&lt;2,K273*V$5+L273*0.4*V$6 - IF((C273-J273)&gt;0,IF((C273-J273)&gt;V$12,V$12,C273-J273)),P273+L273*($V$6)*0.4+K273*($V$5)+G273+F273+E273)/LookHere!B$11</f>
        <v>-518.77705110546322</v>
      </c>
      <c r="S273" s="3">
        <f>(IF(G273&gt;0,IF(R273&gt;V$15,IF(0.15*(R273-V$15)&lt;G273,0.15*(R273-V$15),G273),0),0))*LookHere!B$11</f>
        <v>0</v>
      </c>
      <c r="T273" s="3">
        <f>(IF(R273&lt;V$16,W$16*R273,IF(R273&lt;V$17,Z$16+W$17*(R273-V$16),IF(R273&lt;V$18,W$18*(R273-V$18)+Z$17,(R273-V$18)*W$19+Z$18)))+S273 + IF(R273&lt;V$20,R273*W$20,IF(R273&lt;V$21,(R273-V$20)*W$21+Z$20,(R273-V$21)*W$22+Z$21)))*LookHere!B$11</f>
        <v>-103.75541022109263</v>
      </c>
      <c r="V273" s="38">
        <f>LookHere!B$28</f>
        <v>4.2199999999999998E-3</v>
      </c>
      <c r="W273" t="s">
        <v>73</v>
      </c>
      <c r="AG273">
        <f t="shared" si="110"/>
        <v>65</v>
      </c>
      <c r="AH273" s="37">
        <v>0.04</v>
      </c>
      <c r="AI273" s="3">
        <f>IF(((X296+Y296+O273+W296)-H273)&lt;H273,1,0)</f>
        <v>0</v>
      </c>
    </row>
    <row r="274" spans="1:35" x14ac:dyDescent="0.2">
      <c r="A274">
        <f t="shared" si="100"/>
        <v>46</v>
      </c>
      <c r="B274">
        <f>IF(A274&lt;LookHere!$B$9,1,2)</f>
        <v>1</v>
      </c>
      <c r="C274">
        <f>IF(B274&lt;2,LookHere!F$10 - T273,0)</f>
        <v>7103.7554102210925</v>
      </c>
      <c r="D274" s="3">
        <f>IF(B274=2,LookHere!$B$12,0)</f>
        <v>0</v>
      </c>
      <c r="E274" s="3">
        <f>IF(A274&lt;LookHere!B$13,0,IF(A274&lt;LookHere!B$14,LookHere!C$13,LookHere!C$14))</f>
        <v>0</v>
      </c>
      <c r="F274" s="3">
        <f>IF('SC3'!A274&lt;LookHere!D$15,0,LookHere!B$15)</f>
        <v>0</v>
      </c>
      <c r="G274" s="3">
        <f>IF('SC3'!A274&lt;LookHere!D$16,0,LookHere!B$16)</f>
        <v>0</v>
      </c>
      <c r="H274" s="3">
        <f t="shared" si="101"/>
        <v>0</v>
      </c>
      <c r="I274" s="35">
        <f t="shared" si="102"/>
        <v>141447.66765034752</v>
      </c>
      <c r="J274" s="3">
        <f>IF(I273&gt;0,IF(B274&lt;2,IF(C274&gt;5500*[1]LookHere!B$11, 5500*[1]LookHere!B$11, C274), IF(H274&gt;(M274+P273),-(H274-M274-P273),0)),0)</f>
        <v>5500</v>
      </c>
      <c r="K274" s="35">
        <f t="shared" si="103"/>
        <v>0</v>
      </c>
      <c r="L274" s="35">
        <f t="shared" si="104"/>
        <v>31000.649403394687</v>
      </c>
      <c r="M274" s="35">
        <f t="shared" si="105"/>
        <v>0</v>
      </c>
      <c r="N274" s="35">
        <f t="shared" si="106"/>
        <v>0</v>
      </c>
      <c r="O274" s="35">
        <f t="shared" si="107"/>
        <v>45236.784615879027</v>
      </c>
      <c r="P274" s="3">
        <f t="shared" si="108"/>
        <v>0</v>
      </c>
      <c r="Q274">
        <f t="shared" si="109"/>
        <v>0</v>
      </c>
      <c r="R274" s="3">
        <f>IF(B274&lt;2,K274*V$5+L274*0.4*V$6 - IF((C274-J274)&gt;0,IF((C274-J274)&gt;V$12,V$12,C274-J274)),P274+L274*($V$6)*0.4+K274*($V$5)+G274+F274+E274)/LookHere!B$11</f>
        <v>-416.05853027823491</v>
      </c>
      <c r="S274" s="3">
        <f>(IF(G274&gt;0,IF(R274&gt;V$15,IF(0.15*(R274-V$15)&lt;G274,0.15*(R274-V$15),G274),0),0))*LookHere!B$11</f>
        <v>0</v>
      </c>
      <c r="T274" s="3">
        <f>(IF(R274&lt;V$16,W$16*R274,IF(R274&lt;V$17,Z$16+W$17*(R274-V$16),IF(R274&lt;V$18,W$18*(R274-V$18)+Z$17,(R274-V$18)*W$19+Z$18)))+S274 + IF(R274&lt;V$20,R274*W$20,IF(R274&lt;V$21,(R274-V$20)*W$21+Z$20,(R274-V$21)*W$22+Z$21)))*LookHere!B$11</f>
        <v>-83.211706055646985</v>
      </c>
      <c r="V274" s="39">
        <f>V271*(V269-V268)+(1-V271)*(V270-V268)</f>
        <v>7.578E-2</v>
      </c>
      <c r="W274" t="s">
        <v>74</v>
      </c>
      <c r="AG274">
        <f t="shared" si="110"/>
        <v>66</v>
      </c>
      <c r="AH274" s="37">
        <v>4.2000000000000003E-2</v>
      </c>
      <c r="AI274" s="3">
        <f>IF(((X297+Y297+O274+W297)-H274)&lt;H274,1,0)</f>
        <v>0</v>
      </c>
    </row>
    <row r="275" spans="1:35" x14ac:dyDescent="0.2">
      <c r="A275">
        <f t="shared" si="100"/>
        <v>47</v>
      </c>
      <c r="B275">
        <f>IF(A275&lt;LookHere!$B$9,1,2)</f>
        <v>1</v>
      </c>
      <c r="C275">
        <f>IF(B275&lt;2,LookHere!F$10 - T274,0)</f>
        <v>7083.2117060556466</v>
      </c>
      <c r="D275" s="3">
        <f>IF(B275=2,LookHere!$B$12,0)</f>
        <v>0</v>
      </c>
      <c r="E275" s="3">
        <f>IF(A275&lt;LookHere!B$13,0,IF(A275&lt;LookHere!B$14,LookHere!C$13,LookHere!C$14))</f>
        <v>0</v>
      </c>
      <c r="F275" s="3">
        <f>IF('SC3'!A275&lt;LookHere!D$15,0,LookHere!B$15)</f>
        <v>0</v>
      </c>
      <c r="G275" s="3">
        <f>IF('SC3'!A275&lt;LookHere!D$16,0,LookHere!B$16)</f>
        <v>0</v>
      </c>
      <c r="H275" s="3">
        <f t="shared" si="101"/>
        <v>0</v>
      </c>
      <c r="I275" s="35">
        <f t="shared" si="102"/>
        <v>157666.57190489085</v>
      </c>
      <c r="J275" s="3">
        <f>IF(I274&gt;0,IF(B275&lt;2,IF(C275&gt;5500*[1]LookHere!B$11, 5500*[1]LookHere!B$11, C275), IF(H275&gt;(M275+P274),-(H275-M275-P274),0)),0)</f>
        <v>5500</v>
      </c>
      <c r="K275" s="35">
        <f t="shared" si="103"/>
        <v>0</v>
      </c>
      <c r="L275" s="35">
        <f t="shared" si="104"/>
        <v>33349.878615183938</v>
      </c>
      <c r="M275" s="35">
        <f t="shared" si="105"/>
        <v>0</v>
      </c>
      <c r="N275" s="35">
        <f t="shared" si="106"/>
        <v>0</v>
      </c>
      <c r="O275" s="35">
        <f t="shared" si="107"/>
        <v>50248.039860125988</v>
      </c>
      <c r="P275" s="3">
        <f t="shared" si="108"/>
        <v>0</v>
      </c>
      <c r="Q275">
        <f t="shared" si="109"/>
        <v>0</v>
      </c>
      <c r="R275" s="3">
        <f>IF(B275&lt;2,K275*V$5+L275*0.4*V$6 - IF((C275-J275)&gt;0,IF((C275-J275)&gt;V$12,V$12,C275-J275)),P275+L275*($V$6)*0.4+K275*($V$5)+G275+F275+E275)/LookHere!B$11</f>
        <v>-305.51115655071953</v>
      </c>
      <c r="S275" s="3">
        <f>(IF(G275&gt;0,IF(R275&gt;V$15,IF(0.15*(R275-V$15)&lt;G275,0.15*(R275-V$15),G275),0),0))*LookHere!B$11</f>
        <v>0</v>
      </c>
      <c r="T275" s="3">
        <f>(IF(R275&lt;V$16,W$16*R275,IF(R275&lt;V$17,Z$16+W$17*(R275-V$16),IF(R275&lt;V$18,W$18*(R275-V$18)+Z$17,(R275-V$18)*W$19+Z$18)))+S275 + IF(R275&lt;V$20,R275*W$20,IF(R275&lt;V$21,(R275-V$20)*W$21+Z$20,(R275-V$21)*W$22+Z$21)))*LookHere!B$11</f>
        <v>-61.102231310143907</v>
      </c>
      <c r="V275" s="39">
        <f>V272*(V269-V268)+(1-V272)*(V270-V268)</f>
        <v>6.3780000000000003E-2</v>
      </c>
      <c r="W275" t="s">
        <v>75</v>
      </c>
      <c r="AG275">
        <f t="shared" si="110"/>
        <v>67</v>
      </c>
      <c r="AH275" s="37">
        <v>4.3999999999999997E-2</v>
      </c>
      <c r="AI275" s="3">
        <f>IF(((X298+Y298+O275+W298)-H275)&lt;H275,1,0)</f>
        <v>0</v>
      </c>
    </row>
    <row r="276" spans="1:35" x14ac:dyDescent="0.2">
      <c r="A276">
        <f t="shared" si="100"/>
        <v>48</v>
      </c>
      <c r="B276">
        <f>IF(A276&lt;LookHere!$B$9,1,2)</f>
        <v>1</v>
      </c>
      <c r="C276">
        <f>IF(B276&lt;2,LookHere!F$10 - T275,0)</f>
        <v>7061.1022313101439</v>
      </c>
      <c r="D276" s="3">
        <f>IF(B276=2,LookHere!$B$12,0)</f>
        <v>0</v>
      </c>
      <c r="E276" s="3">
        <f>IF(A276&lt;LookHere!B$13,0,IF(A276&lt;LookHere!B$14,LookHere!C$13,LookHere!C$14))</f>
        <v>0</v>
      </c>
      <c r="F276" s="3">
        <f>IF('SC3'!A276&lt;LookHere!D$15,0,LookHere!B$15)</f>
        <v>0</v>
      </c>
      <c r="G276" s="3">
        <f>IF('SC3'!A276&lt;LookHere!D$16,0,LookHere!B$16)</f>
        <v>0</v>
      </c>
      <c r="H276" s="3">
        <f t="shared" si="101"/>
        <v>0</v>
      </c>
      <c r="I276" s="35">
        <f t="shared" si="102"/>
        <v>175114.54472384349</v>
      </c>
      <c r="J276" s="3">
        <f>IF(I275&gt;0,IF(B276&lt;2,IF(C276&gt;5500*[1]LookHere!B$11, 5500*[1]LookHere!B$11, C276), IF(H276&gt;(M276+P275),-(H276-M276-P275),0)),0)</f>
        <v>5500</v>
      </c>
      <c r="K276" s="35">
        <f t="shared" si="103"/>
        <v>0</v>
      </c>
      <c r="L276" s="35">
        <f t="shared" si="104"/>
        <v>35877.132416642577</v>
      </c>
      <c r="M276" s="35">
        <f t="shared" si="105"/>
        <v>0</v>
      </c>
      <c r="N276" s="35">
        <f t="shared" si="106"/>
        <v>0</v>
      </c>
      <c r="O276" s="35">
        <f t="shared" si="107"/>
        <v>55616.938552036474</v>
      </c>
      <c r="P276" s="3">
        <f t="shared" si="108"/>
        <v>0</v>
      </c>
      <c r="Q276">
        <f t="shared" si="109"/>
        <v>0</v>
      </c>
      <c r="R276" s="3">
        <f>IF(B276&lt;2,K276*V$5+L276*0.4*V$6 - IF((C276-J276)&gt;0,IF((C276-J276)&gt;V$12,V$12,C276-J276)),P276+L276*($V$6)*0.4+K276*($V$5)+G276+F276+E276)/LookHere!B$11</f>
        <v>-186.57753416373339</v>
      </c>
      <c r="S276" s="3">
        <f>(IF(G276&gt;0,IF(R276&gt;V$15,IF(0.15*(R276-V$15)&lt;G276,0.15*(R276-V$15),G276),0),0))*LookHere!B$11</f>
        <v>0</v>
      </c>
      <c r="T276" s="3">
        <f>(IF(R276&lt;V$16,W$16*R276,IF(R276&lt;V$17,Z$16+W$17*(R276-V$16),IF(R276&lt;V$18,W$18*(R276-V$18)+Z$17,(R276-V$18)*W$19+Z$18)))+S276 + IF(R276&lt;V$20,R276*W$20,IF(R276&lt;V$21,(R276-V$20)*W$21+Z$20,(R276-V$21)*W$22+Z$21)))*LookHere!B$11</f>
        <v>-37.315506832746678</v>
      </c>
      <c r="V276" s="23">
        <f>LookHere!F$8*0.15</f>
        <v>8370</v>
      </c>
      <c r="W276" t="s">
        <v>78</v>
      </c>
      <c r="AG276">
        <f t="shared" si="110"/>
        <v>68</v>
      </c>
      <c r="AH276" s="37">
        <v>4.5999999999999999E-2</v>
      </c>
      <c r="AI276" s="3">
        <f t="shared" ref="AI276:AI307" si="111">IF(((K276+L276+O276+I276)-H276)&lt;H276,1,0)</f>
        <v>0</v>
      </c>
    </row>
    <row r="277" spans="1:35" x14ac:dyDescent="0.2">
      <c r="A277">
        <f t="shared" si="100"/>
        <v>49</v>
      </c>
      <c r="B277">
        <f>IF(A277&lt;LookHere!$B$9,1,2)</f>
        <v>1</v>
      </c>
      <c r="C277">
        <f>IF(B277&lt;2,LookHere!F$10 - T276,0)</f>
        <v>7037.3155068327469</v>
      </c>
      <c r="D277" s="3">
        <f>IF(B277=2,LookHere!$B$12,0)</f>
        <v>0</v>
      </c>
      <c r="E277" s="3">
        <f>IF(A277&lt;LookHere!B$13,0,IF(A277&lt;LookHere!B$14,LookHere!C$13,LookHere!C$14))</f>
        <v>0</v>
      </c>
      <c r="F277" s="3">
        <f>IF('SC3'!A277&lt;LookHere!D$15,0,LookHere!B$15)</f>
        <v>0</v>
      </c>
      <c r="G277" s="3">
        <f>IF('SC3'!A277&lt;LookHere!D$16,0,LookHere!B$16)</f>
        <v>0</v>
      </c>
      <c r="H277" s="3">
        <f t="shared" si="101"/>
        <v>0</v>
      </c>
      <c r="I277" s="35">
        <f t="shared" si="102"/>
        <v>193884.72492301633</v>
      </c>
      <c r="J277" s="3">
        <f>IF(I276&gt;0,IF(B277&lt;2,IF(C277&gt;5500*[1]LookHere!B$11, 5500*[1]LookHere!B$11, C277), IF(H277&gt;(M277+P276),-(H277-M277-P276),0)),0)</f>
        <v>5500</v>
      </c>
      <c r="K277" s="35">
        <f t="shared" si="103"/>
        <v>0</v>
      </c>
      <c r="L277" s="35">
        <f t="shared" si="104"/>
        <v>38595.901511175747</v>
      </c>
      <c r="M277" s="35">
        <f t="shared" si="105"/>
        <v>0</v>
      </c>
      <c r="N277" s="35">
        <f t="shared" si="106"/>
        <v>0</v>
      </c>
      <c r="O277" s="35">
        <f t="shared" si="107"/>
        <v>61368.905662342542</v>
      </c>
      <c r="P277" s="3">
        <f t="shared" si="108"/>
        <v>0</v>
      </c>
      <c r="Q277">
        <f t="shared" si="109"/>
        <v>0</v>
      </c>
      <c r="R277" s="3">
        <f>IF(B277&lt;2,K277*V$5+L277*0.4*V$6 - IF((C277-J277)&gt;0,IF((C277-J277)&gt;V$12,V$12,C277-J277)),P277+L277*($V$6)*0.4+K277*($V$5)+G277+F277+E277)/LookHere!B$11</f>
        <v>-58.629328136581535</v>
      </c>
      <c r="S277" s="3">
        <f>(IF(G277&gt;0,IF(R277&gt;V$15,IF(0.15*(R277-V$15)&lt;G277,0.15*(R277-V$15),G277),0),0))*LookHere!B$11</f>
        <v>0</v>
      </c>
      <c r="T277" s="3">
        <f>(IF(R277&lt;V$16,W$16*R277,IF(R277&lt;V$17,Z$16+W$17*(R277-V$16),IF(R277&lt;V$18,W$18*(R277-V$18)+Z$17,(R277-V$18)*W$19+Z$18)))+S277 + IF(R277&lt;V$20,R277*W$20,IF(R277&lt;V$21,(R277-V$20)*W$21+Z$20,(R277-V$21)*W$22+Z$21)))*LookHere!B$11</f>
        <v>-11.725865627316308</v>
      </c>
      <c r="W277" t="s">
        <v>20</v>
      </c>
      <c r="AG277">
        <f t="shared" si="110"/>
        <v>69</v>
      </c>
      <c r="AH277" s="37">
        <v>4.8000000000000001E-2</v>
      </c>
      <c r="AI277" s="3">
        <f t="shared" si="111"/>
        <v>0</v>
      </c>
    </row>
    <row r="278" spans="1:35" x14ac:dyDescent="0.2">
      <c r="A278">
        <f t="shared" si="100"/>
        <v>50</v>
      </c>
      <c r="B278">
        <f>IF(A278&lt;LookHere!$B$9,1,2)</f>
        <v>1</v>
      </c>
      <c r="C278">
        <f>IF(B278&lt;2,LookHere!F$10 - T277,0)</f>
        <v>7011.7258656273161</v>
      </c>
      <c r="D278" s="3">
        <f>IF(B278=2,LookHere!$B$12,0)</f>
        <v>0</v>
      </c>
      <c r="E278" s="3">
        <f>IF(A278&lt;LookHere!B$13,0,IF(A278&lt;LookHere!B$14,LookHere!C$13,LookHere!C$14))</f>
        <v>0</v>
      </c>
      <c r="F278" s="3">
        <f>IF('SC3'!A278&lt;LookHere!D$15,0,LookHere!B$15)</f>
        <v>0</v>
      </c>
      <c r="G278" s="3">
        <f>IF('SC3'!A278&lt;LookHere!D$16,0,LookHere!B$16)</f>
        <v>0</v>
      </c>
      <c r="H278" s="3">
        <f t="shared" si="101"/>
        <v>0</v>
      </c>
      <c r="I278" s="35">
        <f t="shared" si="102"/>
        <v>214077.30937768251</v>
      </c>
      <c r="J278" s="3">
        <f>IF(I277&gt;0,IF(B278&lt;2,IF(C278&gt;5500*[1]LookHere!B$11, 5500*[1]LookHere!B$11, C278), IF(H278&gt;(M278+P277),-(H278-M278-P277),0)),0)</f>
        <v>5500</v>
      </c>
      <c r="K278" s="35">
        <f t="shared" si="103"/>
        <v>0</v>
      </c>
      <c r="L278" s="35">
        <f t="shared" si="104"/>
        <v>41520.698927692647</v>
      </c>
      <c r="M278" s="35">
        <f t="shared" si="105"/>
        <v>0</v>
      </c>
      <c r="N278" s="35">
        <f t="shared" si="106"/>
        <v>0</v>
      </c>
      <c r="O278" s="35">
        <f t="shared" si="107"/>
        <v>67531.167199062183</v>
      </c>
      <c r="P278" s="3">
        <f t="shared" si="108"/>
        <v>0</v>
      </c>
      <c r="Q278">
        <f t="shared" si="109"/>
        <v>0</v>
      </c>
      <c r="R278" s="3">
        <f>IF(B278&lt;2,K278*V$5+L278*0.4*V$6 - IF((C278-J278)&gt;0,IF((C278-J278)&gt;V$12,V$12,C278-J278)),P278+L278*($V$6)*0.4+K278*($V$5)+G278+F278+E278)/LookHere!B$11</f>
        <v>79.015151690444554</v>
      </c>
      <c r="S278" s="3">
        <f>(IF(G278&gt;0,IF(R278&gt;V$15,IF(0.15*(R278-V$15)&lt;G278,0.15*(R278-V$15),G278),0),0))*LookHere!B$11</f>
        <v>0</v>
      </c>
      <c r="T278" s="3">
        <f>(IF(R278&lt;V$16,W$16*R278,IF(R278&lt;V$17,Z$16+W$17*(R278-V$16),IF(R278&lt;V$18,W$18*(R278-V$18)+Z$17,(R278-V$18)*W$19+Z$18)))+S278 + IF(R278&lt;V$20,R278*W$20,IF(R278&lt;V$21,(R278-V$20)*W$21+Z$20,(R278-V$21)*W$22+Z$21)))*LookHere!B$11</f>
        <v>15.803030338088909</v>
      </c>
      <c r="AG278">
        <f t="shared" si="110"/>
        <v>70</v>
      </c>
      <c r="AH278" s="37">
        <v>0.05</v>
      </c>
      <c r="AI278" s="3">
        <f t="shared" si="111"/>
        <v>0</v>
      </c>
    </row>
    <row r="279" spans="1:35" x14ac:dyDescent="0.2">
      <c r="A279">
        <f t="shared" si="100"/>
        <v>51</v>
      </c>
      <c r="B279">
        <f>IF(A279&lt;LookHere!$B$9,1,2)</f>
        <v>1</v>
      </c>
      <c r="C279">
        <f>IF(B279&lt;2,LookHere!F$10 - T278,0)</f>
        <v>6984.1969696619108</v>
      </c>
      <c r="D279" s="3">
        <f>IF(B279=2,LookHere!$B$12,0)</f>
        <v>0</v>
      </c>
      <c r="E279" s="3">
        <f>IF(A279&lt;LookHere!B$13,0,IF(A279&lt;LookHere!B$14,LookHere!C$13,LookHere!C$14))</f>
        <v>0</v>
      </c>
      <c r="F279" s="3">
        <f>IF('SC3'!A279&lt;LookHere!D$15,0,LookHere!B$15)</f>
        <v>0</v>
      </c>
      <c r="G279" s="3">
        <f>IF('SC3'!A279&lt;LookHere!D$16,0,LookHere!B$16)</f>
        <v>0</v>
      </c>
      <c r="H279" s="3">
        <f t="shared" si="101"/>
        <v>0</v>
      </c>
      <c r="I279" s="35">
        <f t="shared" si="102"/>
        <v>235800.08788232328</v>
      </c>
      <c r="J279" s="3">
        <f>IF(I278&gt;0,IF(B279&lt;2,IF(C279&gt;5500*[1]LookHere!B$11, 5500*[1]LookHere!B$11, C279), IF(H279&gt;(M279+P278),-(H279-M279-P278),0)),0)</f>
        <v>5500</v>
      </c>
      <c r="K279" s="35">
        <f t="shared" si="103"/>
        <v>0</v>
      </c>
      <c r="L279" s="35">
        <f t="shared" si="104"/>
        <v>44667.137492433198</v>
      </c>
      <c r="M279" s="35">
        <f t="shared" si="105"/>
        <v>0</v>
      </c>
      <c r="N279" s="35">
        <f t="shared" si="106"/>
        <v>0</v>
      </c>
      <c r="O279" s="35">
        <f t="shared" si="107"/>
        <v>74132.876019069023</v>
      </c>
      <c r="P279" s="3">
        <f t="shared" si="108"/>
        <v>0</v>
      </c>
      <c r="Q279">
        <f t="shared" si="109"/>
        <v>0</v>
      </c>
      <c r="R279" s="3">
        <f>IF(B279&lt;2,K279*V$5+L279*0.4*V$6 - IF((C279-J279)&gt;0,IF((C279-J279)&gt;V$12,V$12,C279-J279)),P279+L279*($V$6)*0.4+K279*($V$5)+G279+F279+E279)/LookHere!B$11</f>
        <v>227.09040194819022</v>
      </c>
      <c r="S279" s="3">
        <f>(IF(G279&gt;0,IF(R279&gt;V$15,IF(0.15*(R279-V$15)&lt;G279,0.15*(R279-V$15),G279),0),0))*LookHere!B$11</f>
        <v>0</v>
      </c>
      <c r="T279" s="3">
        <f>(IF(R279&lt;V$16,W$16*R279,IF(R279&lt;V$17,Z$16+W$17*(R279-V$16),IF(R279&lt;V$18,W$18*(R279-V$18)+Z$17,(R279-V$18)*W$19+Z$18)))+S279 + IF(R279&lt;V$20,R279*W$20,IF(R279&lt;V$21,(R279-V$20)*W$21+Z$20,(R279-V$21)*W$22+Z$21)))*LookHere!B$11</f>
        <v>45.418080389638043</v>
      </c>
      <c r="V279" s="40">
        <v>71592</v>
      </c>
      <c r="W279" t="s">
        <v>61</v>
      </c>
      <c r="AG279">
        <f t="shared" si="110"/>
        <v>71</v>
      </c>
      <c r="AH279" s="37">
        <v>7.3999999999999996E-2</v>
      </c>
      <c r="AI279" s="3">
        <f t="shared" si="111"/>
        <v>0</v>
      </c>
    </row>
    <row r="280" spans="1:35" x14ac:dyDescent="0.2">
      <c r="A280">
        <f t="shared" si="100"/>
        <v>52</v>
      </c>
      <c r="B280">
        <f>IF(A280&lt;LookHere!$B$9,1,2)</f>
        <v>1</v>
      </c>
      <c r="C280">
        <f>IF(B280&lt;2,LookHere!F$10 - T279,0)</f>
        <v>6954.5819196103621</v>
      </c>
      <c r="D280" s="3">
        <f>IF(B280=2,LookHere!$B$12,0)</f>
        <v>0</v>
      </c>
      <c r="E280" s="3">
        <f>IF(A280&lt;LookHere!B$13,0,IF(A280&lt;LookHere!B$14,LookHere!C$13,LookHere!C$14))</f>
        <v>0</v>
      </c>
      <c r="F280" s="3">
        <f>IF('SC3'!A280&lt;LookHere!D$15,0,LookHere!B$15)</f>
        <v>0</v>
      </c>
      <c r="G280" s="3">
        <f>IF('SC3'!A280&lt;LookHere!D$16,0,LookHere!B$16)</f>
        <v>0</v>
      </c>
      <c r="H280" s="3">
        <f t="shared" si="101"/>
        <v>0</v>
      </c>
      <c r="I280" s="35">
        <f t="shared" si="102"/>
        <v>259169.01854204573</v>
      </c>
      <c r="J280" s="3">
        <f>IF(I279&gt;0,IF(B280&lt;2,IF(C280&gt;5500*[1]LookHere!B$11, 5500*[1]LookHere!B$11, C280), IF(H280&gt;(M280+P279),-(H280-M280-P279),0)),0)</f>
        <v>5500</v>
      </c>
      <c r="K280" s="35">
        <f t="shared" si="103"/>
        <v>0</v>
      </c>
      <c r="L280" s="35">
        <f t="shared" si="104"/>
        <v>48052.013171609782</v>
      </c>
      <c r="M280" s="35">
        <f t="shared" si="105"/>
        <v>0</v>
      </c>
      <c r="N280" s="35">
        <f t="shared" si="106"/>
        <v>0</v>
      </c>
      <c r="O280" s="35">
        <f t="shared" si="107"/>
        <v>81205.247283404431</v>
      </c>
      <c r="P280" s="3">
        <f t="shared" si="108"/>
        <v>0</v>
      </c>
      <c r="Q280">
        <f t="shared" si="109"/>
        <v>0</v>
      </c>
      <c r="R280" s="3">
        <f>IF(B280&lt;2,K280*V$5+L280*0.4*V$6 - IF((C280-J280)&gt;0,IF((C280-J280)&gt;V$12,V$12,C280-J280)),P280+L280*($V$6)*0.4+K280*($V$5)+G280+F280+E280)/LookHere!B$11</f>
        <v>386.38680902035208</v>
      </c>
      <c r="S280" s="3">
        <f>(IF(G280&gt;0,IF(R280&gt;V$15,IF(0.15*(R280-V$15)&lt;G280,0.15*(R280-V$15),G280),0),0))*LookHere!B$11</f>
        <v>0</v>
      </c>
      <c r="T280" s="3">
        <f>(IF(R280&lt;V$16,W$16*R280,IF(R280&lt;V$17,Z$16+W$17*(R280-V$16),IF(R280&lt;V$18,W$18*(R280-V$18)+Z$17,(R280-V$18)*W$19+Z$18)))+S280 + IF(R280&lt;V$20,R280*W$20,IF(R280&lt;V$21,(R280-V$20)*W$21+Z$20,(R280-V$21)*W$22+Z$21)))*LookHere!B$11</f>
        <v>77.277361804070409</v>
      </c>
      <c r="V280" s="40">
        <v>43953</v>
      </c>
      <c r="W280">
        <v>0.15</v>
      </c>
      <c r="X280" t="s">
        <v>64</v>
      </c>
      <c r="Z280" s="40">
        <f>V280*W280</f>
        <v>6592.95</v>
      </c>
      <c r="AG280">
        <f t="shared" si="110"/>
        <v>72</v>
      </c>
      <c r="AH280" s="37">
        <v>7.4999999999999997E-2</v>
      </c>
      <c r="AI280" s="3">
        <f t="shared" si="111"/>
        <v>0</v>
      </c>
    </row>
    <row r="281" spans="1:35" x14ac:dyDescent="0.2">
      <c r="A281">
        <f t="shared" si="100"/>
        <v>53</v>
      </c>
      <c r="B281">
        <f>IF(A281&lt;LookHere!$B$9,1,2)</f>
        <v>1</v>
      </c>
      <c r="C281">
        <f>IF(B281&lt;2,LookHere!F$10 - T280,0)</f>
        <v>6922.7226381959299</v>
      </c>
      <c r="D281" s="3">
        <f>IF(B281=2,LookHere!$B$12,0)</f>
        <v>0</v>
      </c>
      <c r="E281" s="3">
        <f>IF(A281&lt;LookHere!B$13,0,IF(A281&lt;LookHere!B$14,LookHere!C$13,LookHere!C$14))</f>
        <v>0</v>
      </c>
      <c r="F281" s="3">
        <f>IF('SC3'!A281&lt;LookHere!D$15,0,LookHere!B$15)</f>
        <v>0</v>
      </c>
      <c r="G281" s="3">
        <f>IF('SC3'!A281&lt;LookHere!D$16,0,LookHere!B$16)</f>
        <v>0</v>
      </c>
      <c r="H281" s="3">
        <f t="shared" si="101"/>
        <v>0</v>
      </c>
      <c r="I281" s="35">
        <f t="shared" si="102"/>
        <v>284308.84676716191</v>
      </c>
      <c r="J281" s="3">
        <f>IF(I280&gt;0,IF(B281&lt;2,IF(C281&gt;5500*[1]LookHere!B$11, 5500*[1]LookHere!B$11, C281), IF(H281&gt;(M281+P280),-(H281-M281-P280),0)),0)</f>
        <v>5500</v>
      </c>
      <c r="K281" s="35">
        <f t="shared" si="103"/>
        <v>0</v>
      </c>
      <c r="L281" s="35">
        <f t="shared" si="104"/>
        <v>51693.394729754371</v>
      </c>
      <c r="M281" s="35">
        <f t="shared" si="105"/>
        <v>0</v>
      </c>
      <c r="N281" s="35">
        <f t="shared" si="106"/>
        <v>0</v>
      </c>
      <c r="O281" s="35">
        <f t="shared" si="107"/>
        <v>88781.703560736743</v>
      </c>
      <c r="P281" s="3">
        <f t="shared" si="108"/>
        <v>0</v>
      </c>
      <c r="Q281">
        <f t="shared" si="109"/>
        <v>0</v>
      </c>
      <c r="R281" s="3">
        <f>IF(B281&lt;2,K281*V$5+L281*0.4*V$6 - IF((C281-J281)&gt;0,IF((C281-J281)&gt;V$12,V$12,C281-J281)),P281+L281*($V$6)*0.4+K281*($V$5)+G281+F281+E281)/LookHere!B$11</f>
        <v>557.75470069041967</v>
      </c>
      <c r="S281" s="3">
        <f>(IF(G281&gt;0,IF(R281&gt;V$15,IF(0.15*(R281-V$15)&lt;G281,0.15*(R281-V$15),G281),0),0))*LookHere!B$11</f>
        <v>0</v>
      </c>
      <c r="T281" s="3">
        <f>(IF(R281&lt;V$16,W$16*R281,IF(R281&lt;V$17,Z$16+W$17*(R281-V$16),IF(R281&lt;V$18,W$18*(R281-V$18)+Z$17,(R281-V$18)*W$19+Z$18)))+S281 + IF(R281&lt;V$20,R281*W$20,IF(R281&lt;V$21,(R281-V$20)*W$21+Z$20,(R281-V$21)*W$22+Z$21)))*LookHere!B$11</f>
        <v>111.55094013808393</v>
      </c>
      <c r="V281" s="40">
        <v>87907</v>
      </c>
      <c r="W281">
        <v>0.22</v>
      </c>
      <c r="X281" t="s">
        <v>65</v>
      </c>
      <c r="Z281" s="40">
        <f>(V281-V280)*W281+Z280</f>
        <v>16262.829999999998</v>
      </c>
      <c r="AG281">
        <f t="shared" si="110"/>
        <v>73</v>
      </c>
      <c r="AH281" s="37">
        <v>7.5999999999999998E-2</v>
      </c>
      <c r="AI281" s="3">
        <f t="shared" si="111"/>
        <v>0</v>
      </c>
    </row>
    <row r="282" spans="1:35" x14ac:dyDescent="0.2">
      <c r="A282">
        <f t="shared" si="100"/>
        <v>54</v>
      </c>
      <c r="B282">
        <f>IF(A282&lt;LookHere!$B$9,1,2)</f>
        <v>1</v>
      </c>
      <c r="C282">
        <f>IF(B282&lt;2,LookHere!F$10 - T281,0)</f>
        <v>6888.4490598619159</v>
      </c>
      <c r="D282" s="3">
        <f>IF(B282=2,LookHere!$B$12,0)</f>
        <v>0</v>
      </c>
      <c r="E282" s="3">
        <f>IF(A282&lt;LookHere!B$13,0,IF(A282&lt;LookHere!B$14,LookHere!C$13,LookHere!C$14))</f>
        <v>0</v>
      </c>
      <c r="F282" s="3">
        <f>IF('SC3'!A282&lt;LookHere!D$15,0,LookHere!B$15)</f>
        <v>0</v>
      </c>
      <c r="G282" s="3">
        <f>IF('SC3'!A282&lt;LookHere!D$16,0,LookHere!B$16)</f>
        <v>0</v>
      </c>
      <c r="H282" s="3">
        <f t="shared" si="101"/>
        <v>0</v>
      </c>
      <c r="I282" s="35">
        <f t="shared" si="102"/>
        <v>311353.77117517742</v>
      </c>
      <c r="J282" s="3">
        <f>IF(I281&gt;0,IF(B282&lt;2,IF(C282&gt;5500*[1]LookHere!B$11, 5500*[1]LookHere!B$11, C282), IF(H282&gt;(M282+P281),-(H282-M282-P281),0)),0)</f>
        <v>5500</v>
      </c>
      <c r="K282" s="35">
        <f t="shared" si="103"/>
        <v>0</v>
      </c>
      <c r="L282" s="35">
        <f t="shared" si="104"/>
        <v>55610.720182375153</v>
      </c>
      <c r="M282" s="35">
        <f t="shared" si="105"/>
        <v>0</v>
      </c>
      <c r="N282" s="35">
        <f t="shared" si="106"/>
        <v>0</v>
      </c>
      <c r="O282" s="35">
        <f t="shared" si="107"/>
        <v>96898.030116431284</v>
      </c>
      <c r="P282" s="3">
        <f t="shared" si="108"/>
        <v>0</v>
      </c>
      <c r="Q282">
        <f t="shared" si="109"/>
        <v>0</v>
      </c>
      <c r="R282" s="3">
        <f>IF(B282&lt;2,K282*V$5+L282*0.4*V$6 - IF((C282-J282)&gt;0,IF((C282-J282)&gt;V$12,V$12,C282-J282)),P282+L282*($V$6)*0.4+K282*($V$5)+G282+F282+E282)/LookHere!B$11</f>
        <v>742.10885176524107</v>
      </c>
      <c r="S282" s="3">
        <f>(IF(G282&gt;0,IF(R282&gt;V$15,IF(0.15*(R282-V$15)&lt;G282,0.15*(R282-V$15),G282),0),0))*LookHere!B$11</f>
        <v>0</v>
      </c>
      <c r="T282" s="3">
        <f>(IF(R282&lt;V$16,W$16*R282,IF(R282&lt;V$17,Z$16+W$17*(R282-V$16),IF(R282&lt;V$18,W$18*(R282-V$18)+Z$17,(R282-V$18)*W$19+Z$18)))+S282 + IF(R282&lt;V$20,R282*W$20,IF(R282&lt;V$21,(R282-V$20)*W$21+Z$20,(R282-V$21)*W$22+Z$21)))*LookHere!B$11</f>
        <v>148.4217703530482</v>
      </c>
      <c r="V282" s="40">
        <v>136270</v>
      </c>
      <c r="W282">
        <v>0.26</v>
      </c>
      <c r="X282" t="s">
        <v>66</v>
      </c>
      <c r="Z282" s="40">
        <f>(V282-V281)*W282+Z281</f>
        <v>28837.21</v>
      </c>
      <c r="AG282">
        <f t="shared" si="110"/>
        <v>74</v>
      </c>
      <c r="AH282" s="37">
        <v>7.6999999999999999E-2</v>
      </c>
      <c r="AI282" s="3">
        <f t="shared" si="111"/>
        <v>0</v>
      </c>
    </row>
    <row r="283" spans="1:35" x14ac:dyDescent="0.2">
      <c r="A283">
        <f t="shared" si="100"/>
        <v>55</v>
      </c>
      <c r="B283">
        <f>IF(A283&lt;LookHere!$B$9,1,2)</f>
        <v>1</v>
      </c>
      <c r="C283">
        <f>IF(B283&lt;2,LookHere!F$10 - T282,0)</f>
        <v>6851.5782296469515</v>
      </c>
      <c r="D283" s="3">
        <f>IF(B283=2,LookHere!$B$12,0)</f>
        <v>0</v>
      </c>
      <c r="E283" s="3">
        <f>IF(A283&lt;LookHere!B$13,0,IF(A283&lt;LookHere!B$14,LookHere!C$13,LookHere!C$14))</f>
        <v>0</v>
      </c>
      <c r="F283" s="3">
        <f>IF('SC3'!A283&lt;LookHere!D$15,0,LookHere!B$15)</f>
        <v>0</v>
      </c>
      <c r="G283" s="3">
        <f>IF('SC3'!A283&lt;LookHere!D$16,0,LookHere!B$16)</f>
        <v>0</v>
      </c>
      <c r="H283" s="3">
        <f t="shared" si="101"/>
        <v>0</v>
      </c>
      <c r="I283" s="35">
        <f t="shared" si="102"/>
        <v>340448.15995483234</v>
      </c>
      <c r="J283" s="3">
        <f>IF(I282&gt;0,IF(B283&lt;2,IF(C283&gt;5500*[1]LookHere!B$11, 5500*[1]LookHere!B$11, C283), IF(H283&gt;(M283+P282),-(H283-M283-P282),0)),0)</f>
        <v>5500</v>
      </c>
      <c r="K283" s="35">
        <f t="shared" si="103"/>
        <v>0</v>
      </c>
      <c r="L283" s="35">
        <f t="shared" si="104"/>
        <v>59824.900557795539</v>
      </c>
      <c r="M283" s="35">
        <f t="shared" si="105"/>
        <v>0</v>
      </c>
      <c r="N283" s="35">
        <f t="shared" si="106"/>
        <v>0</v>
      </c>
      <c r="O283" s="35">
        <f t="shared" si="107"/>
        <v>105592.54106830141</v>
      </c>
      <c r="P283" s="3">
        <f t="shared" si="108"/>
        <v>0</v>
      </c>
      <c r="Q283">
        <f t="shared" si="109"/>
        <v>0</v>
      </c>
      <c r="R283" s="3">
        <f>IF(B283&lt;2,K283*V$5+L283*0.4*V$6 - IF((C283-J283)&gt;0,IF((C283-J283)&gt;V$12,V$12,C283-J283)),P283+L283*($V$6)*0.4+K283*($V$5)+G283+F283+E283)/LookHere!B$11</f>
        <v>940.43336052331142</v>
      </c>
      <c r="S283" s="3">
        <f>(IF(G283&gt;0,IF(R283&gt;V$15,IF(0.15*(R283-V$15)&lt;G283,0.15*(R283-V$15),G283),0),0))*LookHere!B$11</f>
        <v>0</v>
      </c>
      <c r="T283" s="3">
        <f>(IF(R283&lt;V$16,W$16*R283,IF(R283&lt;V$17,Z$16+W$17*(R283-V$16),IF(R283&lt;V$18,W$18*(R283-V$18)+Z$17,(R283-V$18)*W$19+Z$18)))+S283 + IF(R283&lt;V$20,R283*W$20,IF(R283&lt;V$21,(R283-V$20)*W$21+Z$20,(R283-V$21)*W$22+Z$21)))*LookHere!B$11</f>
        <v>188.08667210466228</v>
      </c>
      <c r="V283" s="40"/>
      <c r="W283">
        <v>0.28999999999999998</v>
      </c>
      <c r="X283" t="s">
        <v>67</v>
      </c>
      <c r="Z283" s="40"/>
      <c r="AG283">
        <f t="shared" si="110"/>
        <v>75</v>
      </c>
      <c r="AH283" s="37">
        <v>7.9000000000000001E-2</v>
      </c>
      <c r="AI283" s="3">
        <f t="shared" si="111"/>
        <v>0</v>
      </c>
    </row>
    <row r="284" spans="1:35" x14ac:dyDescent="0.2">
      <c r="A284">
        <f t="shared" si="100"/>
        <v>56</v>
      </c>
      <c r="B284">
        <f>IF(A284&lt;LookHere!$B$9,1,2)</f>
        <v>1</v>
      </c>
      <c r="C284">
        <f>IF(B284&lt;2,LookHere!F$10 - T283,0)</f>
        <v>6811.9133278953377</v>
      </c>
      <c r="D284" s="3">
        <f>IF(B284=2,LookHere!$B$12,0)</f>
        <v>0</v>
      </c>
      <c r="E284" s="3">
        <f>IF(A284&lt;LookHere!B$13,0,IF(A284&lt;LookHere!B$14,LookHere!C$13,LookHere!C$14))</f>
        <v>0</v>
      </c>
      <c r="F284" s="3">
        <f>IF('SC3'!A284&lt;LookHere!D$15,0,LookHere!B$15)</f>
        <v>0</v>
      </c>
      <c r="G284" s="3">
        <f>IF('SC3'!A284&lt;LookHere!D$16,0,LookHere!B$16)</f>
        <v>0</v>
      </c>
      <c r="H284" s="3">
        <f t="shared" si="101"/>
        <v>0</v>
      </c>
      <c r="I284" s="35">
        <f t="shared" si="102"/>
        <v>371747.32151620951</v>
      </c>
      <c r="J284" s="3">
        <f>IF(I283&gt;0,IF(B284&lt;2,IF(C284&gt;5500*[1]LookHere!B$11, 5500*[1]LookHere!B$11, C284), IF(H284&gt;(M284+P283),-(H284-M284-P283),0)),0)</f>
        <v>5500</v>
      </c>
      <c r="K284" s="35">
        <f t="shared" si="103"/>
        <v>0</v>
      </c>
      <c r="L284" s="35">
        <f t="shared" si="104"/>
        <v>64358.431522065286</v>
      </c>
      <c r="M284" s="35">
        <f t="shared" si="105"/>
        <v>0</v>
      </c>
      <c r="N284" s="35">
        <f t="shared" si="106"/>
        <v>0</v>
      </c>
      <c r="O284" s="35">
        <f t="shared" si="107"/>
        <v>114906.25715835262</v>
      </c>
      <c r="P284" s="3">
        <f t="shared" si="108"/>
        <v>0</v>
      </c>
      <c r="Q284">
        <f t="shared" si="109"/>
        <v>0</v>
      </c>
      <c r="R284" s="3">
        <f>IF(B284&lt;2,K284*V$5+L284*0.4*V$6 - IF((C284-J284)&gt;0,IF((C284-J284)&gt;V$12,V$12,C284-J284)),P284+L284*($V$6)*0.4+K284*($V$5)+G284+F284+E284)/LookHere!B$11</f>
        <v>1153.7869005780281</v>
      </c>
      <c r="S284" s="3">
        <f>(IF(G284&gt;0,IF(R284&gt;V$15,IF(0.15*(R284-V$15)&lt;G284,0.15*(R284-V$15),G284),0),0))*LookHere!B$11</f>
        <v>0</v>
      </c>
      <c r="T284" s="3">
        <f>(IF(R284&lt;V$16,W$16*R284,IF(R284&lt;V$17,Z$16+W$17*(R284-V$16),IF(R284&lt;V$18,W$18*(R284-V$18)+Z$17,(R284-V$18)*W$19+Z$18)))+S284 + IF(R284&lt;V$20,R284*W$20,IF(R284&lt;V$21,(R284-V$20)*W$21+Z$20,(R284-V$21)*W$22+Z$21)))*LookHere!B$11</f>
        <v>230.75738011560563</v>
      </c>
      <c r="V284" s="40">
        <v>40120</v>
      </c>
      <c r="W284">
        <v>0.05</v>
      </c>
      <c r="X284" t="s">
        <v>68</v>
      </c>
      <c r="Z284" s="40">
        <f>V284*W284</f>
        <v>2006</v>
      </c>
      <c r="AG284">
        <f t="shared" si="110"/>
        <v>76</v>
      </c>
      <c r="AH284" s="37">
        <v>0.08</v>
      </c>
      <c r="AI284" s="3">
        <f t="shared" si="111"/>
        <v>0</v>
      </c>
    </row>
    <row r="285" spans="1:35" x14ac:dyDescent="0.2">
      <c r="A285">
        <f t="shared" si="100"/>
        <v>57</v>
      </c>
      <c r="B285">
        <f>IF(A285&lt;LookHere!$B$9,1,2)</f>
        <v>1</v>
      </c>
      <c r="C285">
        <f>IF(B285&lt;2,LookHere!F$10 - T284,0)</f>
        <v>6769.2426198843941</v>
      </c>
      <c r="D285" s="3">
        <f>IF(B285=2,LookHere!$B$12,0)</f>
        <v>0</v>
      </c>
      <c r="E285" s="3">
        <f>IF(A285&lt;LookHere!B$13,0,IF(A285&lt;LookHere!B$14,LookHere!C$13,LookHere!C$14))</f>
        <v>0</v>
      </c>
      <c r="F285" s="3">
        <f>IF('SC3'!A285&lt;LookHere!D$15,0,LookHere!B$15)</f>
        <v>0</v>
      </c>
      <c r="G285" s="3">
        <f>IF('SC3'!A285&lt;LookHere!D$16,0,LookHere!B$16)</f>
        <v>0</v>
      </c>
      <c r="H285" s="3">
        <f t="shared" si="101"/>
        <v>0</v>
      </c>
      <c r="I285" s="35">
        <f t="shared" si="102"/>
        <v>405418.33354070788</v>
      </c>
      <c r="J285" s="3">
        <f>IF(I284&gt;0,IF(B285&lt;2,IF(C285&gt;5500*[1]LookHere!B$11, 5500*[1]LookHere!B$11, C285), IF(H285&gt;(M285+P284),-(H285-M285-P284),0)),0)</f>
        <v>5500</v>
      </c>
      <c r="K285" s="35">
        <f t="shared" si="103"/>
        <v>0</v>
      </c>
      <c r="L285" s="35">
        <f t="shared" si="104"/>
        <v>69235.513462807387</v>
      </c>
      <c r="M285" s="35">
        <f t="shared" si="105"/>
        <v>0</v>
      </c>
      <c r="N285" s="35">
        <f t="shared" si="106"/>
        <v>0</v>
      </c>
      <c r="O285" s="35">
        <f t="shared" si="107"/>
        <v>124883.09594569696</v>
      </c>
      <c r="P285" s="3">
        <f t="shared" si="108"/>
        <v>0</v>
      </c>
      <c r="Q285">
        <f t="shared" si="109"/>
        <v>0</v>
      </c>
      <c r="R285" s="3">
        <f>IF(B285&lt;2,K285*V$5+L285*0.4*V$6 - IF((C285-J285)&gt;0,IF((C285-J285)&gt;V$12,V$12,C285-J285)),P285+L285*($V$6)*0.4+K285*($V$5)+G285+F285+E285)/LookHere!B$11</f>
        <v>1383.3083719026827</v>
      </c>
      <c r="S285" s="3">
        <f>(IF(G285&gt;0,IF(R285&gt;V$15,IF(0.15*(R285-V$15)&lt;G285,0.15*(R285-V$15),G285),0),0))*LookHere!B$11</f>
        <v>0</v>
      </c>
      <c r="T285" s="3">
        <f>(IF(R285&lt;V$16,W$16*R285,IF(R285&lt;V$17,Z$16+W$17*(R285-V$16),IF(R285&lt;V$18,W$18*(R285-V$18)+Z$17,(R285-V$18)*W$19+Z$18)))+S285 + IF(R285&lt;V$20,R285*W$20,IF(R285&lt;V$21,(R285-V$20)*W$21+Z$20,(R285-V$21)*W$22+Z$21)))*LookHere!B$11</f>
        <v>276.66167438053651</v>
      </c>
      <c r="V285" s="40">
        <v>80242</v>
      </c>
      <c r="W285">
        <v>9.1499999999999998E-2</v>
      </c>
      <c r="X285" t="s">
        <v>69</v>
      </c>
      <c r="Z285" s="40">
        <f>(V285-V284)*W285+Z284</f>
        <v>5677.1630000000005</v>
      </c>
      <c r="AG285">
        <f t="shared" si="110"/>
        <v>77</v>
      </c>
      <c r="AH285" s="37">
        <v>8.2000000000000003E-2</v>
      </c>
      <c r="AI285" s="3">
        <f t="shared" si="111"/>
        <v>0</v>
      </c>
    </row>
    <row r="286" spans="1:35" x14ac:dyDescent="0.2">
      <c r="A286">
        <f t="shared" si="100"/>
        <v>58</v>
      </c>
      <c r="B286">
        <f>IF(A286&lt;LookHere!$B$9,1,2)</f>
        <v>1</v>
      </c>
      <c r="C286">
        <f>IF(B286&lt;2,LookHere!F$10 - T285,0)</f>
        <v>6723.3383256194638</v>
      </c>
      <c r="D286" s="3">
        <f>IF(B286=2,LookHere!$B$12,0)</f>
        <v>0</v>
      </c>
      <c r="E286" s="3">
        <f>IF(A286&lt;LookHere!B$13,0,IF(A286&lt;LookHere!B$14,LookHere!C$13,LookHere!C$14))</f>
        <v>0</v>
      </c>
      <c r="F286" s="3">
        <f>IF('SC3'!A286&lt;LookHere!D$15,0,LookHere!B$15)</f>
        <v>0</v>
      </c>
      <c r="G286" s="3">
        <f>IF('SC3'!A286&lt;LookHere!D$16,0,LookHere!B$16)</f>
        <v>0</v>
      </c>
      <c r="H286" s="3">
        <f t="shared" si="101"/>
        <v>0</v>
      </c>
      <c r="I286" s="35">
        <f t="shared" si="102"/>
        <v>441640.93485642271</v>
      </c>
      <c r="J286" s="3">
        <f>IF(I285&gt;0,IF(B286&lt;2,IF(C286&gt;5500*[1]LookHere!B$11, 5500*[1]LookHere!B$11, C286), IF(H286&gt;(M286+P285),-(H286-M286-P285),0)),0)</f>
        <v>5500</v>
      </c>
      <c r="K286" s="35">
        <f t="shared" si="103"/>
        <v>0</v>
      </c>
      <c r="L286" s="35">
        <f t="shared" si="104"/>
        <v>74482.180673018927</v>
      </c>
      <c r="M286" s="35">
        <f t="shared" si="105"/>
        <v>0</v>
      </c>
      <c r="N286" s="35">
        <f t="shared" si="106"/>
        <v>0</v>
      </c>
      <c r="O286" s="35">
        <f t="shared" si="107"/>
        <v>135570.07528208132</v>
      </c>
      <c r="P286" s="3">
        <f t="shared" si="108"/>
        <v>0</v>
      </c>
      <c r="Q286">
        <f t="shared" si="109"/>
        <v>0</v>
      </c>
      <c r="R286" s="3">
        <f>IF(B286&lt;2,K286*V$5+L286*0.4*V$6 - IF((C286-J286)&gt;0,IF((C286-J286)&gt;V$12,V$12,C286-J286)),P286+L286*($V$6)*0.4+K286*($V$5)+G286+F286+E286)/LookHere!B$11</f>
        <v>1630.2229803252376</v>
      </c>
      <c r="S286" s="3">
        <f>(IF(G286&gt;0,IF(R286&gt;V$15,IF(0.15*(R286-V$15)&lt;G286,0.15*(R286-V$15),G286),0),0))*LookHere!B$11</f>
        <v>0</v>
      </c>
      <c r="T286" s="3">
        <f>(IF(R286&lt;V$16,W$16*R286,IF(R286&lt;V$17,Z$16+W$17*(R286-V$16),IF(R286&lt;V$18,W$18*(R286-V$18)+Z$17,(R286-V$18)*W$19+Z$18)))+S286 + IF(R286&lt;V$20,R286*W$20,IF(R286&lt;V$21,(R286-V$20)*W$21+Z$20,(R286-V$21)*W$22+Z$21)))*LookHere!B$11</f>
        <v>326.04459606504753</v>
      </c>
      <c r="V286" s="40"/>
      <c r="W286">
        <v>0.1116</v>
      </c>
      <c r="X286" t="s">
        <v>70</v>
      </c>
      <c r="Z286" s="40"/>
      <c r="AG286">
        <f t="shared" si="110"/>
        <v>78</v>
      </c>
      <c r="AH286" s="37">
        <v>8.3000000000000004E-2</v>
      </c>
      <c r="AI286" s="3">
        <f t="shared" si="111"/>
        <v>0</v>
      </c>
    </row>
    <row r="287" spans="1:35" x14ac:dyDescent="0.2">
      <c r="A287">
        <f t="shared" si="100"/>
        <v>59</v>
      </c>
      <c r="B287">
        <f>IF(A287&lt;LookHere!$B$9,1,2)</f>
        <v>1</v>
      </c>
      <c r="C287">
        <f>IF(B287&lt;2,LookHere!F$10 - T286,0)</f>
        <v>6673.9554039349523</v>
      </c>
      <c r="D287" s="3">
        <f>IF(B287=2,LookHere!$B$12,0)</f>
        <v>0</v>
      </c>
      <c r="E287" s="3">
        <f>IF(A287&lt;LookHere!B$13,0,IF(A287&lt;LookHere!B$14,LookHere!C$13,LookHere!C$14))</f>
        <v>0</v>
      </c>
      <c r="F287" s="3">
        <f>IF('SC3'!A287&lt;LookHere!D$15,0,LookHere!B$15)</f>
        <v>0</v>
      </c>
      <c r="G287" s="3">
        <f>IF('SC3'!A287&lt;LookHere!D$16,0,LookHere!B$16)</f>
        <v>0</v>
      </c>
      <c r="H287" s="3">
        <f t="shared" si="101"/>
        <v>0</v>
      </c>
      <c r="I287" s="35">
        <f t="shared" si="102"/>
        <v>480608.48489984241</v>
      </c>
      <c r="J287" s="3">
        <f>IF(I286&gt;0,IF(B287&lt;2,IF(C287&gt;5500*[1]LookHere!B$11, 5500*[1]LookHere!B$11, C287), IF(H287&gt;(M287+P286),-(H287-M287-P286),0)),0)</f>
        <v>5500</v>
      </c>
      <c r="K287" s="35">
        <f t="shared" si="103"/>
        <v>0</v>
      </c>
      <c r="L287" s="35">
        <f t="shared" si="104"/>
        <v>80126.440324420299</v>
      </c>
      <c r="M287" s="35">
        <f t="shared" si="105"/>
        <v>0</v>
      </c>
      <c r="N287" s="35">
        <f t="shared" si="106"/>
        <v>0</v>
      </c>
      <c r="O287" s="35">
        <f t="shared" si="107"/>
        <v>147017.53099089241</v>
      </c>
      <c r="P287" s="3">
        <f t="shared" si="108"/>
        <v>0</v>
      </c>
      <c r="Q287">
        <f t="shared" si="109"/>
        <v>0</v>
      </c>
      <c r="R287" s="3">
        <f>IF(B287&lt;2,K287*V$5+L287*0.4*V$6 - IF((C287-J287)&gt;0,IF((C287-J287)&gt;V$12,V$12,C287-J287)),P287+L287*($V$6)*0.4+K287*($V$5)+G287+F287+E287)/LookHere!B$11</f>
        <v>1895.8487777742384</v>
      </c>
      <c r="S287" s="3">
        <f>(IF(G287&gt;0,IF(R287&gt;V$15,IF(0.15*(R287-V$15)&lt;G287,0.15*(R287-V$15),G287),0),0))*LookHere!B$11</f>
        <v>0</v>
      </c>
      <c r="T287" s="3">
        <f>(IF(R287&lt;V$16,W$16*R287,IF(R287&lt;V$17,Z$16+W$17*(R287-V$16),IF(R287&lt;V$18,W$18*(R287-V$18)+Z$17,(R287-V$18)*W$19+Z$18)))+S287 + IF(R287&lt;V$20,R287*W$20,IF(R287&lt;V$21,(R287-V$20)*W$21+Z$20,(R287-V$21)*W$22+Z$21)))*LookHere!B$11</f>
        <v>379.16975555484771</v>
      </c>
      <c r="V287" s="40"/>
      <c r="AG287">
        <f t="shared" si="110"/>
        <v>79</v>
      </c>
      <c r="AH287" s="37">
        <v>8.5000000000000006E-2</v>
      </c>
      <c r="AI287" s="3">
        <f t="shared" si="111"/>
        <v>0</v>
      </c>
    </row>
    <row r="288" spans="1:35" x14ac:dyDescent="0.2">
      <c r="A288">
        <f t="shared" si="100"/>
        <v>60</v>
      </c>
      <c r="B288">
        <f>IF(A288&lt;LookHere!$B$9,1,2)</f>
        <v>1</v>
      </c>
      <c r="C288">
        <f>IF(B288&lt;2,LookHere!F$10 - T287,0)</f>
        <v>6620.8302444451519</v>
      </c>
      <c r="D288" s="3">
        <f>IF(B288=2,LookHere!$B$12,0)</f>
        <v>0</v>
      </c>
      <c r="E288" s="3">
        <f>IF(A288&lt;LookHere!B$13,0,IF(A288&lt;LookHere!B$14,LookHere!C$13,LookHere!C$14))</f>
        <v>0</v>
      </c>
      <c r="F288" s="3">
        <f>IF('SC3'!A288&lt;LookHere!D$15,0,LookHere!B$15)</f>
        <v>0</v>
      </c>
      <c r="G288" s="3">
        <f>IF('SC3'!A288&lt;LookHere!D$16,0,LookHere!B$16)</f>
        <v>0</v>
      </c>
      <c r="H288" s="3">
        <f t="shared" si="101"/>
        <v>0</v>
      </c>
      <c r="I288" s="35">
        <f t="shared" si="102"/>
        <v>522528.99588555243</v>
      </c>
      <c r="J288" s="3">
        <f>IF(I287&gt;0,IF(B288&lt;2,IF(C288&gt;5500*[1]LookHere!B$11, 5500*[1]LookHere!B$11, C288), IF(H288&gt;(M288+P287),-(H288-M288-P287),0)),0)</f>
        <v>5500</v>
      </c>
      <c r="K288" s="35">
        <f t="shared" si="103"/>
        <v>0</v>
      </c>
      <c r="L288" s="35">
        <f t="shared" si="104"/>
        <v>86198.421972204858</v>
      </c>
      <c r="M288" s="35">
        <f t="shared" si="105"/>
        <v>0</v>
      </c>
      <c r="N288" s="35">
        <f t="shared" si="106"/>
        <v>0</v>
      </c>
      <c r="O288" s="35">
        <f t="shared" si="107"/>
        <v>159279.34973382737</v>
      </c>
      <c r="P288" s="3">
        <f t="shared" si="108"/>
        <v>0</v>
      </c>
      <c r="Q288">
        <f t="shared" si="109"/>
        <v>0</v>
      </c>
      <c r="R288" s="3">
        <f>IF(B288&lt;2,K288*V$5+L288*0.4*V$6 - IF((C288-J288)&gt;0,IF((C288-J288)&gt;V$12,V$12,C288-J288)),P288+L288*($V$6)*0.4+K288*($V$5)+G288+F288+E288)/LookHere!B$11</f>
        <v>2181.603698153961</v>
      </c>
      <c r="S288" s="3">
        <f>(IF(G288&gt;0,IF(R288&gt;V$15,IF(0.15*(R288-V$15)&lt;G288,0.15*(R288-V$15),G288),0),0))*LookHere!B$11</f>
        <v>0</v>
      </c>
      <c r="T288" s="3">
        <f>(IF(R288&lt;V$16,W$16*R288,IF(R288&lt;V$17,Z$16+W$17*(R288-V$16),IF(R288&lt;V$18,W$18*(R288-V$18)+Z$17,(R288-V$18)*W$19+Z$18)))+S288 + IF(R288&lt;V$20,R288*W$20,IF(R288&lt;V$21,(R288-V$20)*W$21+Z$20,(R288-V$21)*W$22+Z$21)))*LookHere!B$11</f>
        <v>436.32073963079222</v>
      </c>
      <c r="AG288">
        <f t="shared" si="110"/>
        <v>80</v>
      </c>
      <c r="AH288" s="36">
        <v>8.7999999999999995E-2</v>
      </c>
      <c r="AI288" s="3">
        <f t="shared" si="111"/>
        <v>0</v>
      </c>
    </row>
    <row r="289" spans="1:35" x14ac:dyDescent="0.2">
      <c r="A289">
        <f t="shared" si="100"/>
        <v>61</v>
      </c>
      <c r="B289">
        <f>IF(A289&lt;LookHere!$B$9,1,2)</f>
        <v>1</v>
      </c>
      <c r="C289">
        <f>IF(B289&lt;2,LookHere!F$10 - T288,0)</f>
        <v>6563.6792603692074</v>
      </c>
      <c r="D289" s="3">
        <f>IF(B289=2,LookHere!$B$12,0)</f>
        <v>0</v>
      </c>
      <c r="E289" s="3">
        <f>IF(A289&lt;LookHere!B$13,0,IF(A289&lt;LookHere!B$14,LookHere!C$13,LookHere!C$14))</f>
        <v>0</v>
      </c>
      <c r="F289" s="3">
        <f>IF('SC3'!A289&lt;LookHere!D$15,0,LookHere!B$15)</f>
        <v>0</v>
      </c>
      <c r="G289" s="3">
        <f>IF('SC3'!A289&lt;LookHere!D$16,0,LookHere!B$16)</f>
        <v>0</v>
      </c>
      <c r="H289" s="3">
        <f t="shared" si="101"/>
        <v>0</v>
      </c>
      <c r="I289" s="35">
        <f t="shared" si="102"/>
        <v>567626.24319375958</v>
      </c>
      <c r="J289" s="3">
        <f>IF(I288&gt;0,IF(B289&lt;2,IF(C289&gt;5500*[1]LookHere!B$11, 5500*[1]LookHere!B$11, C289), IF(H289&gt;(M289+P288),-(H289-M289-P288),0)),0)</f>
        <v>5500</v>
      </c>
      <c r="K289" s="35">
        <f t="shared" si="103"/>
        <v>0</v>
      </c>
      <c r="L289" s="35">
        <f t="shared" si="104"/>
        <v>92730.538389258538</v>
      </c>
      <c r="M289" s="35">
        <f t="shared" si="105"/>
        <v>0</v>
      </c>
      <c r="N289" s="35">
        <f t="shared" si="106"/>
        <v>0</v>
      </c>
      <c r="O289" s="35">
        <f t="shared" si="107"/>
        <v>172413.21811702603</v>
      </c>
      <c r="P289" s="3">
        <f t="shared" si="108"/>
        <v>0</v>
      </c>
      <c r="Q289">
        <f t="shared" si="109"/>
        <v>0</v>
      </c>
      <c r="R289" s="3">
        <f>IF(B289&lt;2,K289*V$5+L289*0.4*V$6 - IF((C289-J289)&gt;0,IF((C289-J289)&gt;V$12,V$12,C289-J289)),P289+L289*($V$6)*0.4+K289*($V$5)+G289+F289+E289)/LookHere!B$11</f>
        <v>2489.0131264000661</v>
      </c>
      <c r="S289" s="3">
        <f>(IF(G289&gt;0,IF(R289&gt;V$15,IF(0.15*(R289-V$15)&lt;G289,0.15*(R289-V$15),G289),0),0))*LookHere!B$11</f>
        <v>0</v>
      </c>
      <c r="T289" s="3">
        <f>(IF(R289&lt;V$16,W$16*R289,IF(R289&lt;V$17,Z$16+W$17*(R289-V$16),IF(R289&lt;V$18,W$18*(R289-V$18)+Z$17,(R289-V$18)*W$19+Z$18)))+S289 + IF(R289&lt;V$20,R289*W$20,IF(R289&lt;V$21,(R289-V$20)*W$21+Z$20,(R289-V$21)*W$22+Z$21)))*LookHere!B$11</f>
        <v>497.80262528001322</v>
      </c>
      <c r="AG289">
        <f t="shared" si="110"/>
        <v>81</v>
      </c>
      <c r="AH289" s="36">
        <v>0.09</v>
      </c>
      <c r="AI289" s="3">
        <f t="shared" si="111"/>
        <v>0</v>
      </c>
    </row>
    <row r="290" spans="1:35" x14ac:dyDescent="0.2">
      <c r="A290">
        <f t="shared" si="100"/>
        <v>62</v>
      </c>
      <c r="B290">
        <f>IF(A290&lt;LookHere!$B$9,1,2)</f>
        <v>1</v>
      </c>
      <c r="C290">
        <f>IF(B290&lt;2,LookHere!F$10 - T289,0)</f>
        <v>6502.1973747199863</v>
      </c>
      <c r="D290" s="3">
        <f>IF(B290=2,LookHere!$B$12,0)</f>
        <v>0</v>
      </c>
      <c r="E290" s="3">
        <f>IF(A290&lt;LookHere!B$13,0,IF(A290&lt;LookHere!B$14,LookHere!C$13,LookHere!C$14))</f>
        <v>0</v>
      </c>
      <c r="F290" s="3">
        <f>IF('SC3'!A290&lt;LookHere!D$15,0,LookHere!B$15)</f>
        <v>0</v>
      </c>
      <c r="G290" s="3">
        <f>IF('SC3'!A290&lt;LookHere!D$16,0,LookHere!B$16)</f>
        <v>0</v>
      </c>
      <c r="H290" s="3">
        <f t="shared" si="101"/>
        <v>0</v>
      </c>
      <c r="I290" s="35">
        <f t="shared" si="102"/>
        <v>616140.95990298269</v>
      </c>
      <c r="J290" s="3">
        <f>IF(I289&gt;0,IF(B290&lt;2,IF(C290&gt;5500*[1]LookHere!B$11, 5500*[1]LookHere!B$11, C290), IF(H290&gt;(M290+P289),-(H290-M290-P289),0)),0)</f>
        <v>5500</v>
      </c>
      <c r="K290" s="35">
        <f t="shared" si="103"/>
        <v>0</v>
      </c>
      <c r="L290" s="35">
        <f t="shared" si="104"/>
        <v>99757.658588396545</v>
      </c>
      <c r="M290" s="35">
        <f t="shared" si="105"/>
        <v>0</v>
      </c>
      <c r="N290" s="35">
        <f t="shared" si="106"/>
        <v>0</v>
      </c>
      <c r="O290" s="35">
        <f t="shared" si="107"/>
        <v>186480.88916065425</v>
      </c>
      <c r="P290" s="3">
        <f t="shared" si="108"/>
        <v>0</v>
      </c>
      <c r="Q290">
        <f t="shared" si="109"/>
        <v>0</v>
      </c>
      <c r="R290" s="3">
        <f>IF(B290&lt;2,K290*V$5+L290*0.4*V$6 - IF((C290-J290)&gt;0,IF((C290-J290)&gt;V$12,V$12,C290-J290)),P290+L290*($V$6)*0.4+K290*($V$5)+G290+F290+E290)/LookHere!B$11</f>
        <v>2819.7180411186628</v>
      </c>
      <c r="S290" s="3">
        <f>(IF(G290&gt;0,IF(R290&gt;V$15,IF(0.15*(R290-V$15)&lt;G290,0.15*(R290-V$15),G290),0),0))*LookHere!B$11</f>
        <v>0</v>
      </c>
      <c r="T290" s="3">
        <f>(IF(R290&lt;V$16,W$16*R290,IF(R290&lt;V$17,Z$16+W$17*(R290-V$16),IF(R290&lt;V$18,W$18*(R290-V$18)+Z$17,(R290-V$18)*W$19+Z$18)))+S290 + IF(R290&lt;V$20,R290*W$20,IF(R290&lt;V$21,(R290-V$20)*W$21+Z$20,(R290-V$21)*W$22+Z$21)))*LookHere!B$11</f>
        <v>563.94360822373255</v>
      </c>
      <c r="AG290">
        <f t="shared" si="110"/>
        <v>82</v>
      </c>
      <c r="AH290" s="36">
        <v>9.2999999999999999E-2</v>
      </c>
      <c r="AI290" s="3">
        <f t="shared" si="111"/>
        <v>0</v>
      </c>
    </row>
    <row r="291" spans="1:35" x14ac:dyDescent="0.2">
      <c r="A291">
        <f t="shared" si="100"/>
        <v>63</v>
      </c>
      <c r="B291">
        <f>IF(A291&lt;LookHere!$B$9,1,2)</f>
        <v>1</v>
      </c>
      <c r="C291">
        <f>IF(B291&lt;2,LookHere!F$10 - T290,0)</f>
        <v>6436.0563917762674</v>
      </c>
      <c r="D291" s="3">
        <f>IF(B291=2,LookHere!$B$12,0)</f>
        <v>0</v>
      </c>
      <c r="E291" s="3">
        <f>IF(A291&lt;LookHere!B$13,0,IF(A291&lt;LookHere!B$14,LookHere!C$13,LookHere!C$14))</f>
        <v>0</v>
      </c>
      <c r="F291" s="3">
        <f>IF('SC3'!A291&lt;LookHere!D$15,0,LookHere!B$15)</f>
        <v>0</v>
      </c>
      <c r="G291" s="3">
        <f>IF('SC3'!A291&lt;LookHere!D$16,0,LookHere!B$16)</f>
        <v>0</v>
      </c>
      <c r="H291" s="3">
        <f t="shared" si="101"/>
        <v>0</v>
      </c>
      <c r="I291" s="35">
        <f t="shared" si="102"/>
        <v>668332.12184443069</v>
      </c>
      <c r="J291" s="3">
        <f>IF(I290&gt;0,IF(B291&lt;2,IF(C291&gt;5500*[1]LookHere!B$11, 5500*[1]LookHere!B$11, C291), IF(H291&gt;(M291+P290),-(H291-M291-P290),0)),0)</f>
        <v>5500</v>
      </c>
      <c r="K291" s="35">
        <f t="shared" si="103"/>
        <v>0</v>
      </c>
      <c r="L291" s="35">
        <f t="shared" si="104"/>
        <v>107317.29395622523</v>
      </c>
      <c r="M291" s="35">
        <f t="shared" si="105"/>
        <v>0</v>
      </c>
      <c r="N291" s="35">
        <f t="shared" si="106"/>
        <v>0</v>
      </c>
      <c r="O291" s="35">
        <f t="shared" si="107"/>
        <v>201548.46733302489</v>
      </c>
      <c r="P291" s="3">
        <f t="shared" si="108"/>
        <v>0</v>
      </c>
      <c r="Q291">
        <f t="shared" si="109"/>
        <v>0</v>
      </c>
      <c r="R291" s="3">
        <f>IF(B291&lt;2,K291*V$5+L291*0.4*V$6 - IF((C291-J291)&gt;0,IF((C291-J291)&gt;V$12,V$12,C291-J291)),P291+L291*($V$6)*0.4+K291*($V$5)+G291+F291+E291)/LookHere!B$11</f>
        <v>3175.483774274634</v>
      </c>
      <c r="S291" s="3">
        <f>(IF(G291&gt;0,IF(R291&gt;V$15,IF(0.15*(R291-V$15)&lt;G291,0.15*(R291-V$15),G291),0),0))*LookHere!B$11</f>
        <v>0</v>
      </c>
      <c r="T291" s="3">
        <f>(IF(R291&lt;V$16,W$16*R291,IF(R291&lt;V$17,Z$16+W$17*(R291-V$16),IF(R291&lt;V$18,W$18*(R291-V$18)+Z$17,(R291-V$18)*W$19+Z$18)))+S291 + IF(R291&lt;V$20,R291*W$20,IF(R291&lt;V$21,(R291-V$20)*W$21+Z$20,(R291-V$21)*W$22+Z$21)))*LookHere!B$11</f>
        <v>635.09675485492676</v>
      </c>
      <c r="AG291">
        <f t="shared" si="110"/>
        <v>83</v>
      </c>
      <c r="AH291" s="36">
        <v>9.6000000000000002E-2</v>
      </c>
      <c r="AI291" s="3">
        <f t="shared" si="111"/>
        <v>0</v>
      </c>
    </row>
    <row r="292" spans="1:35" x14ac:dyDescent="0.2">
      <c r="A292">
        <f t="shared" si="100"/>
        <v>64</v>
      </c>
      <c r="B292">
        <f>IF(A292&lt;LookHere!$B$9,1,2)</f>
        <v>1</v>
      </c>
      <c r="C292">
        <f>IF(B292&lt;2,LookHere!F$10 - T291,0)</f>
        <v>6364.903245145073</v>
      </c>
      <c r="D292" s="3">
        <f>IF(B292=2,LookHere!$B$12,0)</f>
        <v>0</v>
      </c>
      <c r="E292" s="3">
        <f>IF(A292&lt;LookHere!B$13,0,IF(A292&lt;LookHere!B$14,LookHere!C$13,LookHere!C$14))</f>
        <v>0</v>
      </c>
      <c r="F292" s="3">
        <f>IF('SC3'!A292&lt;LookHere!D$15,0,LookHere!B$15)</f>
        <v>0</v>
      </c>
      <c r="G292" s="3">
        <f>IF('SC3'!A292&lt;LookHere!D$16,0,LookHere!B$16)</f>
        <v>0</v>
      </c>
      <c r="H292" s="3">
        <f t="shared" si="101"/>
        <v>0</v>
      </c>
      <c r="I292" s="35">
        <f t="shared" si="102"/>
        <v>724478.33003780164</v>
      </c>
      <c r="J292" s="3">
        <f>IF(I291&gt;0,IF(B292&lt;2,IF(C292&gt;5500*[1]LookHere!B$11, 5500*[1]LookHere!B$11, C292), IF(H292&gt;(M292+P291),-(H292-M292-P291),0)),0)</f>
        <v>5500</v>
      </c>
      <c r="K292" s="35">
        <f t="shared" si="103"/>
        <v>0</v>
      </c>
      <c r="L292" s="35">
        <f t="shared" si="104"/>
        <v>115449.79849222797</v>
      </c>
      <c r="M292" s="35">
        <f t="shared" si="105"/>
        <v>0</v>
      </c>
      <c r="N292" s="35">
        <f t="shared" si="106"/>
        <v>0</v>
      </c>
      <c r="O292" s="35">
        <f t="shared" si="107"/>
        <v>217686.71343266658</v>
      </c>
      <c r="P292" s="3">
        <f t="shared" si="108"/>
        <v>0</v>
      </c>
      <c r="Q292">
        <f t="shared" si="109"/>
        <v>0</v>
      </c>
      <c r="R292" s="3">
        <f>IF(B292&lt;2,K292*V$5+L292*0.4*V$6 - IF((C292-J292)&gt;0,IF((C292-J292)&gt;V$12,V$12,C292-J292)),P292+L292*($V$6)*0.4+K292*($V$5)+G292+F292+E292)/LookHere!B$11</f>
        <v>3558.2094346891654</v>
      </c>
      <c r="S292" s="3">
        <f>(IF(G292&gt;0,IF(R292&gt;V$15,IF(0.15*(R292-V$15)&lt;G292,0.15*(R292-V$15),G292),0),0))*LookHere!B$11</f>
        <v>0</v>
      </c>
      <c r="T292" s="3">
        <f>(IF(R292&lt;V$16,W$16*R292,IF(R292&lt;V$17,Z$16+W$17*(R292-V$16),IF(R292&lt;V$18,W$18*(R292-V$18)+Z$17,(R292-V$18)*W$19+Z$18)))+S292 + IF(R292&lt;V$20,R292*W$20,IF(R292&lt;V$21,(R292-V$20)*W$21+Z$20,(R292-V$21)*W$22+Z$21)))*LookHere!B$11</f>
        <v>711.64188693783308</v>
      </c>
      <c r="AG292">
        <f t="shared" si="110"/>
        <v>84</v>
      </c>
      <c r="AH292" s="36">
        <v>9.9000000000000005E-2</v>
      </c>
      <c r="AI292" s="3">
        <f t="shared" si="111"/>
        <v>0</v>
      </c>
    </row>
    <row r="293" spans="1:35" x14ac:dyDescent="0.2">
      <c r="A293">
        <f t="shared" si="100"/>
        <v>65</v>
      </c>
      <c r="B293">
        <f>IF(A293&lt;LookHere!$B$9,1,2)</f>
        <v>2</v>
      </c>
      <c r="C293">
        <f>IF(B293&lt;2,LookHere!F$10 - T292,0)</f>
        <v>0</v>
      </c>
      <c r="D293" s="3">
        <f>IF(B293=2,LookHere!$B$12,0)</f>
        <v>45000</v>
      </c>
      <c r="E293" s="3">
        <f>IF(A293&lt;LookHere!B$13,0,IF(A293&lt;LookHere!B$14,LookHere!C$13,LookHere!C$14))</f>
        <v>15000</v>
      </c>
      <c r="F293" s="3">
        <f>IF('SC3'!A293&lt;LookHere!D$15,0,LookHere!B$15)</f>
        <v>8000</v>
      </c>
      <c r="G293" s="3">
        <f>IF('SC3'!A293&lt;LookHere!D$16,0,LookHere!B$16)</f>
        <v>0</v>
      </c>
      <c r="H293" s="3">
        <f t="shared" si="101"/>
        <v>22711.641886937832</v>
      </c>
      <c r="I293" s="35">
        <f t="shared" si="102"/>
        <v>770685.55792761256</v>
      </c>
      <c r="J293" s="3">
        <f>IF(I292&gt;0,IF(B293&lt;2,IF(C293&gt;5500*[1]LookHere!B$11, 5500*[1]LookHere!B$11, C293), IF(H293&gt;(M293+P292),-(H293-M293-P292),0)),0)</f>
        <v>0</v>
      </c>
      <c r="K293" s="35">
        <f t="shared" si="103"/>
        <v>18547.63132105803</v>
      </c>
      <c r="L293" s="35">
        <f t="shared" si="104"/>
        <v>82939.311013973143</v>
      </c>
      <c r="M293" s="35">
        <f t="shared" si="105"/>
        <v>22711.641886937832</v>
      </c>
      <c r="N293" s="35">
        <f t="shared" si="106"/>
        <v>23089.959698445597</v>
      </c>
      <c r="O293" s="35">
        <f t="shared" si="107"/>
        <v>231570.77201540204</v>
      </c>
      <c r="P293" s="3">
        <f t="shared" si="108"/>
        <v>9262.8308806160821</v>
      </c>
      <c r="Q293">
        <f t="shared" si="109"/>
        <v>0.04</v>
      </c>
      <c r="R293" s="3">
        <f>IF(B293&lt;2,K293*V$5+L293*0.4*V$6 - IF((C293-J293)&gt;0,IF((C293-J293)&gt;V$12,V$12,C293-J293)),P293+L293*($V$6)*0.4+K293*($V$5)+G293+F293+E293)/LookHere!B$11</f>
        <v>36104.036012850876</v>
      </c>
      <c r="S293" s="3">
        <f>(IF(G293&gt;0,IF(R293&gt;V$15,IF(0.15*(R293-V$15)&lt;G293,0.15*(R293-V$15),G293),0),0))*LookHere!B$11</f>
        <v>0</v>
      </c>
      <c r="T293" s="3">
        <f>(IF(R293&lt;V$16,W$16*R293,IF(R293&lt;V$17,Z$16+W$17*(R293-V$16),IF(R293&lt;V$18,W$18*(R293-V$18)+Z$17,(R293-V$18)*W$19+Z$18)))+S293 + IF(R293&lt;V$20,R293*W$20,IF(R293&lt;V$21,(R293-V$20)*W$21+Z$20,(R293-V$21)*W$22+Z$21)))*LookHere!B$11</f>
        <v>7220.8072025701758</v>
      </c>
      <c r="AG293">
        <f t="shared" si="110"/>
        <v>85</v>
      </c>
      <c r="AH293" s="37">
        <v>0.10299999999999999</v>
      </c>
      <c r="AI293" s="3">
        <f t="shared" si="111"/>
        <v>0</v>
      </c>
    </row>
    <row r="294" spans="1:35" x14ac:dyDescent="0.2">
      <c r="A294">
        <f t="shared" si="100"/>
        <v>66</v>
      </c>
      <c r="B294">
        <f>IF(A294&lt;LookHere!$B$9,1,2)</f>
        <v>2</v>
      </c>
      <c r="C294">
        <f>IF(B294&lt;2,LookHere!F$10 - T293,0)</f>
        <v>0</v>
      </c>
      <c r="D294" s="3">
        <f>IF(B294=2,LookHere!$B$12,0)</f>
        <v>45000</v>
      </c>
      <c r="E294" s="3">
        <f>IF(A294&lt;LookHere!B$13,0,IF(A294&lt;LookHere!B$14,LookHere!C$13,LookHere!C$14))</f>
        <v>15000</v>
      </c>
      <c r="F294" s="3">
        <f>IF('SC3'!A294&lt;LookHere!D$15,0,LookHere!B$15)</f>
        <v>8000</v>
      </c>
      <c r="G294" s="3">
        <f>IF('SC3'!A294&lt;LookHere!D$16,0,LookHere!B$16)</f>
        <v>0</v>
      </c>
      <c r="H294" s="3">
        <f t="shared" si="101"/>
        <v>29220.807202570177</v>
      </c>
      <c r="I294" s="35">
        <f t="shared" si="102"/>
        <v>819839.88281223562</v>
      </c>
      <c r="J294" s="3">
        <f>IF(I293&gt;0,IF(B294&lt;2,IF(C294&gt;5500*[1]LookHere!B$11, 5500*[1]LookHere!B$11, C294), IF(H294&gt;(M294+P293),-(H294-M294-P293),0)),0)</f>
        <v>0</v>
      </c>
      <c r="K294" s="35">
        <f t="shared" si="103"/>
        <v>16598.474824861711</v>
      </c>
      <c r="L294" s="35">
        <f t="shared" si="104"/>
        <v>71508.31379910055</v>
      </c>
      <c r="M294" s="35">
        <f t="shared" si="105"/>
        <v>19957.976321954095</v>
      </c>
      <c r="N294" s="35">
        <f t="shared" si="106"/>
        <v>1749.7571459482042</v>
      </c>
      <c r="O294" s="35">
        <f t="shared" si="107"/>
        <v>237077.52497392826</v>
      </c>
      <c r="P294" s="3">
        <f t="shared" si="108"/>
        <v>9957.2560489049883</v>
      </c>
      <c r="Q294">
        <f t="shared" si="109"/>
        <v>4.2000000000000003E-2</v>
      </c>
      <c r="R294" s="3">
        <f>IF(B294&lt;2,K294*V$5+L294*0.4*V$6 - IF((C294-J294)&gt;0,IF((C294-J294)&gt;V$12,V$12,C294-J294)),P294+L294*($V$6)*0.4+K294*($V$5)+G294+F294+E294)/LookHere!B$11</f>
        <v>36290.775996409684</v>
      </c>
      <c r="S294" s="3">
        <f>(IF(G294&gt;0,IF(R294&gt;V$15,IF(0.15*(R294-V$15)&lt;G294,0.15*(R294-V$15),G294),0),0))*LookHere!B$11</f>
        <v>0</v>
      </c>
      <c r="T294" s="3">
        <f>(IF(R294&lt;V$16,W$16*R294,IF(R294&lt;V$17,Z$16+W$17*(R294-V$16),IF(R294&lt;V$18,W$18*(R294-V$18)+Z$17,(R294-V$18)*W$19+Z$18)))+S294 + IF(R294&lt;V$20,R294*W$20,IF(R294&lt;V$21,(R294-V$20)*W$21+Z$20,(R294-V$21)*W$22+Z$21)))*LookHere!B$11</f>
        <v>7258.1551992819368</v>
      </c>
      <c r="AG294">
        <f t="shared" si="110"/>
        <v>86</v>
      </c>
      <c r="AH294" s="37">
        <v>0.108</v>
      </c>
      <c r="AI294" s="3">
        <f t="shared" si="111"/>
        <v>0</v>
      </c>
    </row>
    <row r="295" spans="1:35" x14ac:dyDescent="0.2">
      <c r="A295">
        <f t="shared" si="100"/>
        <v>67</v>
      </c>
      <c r="B295">
        <f>IF(A295&lt;LookHere!$B$9,1,2)</f>
        <v>2</v>
      </c>
      <c r="C295">
        <f>IF(B295&lt;2,LookHere!F$10 - T294,0)</f>
        <v>0</v>
      </c>
      <c r="D295" s="3">
        <f>IF(B295=2,LookHere!$B$12,0)</f>
        <v>45000</v>
      </c>
      <c r="E295" s="3">
        <f>IF(A295&lt;LookHere!B$13,0,IF(A295&lt;LookHere!B$14,LookHere!C$13,LookHere!C$14))</f>
        <v>15000</v>
      </c>
      <c r="F295" s="3">
        <f>IF('SC3'!A295&lt;LookHere!D$15,0,LookHere!B$15)</f>
        <v>8000</v>
      </c>
      <c r="G295" s="3">
        <f>IF('SC3'!A295&lt;LookHere!D$16,0,LookHere!B$16)</f>
        <v>7004.88</v>
      </c>
      <c r="H295" s="3">
        <f t="shared" si="101"/>
        <v>22253.275199281936</v>
      </c>
      <c r="I295" s="35">
        <f t="shared" si="102"/>
        <v>872129.27053799992</v>
      </c>
      <c r="J295" s="3">
        <f>IF(I294&gt;0,IF(B295&lt;2,IF(C295&gt;5500*[1]LookHere!B$11, 5500*[1]LookHere!B$11, C295), IF(H295&gt;(M295+P294),-(H295-M295-P294),0)),0)</f>
        <v>0</v>
      </c>
      <c r="K295" s="35">
        <f t="shared" si="103"/>
        <v>15424.077827453379</v>
      </c>
      <c r="L295" s="35">
        <f t="shared" si="104"/>
        <v>66067.515598564089</v>
      </c>
      <c r="M295" s="35">
        <f t="shared" si="105"/>
        <v>12296.019150376947</v>
      </c>
      <c r="N295" s="35">
        <f t="shared" si="106"/>
        <v>1022.8828999307412</v>
      </c>
      <c r="O295" s="35">
        <f t="shared" si="107"/>
        <v>242241.07346786041</v>
      </c>
      <c r="P295" s="3">
        <f t="shared" si="108"/>
        <v>10658.607232585857</v>
      </c>
      <c r="Q295">
        <f t="shared" si="109"/>
        <v>4.3999999999999997E-2</v>
      </c>
      <c r="R295" s="3">
        <f>IF(B295&lt;2,K295*V$5+L295*0.4*V$6 - IF((C295-J295)&gt;0,IF((C295-J295)&gt;V$12,V$12,C295-J295)),P295+L295*($V$6)*0.4+K295*($V$5)+G295+F295+E295)/LookHere!B$11</f>
        <v>43746.539394864325</v>
      </c>
      <c r="S295" s="3">
        <f>(IF(G295&gt;0,IF(R295&gt;V$15,IF(0.15*(R295-V$15)&lt;G295,0.15*(R295-V$15),G295),0),0))*LookHere!B$11</f>
        <v>0</v>
      </c>
      <c r="T295" s="3">
        <f>(IF(R295&lt;V$16,W$16*R295,IF(R295&lt;V$17,Z$16+W$17*(R295-V$16),IF(R295&lt;V$18,W$18*(R295-V$18)+Z$17,(R295-V$18)*W$19+Z$18)))+S295 + IF(R295&lt;V$20,R295*W$20,IF(R295&lt;V$21,(R295-V$20)*W$21+Z$20,(R295-V$21)*W$22+Z$21)))*LookHere!B$11</f>
        <v>8899.8092638597336</v>
      </c>
      <c r="W295" s="3"/>
      <c r="X295" s="3"/>
      <c r="Y295" s="3"/>
      <c r="AG295">
        <f t="shared" si="110"/>
        <v>87</v>
      </c>
      <c r="AH295" s="37">
        <v>0.113</v>
      </c>
      <c r="AI295" s="3">
        <f t="shared" si="111"/>
        <v>0</v>
      </c>
    </row>
    <row r="296" spans="1:35" x14ac:dyDescent="0.2">
      <c r="A296">
        <f t="shared" si="100"/>
        <v>68</v>
      </c>
      <c r="B296">
        <f>IF(A296&lt;LookHere!$B$9,1,2)</f>
        <v>2</v>
      </c>
      <c r="C296">
        <f>IF(B296&lt;2,LookHere!F$10 - T295,0)</f>
        <v>0</v>
      </c>
      <c r="D296" s="3">
        <f>IF(B296=2,LookHere!$B$12,0)</f>
        <v>45000</v>
      </c>
      <c r="E296" s="3">
        <f>IF(A296&lt;LookHere!B$13,0,IF(A296&lt;LookHere!B$14,LookHere!C$13,LookHere!C$14))</f>
        <v>15000</v>
      </c>
      <c r="F296" s="3">
        <f>IF('SC3'!A296&lt;LookHere!D$15,0,LookHere!B$15)</f>
        <v>8000</v>
      </c>
      <c r="G296" s="3">
        <f>IF('SC3'!A296&lt;LookHere!D$16,0,LookHere!B$16)</f>
        <v>7004.88</v>
      </c>
      <c r="H296" s="3">
        <f t="shared" si="101"/>
        <v>23894.929263859733</v>
      </c>
      <c r="I296" s="35">
        <f t="shared" si="102"/>
        <v>927753.67541291355</v>
      </c>
      <c r="J296" s="3">
        <f>IF(I295&gt;0,IF(B296&lt;2,IF(C296&gt;5500*[1]LookHere!B$11, 5500*[1]LookHere!B$11, C296), IF(H296&gt;(M296+P295),-(H296-M296-P295),0)),0)</f>
        <v>0</v>
      </c>
      <c r="K296" s="35">
        <f t="shared" si="103"/>
        <v>13894.446227065933</v>
      </c>
      <c r="L296" s="35">
        <f t="shared" si="104"/>
        <v>59610.813447854052</v>
      </c>
      <c r="M296" s="35">
        <f t="shared" si="105"/>
        <v>13236.322031273876</v>
      </c>
      <c r="N296" s="35">
        <f t="shared" si="106"/>
        <v>874.24085775011656</v>
      </c>
      <c r="O296" s="35">
        <f t="shared" si="107"/>
        <v>247032.60190105467</v>
      </c>
      <c r="P296" s="3">
        <f t="shared" si="108"/>
        <v>11363.499687448515</v>
      </c>
      <c r="Q296">
        <f t="shared" si="109"/>
        <v>4.5999999999999999E-2</v>
      </c>
      <c r="R296" s="3">
        <f>IF(B296&lt;2,K296*V$5+L296*0.4*V$6 - IF((C296-J296)&gt;0,IF((C296-J296)&gt;V$12,V$12,C296-J296)),P296+L296*($V$6)*0.4+K296*($V$5)+G296+F296+E296)/LookHere!B$11</f>
        <v>44149.332458267119</v>
      </c>
      <c r="S296" s="3">
        <f>(IF(G296&gt;0,IF(R296&gt;V$15,IF(0.15*(R296-V$15)&lt;G296,0.15*(R296-V$15),G296),0),0))*LookHere!B$11</f>
        <v>0</v>
      </c>
      <c r="T296" s="3">
        <f>(IF(R296&lt;V$16,W$16*R296,IF(R296&lt;V$17,Z$16+W$17*(R296-V$16),IF(R296&lt;V$18,W$18*(R296-V$18)+Z$17,(R296-V$18)*W$19+Z$18)))+S296 + IF(R296&lt;V$20,R296*W$20,IF(R296&lt;V$21,(R296-V$20)*W$21+Z$20,(R296-V$21)*W$22+Z$21)))*LookHere!B$11</f>
        <v>9010.8270607502072</v>
      </c>
      <c r="W296" s="3"/>
      <c r="X296" s="3"/>
      <c r="Y296" s="3"/>
      <c r="AG296">
        <f t="shared" si="110"/>
        <v>88</v>
      </c>
      <c r="AH296" s="37">
        <v>0.11899999999999999</v>
      </c>
      <c r="AI296" s="3">
        <f t="shared" si="111"/>
        <v>0</v>
      </c>
    </row>
    <row r="297" spans="1:35" x14ac:dyDescent="0.2">
      <c r="A297">
        <f t="shared" si="100"/>
        <v>69</v>
      </c>
      <c r="B297">
        <f>IF(A297&lt;LookHere!$B$9,1,2)</f>
        <v>2</v>
      </c>
      <c r="C297">
        <f>IF(B297&lt;2,LookHere!F$10 - T296,0)</f>
        <v>0</v>
      </c>
      <c r="D297" s="3">
        <f>IF(B297=2,LookHere!$B$12,0)</f>
        <v>45000</v>
      </c>
      <c r="E297" s="3">
        <f>IF(A297&lt;LookHere!B$13,0,IF(A297&lt;LookHere!B$14,LookHere!C$13,LookHere!C$14))</f>
        <v>15000</v>
      </c>
      <c r="F297" s="3">
        <f>IF('SC3'!A297&lt;LookHere!D$15,0,LookHere!B$15)</f>
        <v>8000</v>
      </c>
      <c r="G297" s="3">
        <f>IF('SC3'!A297&lt;LookHere!D$16,0,LookHere!B$16)</f>
        <v>7004.88</v>
      </c>
      <c r="H297" s="3">
        <f t="shared" si="101"/>
        <v>24005.947060750208</v>
      </c>
      <c r="I297" s="35">
        <f t="shared" si="102"/>
        <v>986925.80483074917</v>
      </c>
      <c r="J297" s="3">
        <f>IF(I296&gt;0,IF(B297&lt;2,IF(C297&gt;5500*[1]LookHere!B$11, 5500*[1]LookHere!B$11, C297), IF(H297&gt;(M297+P296),-(H297-M297-P296),0)),0)</f>
        <v>0</v>
      </c>
      <c r="K297" s="35">
        <f t="shared" si="103"/>
        <v>12391.816821786759</v>
      </c>
      <c r="L297" s="35">
        <f t="shared" si="104"/>
        <v>53207.557284373004</v>
      </c>
      <c r="M297" s="35">
        <f t="shared" si="105"/>
        <v>12642.447373301693</v>
      </c>
      <c r="N297" s="35">
        <f t="shared" si="106"/>
        <v>806.60570791806504</v>
      </c>
      <c r="O297" s="35">
        <f t="shared" si="107"/>
        <v>251424.84156285538</v>
      </c>
      <c r="P297" s="3">
        <f t="shared" si="108"/>
        <v>12068.392395017059</v>
      </c>
      <c r="Q297">
        <f t="shared" si="109"/>
        <v>4.8000000000000001E-2</v>
      </c>
      <c r="R297" s="3">
        <f>IF(B297&lt;2,K297*V$5+L297*0.4*V$6 - IF((C297-J297)&gt;0,IF((C297-J297)&gt;V$12,V$12,C297-J297)),P297+L297*($V$6)*0.4+K297*($V$5)+G297+F297+E297)/LookHere!B$11</f>
        <v>44555.139535579488</v>
      </c>
      <c r="S297" s="3">
        <f>(IF(G297&gt;0,IF(R297&gt;V$15,IF(0.15*(R297-V$15)&lt;G297,0.15*(R297-V$15),G297),0),0))*LookHere!B$11</f>
        <v>0</v>
      </c>
      <c r="T297" s="3">
        <f>(IF(R297&lt;V$16,W$16*R297,IF(R297&lt;V$17,Z$16+W$17*(R297-V$16),IF(R297&lt;V$18,W$18*(R297-V$18)+Z$17,(R297-V$18)*W$19+Z$18)))+S297 + IF(R297&lt;V$20,R297*W$20,IF(R297&lt;V$21,(R297-V$20)*W$21+Z$20,(R297-V$21)*W$22+Z$21)))*LookHere!B$11</f>
        <v>9137.2359653330095</v>
      </c>
      <c r="W297" s="3"/>
      <c r="X297" s="3"/>
      <c r="Y297" s="3"/>
      <c r="AG297">
        <f t="shared" si="110"/>
        <v>89</v>
      </c>
      <c r="AH297" s="37">
        <v>0.127</v>
      </c>
      <c r="AI297" s="3">
        <f t="shared" si="111"/>
        <v>0</v>
      </c>
    </row>
    <row r="298" spans="1:35" x14ac:dyDescent="0.2">
      <c r="A298">
        <f t="shared" si="100"/>
        <v>70</v>
      </c>
      <c r="B298">
        <f>IF(A298&lt;LookHere!$B$9,1,2)</f>
        <v>2</v>
      </c>
      <c r="C298">
        <f>IF(B298&lt;2,LookHere!F$10 - T297,0)</f>
        <v>0</v>
      </c>
      <c r="D298" s="3">
        <f>IF(B298=2,LookHere!$B$12,0)</f>
        <v>45000</v>
      </c>
      <c r="E298" s="3">
        <f>IF(A298&lt;LookHere!B$13,0,IF(A298&lt;LookHere!B$14,LookHere!C$13,LookHere!C$14))</f>
        <v>15000</v>
      </c>
      <c r="F298" s="3">
        <f>IF('SC3'!A298&lt;LookHere!D$15,0,LookHere!B$15)</f>
        <v>8000</v>
      </c>
      <c r="G298" s="3">
        <f>IF('SC3'!A298&lt;LookHere!D$16,0,LookHere!B$16)</f>
        <v>7004.88</v>
      </c>
      <c r="H298" s="3">
        <f t="shared" si="101"/>
        <v>24132.355965333008</v>
      </c>
      <c r="I298" s="35">
        <f t="shared" si="102"/>
        <v>1049871.9326628542</v>
      </c>
      <c r="J298" s="3">
        <f>IF(I297&gt;0,IF(B298&lt;2,IF(C298&gt;5500*[1]LookHere!B$11, 5500*[1]LookHere!B$11, C298), IF(H298&gt;(M298+P297),-(H298-M298-P297),0)),0)</f>
        <v>0</v>
      </c>
      <c r="K298" s="35">
        <f t="shared" si="103"/>
        <v>10902.624976616558</v>
      </c>
      <c r="L298" s="35">
        <f t="shared" si="104"/>
        <v>46860.397119684829</v>
      </c>
      <c r="M298" s="35">
        <f t="shared" si="105"/>
        <v>12063.963570315949</v>
      </c>
      <c r="N298" s="35">
        <f t="shared" si="106"/>
        <v>728.05799944519629</v>
      </c>
      <c r="O298" s="35">
        <f t="shared" si="107"/>
        <v>255392.32556271725</v>
      </c>
      <c r="P298" s="3">
        <f t="shared" si="108"/>
        <v>12769.616278135863</v>
      </c>
      <c r="Q298">
        <f t="shared" si="109"/>
        <v>0.05</v>
      </c>
      <c r="R298" s="3">
        <f>IF(B298&lt;2,K298*V$5+L298*0.4*V$6 - IF((C298-J298)&gt;0,IF((C298-J298)&gt;V$12,V$12,C298-J298)),P298+L298*($V$6)*0.4+K298*($V$5)+G298+F298+E298)/LookHere!B$11</f>
        <v>44959.907734248569</v>
      </c>
      <c r="S298" s="3">
        <f>(IF(G298&gt;0,IF(R298&gt;V$15,IF(0.15*(R298-V$15)&lt;G298,0.15*(R298-V$15),G298),0),0))*LookHere!B$11</f>
        <v>0</v>
      </c>
      <c r="T298" s="3">
        <f>(IF(R298&lt;V$16,W$16*R298,IF(R298&lt;V$17,Z$16+W$17*(R298-V$16),IF(R298&lt;V$18,W$18*(R298-V$18)+Z$17,(R298-V$18)*W$19+Z$18)))+S298 + IF(R298&lt;V$20,R298*W$20,IF(R298&lt;V$21,(R298-V$20)*W$21+Z$20,(R298-V$21)*W$22+Z$21)))*LookHere!B$11</f>
        <v>9263.3212592184282</v>
      </c>
      <c r="W298" s="3"/>
      <c r="X298" s="3"/>
      <c r="Y298" s="3"/>
      <c r="AG298">
        <f t="shared" si="110"/>
        <v>90</v>
      </c>
      <c r="AH298" s="37">
        <v>0.13600000000000001</v>
      </c>
      <c r="AI298" s="3">
        <f t="shared" si="111"/>
        <v>0</v>
      </c>
    </row>
    <row r="299" spans="1:35" x14ac:dyDescent="0.2">
      <c r="A299">
        <f t="shared" si="100"/>
        <v>71</v>
      </c>
      <c r="B299">
        <f>IF(A299&lt;LookHere!$B$9,1,2)</f>
        <v>2</v>
      </c>
      <c r="C299">
        <f>IF(B299&lt;2,LookHere!F$10 - T298,0)</f>
        <v>0</v>
      </c>
      <c r="D299" s="3">
        <f>IF(B299=2,LookHere!$B$12,0)</f>
        <v>45000</v>
      </c>
      <c r="E299" s="3">
        <f>IF(A299&lt;LookHere!B$13,0,IF(A299&lt;LookHere!B$14,LookHere!C$13,LookHere!C$14))</f>
        <v>15000</v>
      </c>
      <c r="F299" s="3">
        <f>IF('SC3'!A299&lt;LookHere!D$15,0,LookHere!B$15)</f>
        <v>8000</v>
      </c>
      <c r="G299" s="3">
        <f>IF('SC3'!A299&lt;LookHere!D$16,0,LookHere!B$16)</f>
        <v>7004.88</v>
      </c>
      <c r="H299" s="3">
        <f t="shared" si="101"/>
        <v>24258.441259218427</v>
      </c>
      <c r="I299" s="35">
        <f t="shared" si="102"/>
        <v>1116832.7645280911</v>
      </c>
      <c r="J299" s="3">
        <f>IF(I298&gt;0,IF(B299&lt;2,IF(C299&gt;5500*[1]LookHere!B$11, 5500*[1]LookHere!B$11, C299), IF(H299&gt;(M299+P298),-(H299-M299-P298),0)),0)</f>
        <v>0</v>
      </c>
      <c r="K299" s="35">
        <f t="shared" si="103"/>
        <v>9426.8828451747722</v>
      </c>
      <c r="L299" s="35">
        <f t="shared" si="104"/>
        <v>40570.438585904769</v>
      </c>
      <c r="M299" s="35">
        <f t="shared" si="105"/>
        <v>11488.824981082564</v>
      </c>
      <c r="N299" s="35">
        <f t="shared" si="106"/>
        <v>649.97944264371915</v>
      </c>
      <c r="O299" s="35">
        <f t="shared" si="107"/>
        <v>258911.63180897146</v>
      </c>
      <c r="P299" s="3">
        <f t="shared" si="108"/>
        <v>19159.460753863888</v>
      </c>
      <c r="Q299">
        <f t="shared" si="109"/>
        <v>7.3999999999999996E-2</v>
      </c>
      <c r="R299" s="3">
        <f>IF(B299&lt;2,K299*V$5+L299*0.4*V$6 - IF((C299-J299)&gt;0,IF((C299-J299)&gt;V$12,V$12,C299-J299)),P299+L299*($V$6)*0.4+K299*($V$5)+G299+F299+E299)/LookHere!B$11</f>
        <v>51055.969265167427</v>
      </c>
      <c r="S299" s="3">
        <f>(IF(G299&gt;0,IF(R299&gt;V$15,IF(0.15*(R299-V$15)&lt;G299,0.15*(R299-V$15),G299),0),0))*LookHere!B$11</f>
        <v>0</v>
      </c>
      <c r="T299" s="3">
        <f>(IF(R299&lt;V$16,W$16*R299,IF(R299&lt;V$17,Z$16+W$17*(R299-V$16),IF(R299&lt;V$18,W$18*(R299-V$18)+Z$17,(R299-V$18)*W$19+Z$18)))+S299 + IF(R299&lt;V$20,R299*W$20,IF(R299&lt;V$21,(R299-V$20)*W$21+Z$20,(R299-V$21)*W$22+Z$21)))*LookHere!B$11</f>
        <v>11162.244426099653</v>
      </c>
      <c r="AG299">
        <f t="shared" si="110"/>
        <v>91</v>
      </c>
      <c r="AH299" s="37">
        <v>0.14699999999999999</v>
      </c>
      <c r="AI299" s="3">
        <f t="shared" si="111"/>
        <v>0</v>
      </c>
    </row>
    <row r="300" spans="1:35" x14ac:dyDescent="0.2">
      <c r="A300">
        <f t="shared" si="100"/>
        <v>72</v>
      </c>
      <c r="B300">
        <f>IF(A300&lt;LookHere!$B$9,1,2)</f>
        <v>2</v>
      </c>
      <c r="C300">
        <f>IF(B300&lt;2,LookHere!F$10 - T299,0)</f>
        <v>0</v>
      </c>
      <c r="D300" s="3">
        <f>IF(B300=2,LookHere!$B$12,0)</f>
        <v>45000</v>
      </c>
      <c r="E300" s="3">
        <f>IF(A300&lt;LookHere!B$13,0,IF(A300&lt;LookHere!B$14,LookHere!C$13,LookHere!C$14))</f>
        <v>15000</v>
      </c>
      <c r="F300" s="3">
        <f>IF('SC3'!A300&lt;LookHere!D$15,0,LookHere!B$15)</f>
        <v>8000</v>
      </c>
      <c r="G300" s="3">
        <f>IF('SC3'!A300&lt;LookHere!D$16,0,LookHere!B$16)</f>
        <v>7004.88</v>
      </c>
      <c r="H300" s="3">
        <f t="shared" si="101"/>
        <v>26157.364426099652</v>
      </c>
      <c r="I300" s="35">
        <f t="shared" si="102"/>
        <v>1188064.3582496927</v>
      </c>
      <c r="J300" s="3">
        <f>IF(I299&gt;0,IF(B300&lt;2,IF(C300&gt;5500*[1]LookHere!B$11, 5500*[1]LookHere!B$11, C300), IF(H300&gt;(M300+P299),-(H300-M300-P299),0)),0)</f>
        <v>0</v>
      </c>
      <c r="K300" s="35">
        <f t="shared" si="103"/>
        <v>8748.6397630656138</v>
      </c>
      <c r="L300" s="35">
        <f t="shared" si="104"/>
        <v>37473.96204311488</v>
      </c>
      <c r="M300" s="35">
        <f t="shared" si="105"/>
        <v>6997.9036722357632</v>
      </c>
      <c r="N300" s="35">
        <f t="shared" si="106"/>
        <v>572.58144104113751</v>
      </c>
      <c r="O300" s="35">
        <f t="shared" si="107"/>
        <v>256265.55493188379</v>
      </c>
      <c r="P300" s="3">
        <f t="shared" si="108"/>
        <v>19219.916619891283</v>
      </c>
      <c r="Q300">
        <f t="shared" si="109"/>
        <v>7.4999999999999997E-2</v>
      </c>
      <c r="R300" s="3">
        <f>IF(B300&lt;2,K300*V$5+L300*0.4*V$6 - IF((C300-J300)&gt;0,IF((C300-J300)&gt;V$12,V$12,C300-J300)),P300+L300*($V$6)*0.4+K300*($V$5)+G300+F300+E300)/LookHere!B$11</f>
        <v>50973.525384409586</v>
      </c>
      <c r="S300" s="3">
        <f>(IF(G300&gt;0,IF(R300&gt;V$15,IF(0.15*(R300-V$15)&lt;G300,0.15*(R300-V$15),G300),0),0))*LookHere!B$11</f>
        <v>0</v>
      </c>
      <c r="T300" s="3">
        <f>(IF(R300&lt;V$16,W$16*R300,IF(R300&lt;V$17,Z$16+W$17*(R300-V$16),IF(R300&lt;V$18,W$18*(R300-V$18)+Z$17,(R300-V$18)*W$19+Z$18)))+S300 + IF(R300&lt;V$20,R300*W$20,IF(R300&lt;V$21,(R300-V$20)*W$21+Z$20,(R300-V$21)*W$22+Z$21)))*LookHere!B$11</f>
        <v>11136.563157243585</v>
      </c>
      <c r="AG300">
        <f t="shared" si="110"/>
        <v>92</v>
      </c>
      <c r="AH300" s="37">
        <v>0.161</v>
      </c>
      <c r="AI300" s="3">
        <f t="shared" si="111"/>
        <v>0</v>
      </c>
    </row>
    <row r="301" spans="1:35" x14ac:dyDescent="0.2">
      <c r="A301">
        <f t="shared" ref="A301:A332" si="112">A300+1</f>
        <v>73</v>
      </c>
      <c r="B301">
        <f>IF(A301&lt;LookHere!$B$9,1,2)</f>
        <v>2</v>
      </c>
      <c r="C301">
        <f>IF(B301&lt;2,LookHere!F$10 - T300,0)</f>
        <v>0</v>
      </c>
      <c r="D301" s="3">
        <f>IF(B301=2,LookHere!$B$12,0)</f>
        <v>45000</v>
      </c>
      <c r="E301" s="3">
        <f>IF(A301&lt;LookHere!B$13,0,IF(A301&lt;LookHere!B$14,LookHere!C$13,LookHere!C$14))</f>
        <v>15000</v>
      </c>
      <c r="F301" s="3">
        <f>IF('SC3'!A301&lt;LookHere!D$15,0,LookHere!B$15)</f>
        <v>8000</v>
      </c>
      <c r="G301" s="3">
        <f>IF('SC3'!A301&lt;LookHere!D$16,0,LookHere!B$16)</f>
        <v>7004.88</v>
      </c>
      <c r="H301" s="3">
        <f t="shared" ref="H301:H332" si="113">IF(B301&lt;2,0,D301-E301-F301-G301+T300)</f>
        <v>26131.683157243584</v>
      </c>
      <c r="I301" s="35">
        <f t="shared" ref="I301:I332" si="114">IF(I300&gt;0,IF(B301&lt;2,I300*(1+V$274),I300*(1+V$275)) + J301,0)</f>
        <v>1263839.103018858</v>
      </c>
      <c r="J301" s="3">
        <f>IF(I300&gt;0,IF(B301&lt;2,IF(C301&gt;5500*[1]LookHere!B$11, 5500*[1]LookHere!B$11, C301), IF(H301&gt;(M301+P300),-(H301-M301-P300),0)),0)</f>
        <v>0</v>
      </c>
      <c r="K301" s="35">
        <f t="shared" ref="K301:K332" si="115">IF(B301&lt;2,K300*(1+$V$5-$V$4)+IF(C301&gt;($J301+$V$12),$V$271*($C301-$J301-$V$12),0), K300*(1+$V$5-$V$4)-$M301*$V$272)+N301</f>
        <v>8000.2205892268139</v>
      </c>
      <c r="L301" s="35">
        <f t="shared" ref="L301:L332" si="116">IF(B301&lt;2,L300*(1+$V$6-$V$4)+IF(C301&gt;($J301+$V$12),(1-$V$271)*($C300-$J301-$V$12),0), L300*(1+$V$6-$V$4)-$M301*(1-$V$272))-N301</f>
        <v>34288.445058689795</v>
      </c>
      <c r="M301" s="35">
        <f t="shared" ref="M301:M332" si="117">MIN(H301-P300,(K300+L300))</f>
        <v>6911.7665373523014</v>
      </c>
      <c r="N301" s="35">
        <f t="shared" ref="N301:N332" si="118">IF(B301&lt;2, IF(K300/(K300+L300)&lt;V$271, (V$271 - K300/(K300+L300))*(K300+L300),0),  IF(K300/(K300+L300)&lt;V$272, (V$272 - K300/(K300+L300))*(K300+L300),0))</f>
        <v>495.88059817048497</v>
      </c>
      <c r="O301" s="35">
        <f t="shared" ref="O301:O332" si="119">IF(B301&lt;2,O300*(1+V$274) + IF((C301-J301)&gt;0,IF((C301-J301)&gt;V$12,V$12,C301-J301),0), O300*(1+V$275)-P300 )</f>
        <v>253390.25540554806</v>
      </c>
      <c r="P301" s="3">
        <f t="shared" ref="P301:P332" si="120">IF(B301&lt;2, 0, IF(H301&gt;(I301+K301+L301),H301-I301-K301-L301,  O301*Q301))</f>
        <v>19257.659410821652</v>
      </c>
      <c r="Q301">
        <f t="shared" si="109"/>
        <v>7.5999999999999998E-2</v>
      </c>
      <c r="R301" s="3">
        <f>IF(B301&lt;2,K301*V$5+L301*0.4*V$6 - IF((C301-J301)&gt;0,IF((C301-J301)&gt;V$12,V$12,C301-J301)),P301+L301*($V$6)*0.4+K301*($V$5)+G301+F301+E301)/LookHere!B$11</f>
        <v>50862.446210592709</v>
      </c>
      <c r="S301" s="3">
        <f>(IF(G301&gt;0,IF(R301&gt;V$15,IF(0.15*(R301-V$15)&lt;G301,0.15*(R301-V$15),G301),0),0))*LookHere!B$11</f>
        <v>0</v>
      </c>
      <c r="T301" s="3">
        <f>(IF(R301&lt;V$16,W$16*R301,IF(R301&lt;V$17,Z$16+W$17*(R301-V$16),IF(R301&lt;V$18,W$18*(R301-V$18)+Z$17,(R301-V$18)*W$19+Z$18)))+S301 + IF(R301&lt;V$20,R301*W$20,IF(R301&lt;V$21,(R301-V$20)*W$21+Z$20,(R301-V$21)*W$22+Z$21)))*LookHere!B$11</f>
        <v>11101.961994599629</v>
      </c>
      <c r="AG301">
        <f t="shared" si="110"/>
        <v>93</v>
      </c>
      <c r="AH301" s="37">
        <v>0.18</v>
      </c>
      <c r="AI301" s="3">
        <f t="shared" si="111"/>
        <v>0</v>
      </c>
    </row>
    <row r="302" spans="1:35" x14ac:dyDescent="0.2">
      <c r="A302">
        <f t="shared" si="112"/>
        <v>74</v>
      </c>
      <c r="B302">
        <f>IF(A302&lt;LookHere!$B$9,1,2)</f>
        <v>2</v>
      </c>
      <c r="C302">
        <f>IF(B302&lt;2,LookHere!F$10 - T301,0)</f>
        <v>0</v>
      </c>
      <c r="D302" s="3">
        <f>IF(B302=2,LookHere!$B$12,0)</f>
        <v>45000</v>
      </c>
      <c r="E302" s="3">
        <f>IF(A302&lt;LookHere!B$13,0,IF(A302&lt;LookHere!B$14,LookHere!C$13,LookHere!C$14))</f>
        <v>15000</v>
      </c>
      <c r="F302" s="3">
        <f>IF('SC3'!A302&lt;LookHere!D$15,0,LookHere!B$15)</f>
        <v>8000</v>
      </c>
      <c r="G302" s="3">
        <f>IF('SC3'!A302&lt;LookHere!D$16,0,LookHere!B$16)</f>
        <v>7004.88</v>
      </c>
      <c r="H302" s="3">
        <f t="shared" si="113"/>
        <v>26097.081994599626</v>
      </c>
      <c r="I302" s="35">
        <f t="shared" si="114"/>
        <v>1344446.7610094007</v>
      </c>
      <c r="J302" s="3">
        <f>IF(I301&gt;0,IF(B302&lt;2,IF(C302&gt;5500*[1]LookHere!B$11, 5500*[1]LookHere!B$11, C302), IF(H302&gt;(M302+P301),-(H302-M302-P301),0)),0)</f>
        <v>0</v>
      </c>
      <c r="K302" s="35">
        <f t="shared" si="115"/>
        <v>7216.092093725727</v>
      </c>
      <c r="L302" s="35">
        <f t="shared" si="116"/>
        <v>30957.772817858422</v>
      </c>
      <c r="M302" s="35">
        <f t="shared" si="117"/>
        <v>6839.4225837779741</v>
      </c>
      <c r="N302" s="35">
        <f t="shared" si="118"/>
        <v>457.51254035650879</v>
      </c>
      <c r="O302" s="35">
        <f t="shared" si="119"/>
        <v>250293.82648449225</v>
      </c>
      <c r="P302" s="3">
        <f t="shared" si="120"/>
        <v>19272.624639305905</v>
      </c>
      <c r="Q302">
        <f t="shared" si="109"/>
        <v>7.6999999999999999E-2</v>
      </c>
      <c r="R302" s="3">
        <f>IF(B302&lt;2,K302*V$5+L302*0.4*V$6 - IF((C302-J302)&gt;0,IF((C302-J302)&gt;V$12,V$12,C302-J302)),P302+L302*($V$6)*0.4+K302*($V$5)+G302+F302+E302)/LookHere!B$11</f>
        <v>50721.750606617206</v>
      </c>
      <c r="S302" s="3">
        <f>(IF(G302&gt;0,IF(R302&gt;V$15,IF(0.15*(R302-V$15)&lt;G302,0.15*(R302-V$15),G302),0),0))*LookHere!B$11</f>
        <v>0</v>
      </c>
      <c r="T302" s="3">
        <f>(IF(R302&lt;V$16,W$16*R302,IF(R302&lt;V$17,Z$16+W$17*(R302-V$16),IF(R302&lt;V$18,W$18*(R302-V$18)+Z$17,(R302-V$18)*W$19+Z$18)))+S302 + IF(R302&lt;V$20,R302*W$20,IF(R302&lt;V$21,(R302-V$20)*W$21+Z$20,(R302-V$21)*W$22+Z$21)))*LookHere!B$11</f>
        <v>11058.13531396126</v>
      </c>
      <c r="AG302">
        <f t="shared" si="110"/>
        <v>94</v>
      </c>
      <c r="AH302" s="37">
        <v>0.2</v>
      </c>
      <c r="AI302" s="3">
        <f t="shared" si="111"/>
        <v>0</v>
      </c>
    </row>
    <row r="303" spans="1:35" x14ac:dyDescent="0.2">
      <c r="A303">
        <f t="shared" si="112"/>
        <v>75</v>
      </c>
      <c r="B303">
        <f>IF(A303&lt;LookHere!$B$9,1,2)</f>
        <v>2</v>
      </c>
      <c r="C303">
        <f>IF(B303&lt;2,LookHere!F$10 - T302,0)</f>
        <v>0</v>
      </c>
      <c r="D303" s="3">
        <f>IF(B303=2,LookHere!$B$12,0)</f>
        <v>45000</v>
      </c>
      <c r="E303" s="3">
        <f>IF(A303&lt;LookHere!B$13,0,IF(A303&lt;LookHere!B$14,LookHere!C$13,LookHere!C$14))</f>
        <v>15000</v>
      </c>
      <c r="F303" s="3">
        <f>IF('SC3'!A303&lt;LookHere!D$15,0,LookHere!B$15)</f>
        <v>8000</v>
      </c>
      <c r="G303" s="3">
        <f>IF('SC3'!A303&lt;LookHere!D$16,0,LookHere!B$16)</f>
        <v>7004.88</v>
      </c>
      <c r="H303" s="3">
        <f t="shared" si="113"/>
        <v>26053.255313961257</v>
      </c>
      <c r="I303" s="35">
        <f t="shared" si="114"/>
        <v>1430195.5754265802</v>
      </c>
      <c r="J303" s="3">
        <f>IF(I302&gt;0,IF(B303&lt;2,IF(C303&gt;5500*[1]LookHere!B$11, 5500*[1]LookHere!B$11, C303), IF(H303&gt;(M303+P302),-(H303-M303-P302),0)),0)</f>
        <v>0</v>
      </c>
      <c r="K303" s="35">
        <f t="shared" si="115"/>
        <v>6392.5167806247509</v>
      </c>
      <c r="L303" s="35">
        <f t="shared" si="116"/>
        <v>27460.567413680346</v>
      </c>
      <c r="M303" s="35">
        <f t="shared" si="117"/>
        <v>6780.6306746553528</v>
      </c>
      <c r="N303" s="35">
        <f t="shared" si="118"/>
        <v>418.68088859110281</v>
      </c>
      <c r="O303" s="35">
        <f t="shared" si="119"/>
        <v>246984.94209836723</v>
      </c>
      <c r="P303" s="3">
        <f t="shared" si="120"/>
        <v>19511.810425771011</v>
      </c>
      <c r="Q303">
        <f t="shared" si="109"/>
        <v>7.9000000000000001E-2</v>
      </c>
      <c r="R303" s="3">
        <f>IF(B303&lt;2,K303*V$5+L303*0.4*V$6 - IF((C303-J303)&gt;0,IF((C303-J303)&gt;V$12,V$12,C303-J303)),P303+L303*($V$6)*0.4+K303*($V$5)+G303+F303+E303)/LookHere!B$11</f>
        <v>50797.483934934688</v>
      </c>
      <c r="S303" s="3">
        <f>(IF(G303&gt;0,IF(R303&gt;V$15,IF(0.15*(R303-V$15)&lt;G303,0.15*(R303-V$15),G303),0),0))*LookHere!B$11</f>
        <v>0</v>
      </c>
      <c r="T303" s="3">
        <f>(IF(R303&lt;V$16,W$16*R303,IF(R303&lt;V$17,Z$16+W$17*(R303-V$16),IF(R303&lt;V$18,W$18*(R303-V$18)+Z$17,(R303-V$18)*W$19+Z$18)))+S303 + IF(R303&lt;V$20,R303*W$20,IF(R303&lt;V$21,(R303-V$20)*W$21+Z$20,(R303-V$21)*W$22+Z$21)))*LookHere!B$11</f>
        <v>11081.726245732156</v>
      </c>
      <c r="AG303">
        <f t="shared" si="110"/>
        <v>95</v>
      </c>
      <c r="AH303" s="37">
        <v>0.2</v>
      </c>
      <c r="AI303" s="3">
        <f t="shared" si="111"/>
        <v>0</v>
      </c>
    </row>
    <row r="304" spans="1:35" x14ac:dyDescent="0.2">
      <c r="A304">
        <f t="shared" si="112"/>
        <v>76</v>
      </c>
      <c r="B304">
        <f>IF(A304&lt;LookHere!$B$9,1,2)</f>
        <v>2</v>
      </c>
      <c r="C304">
        <f>IF(B304&lt;2,LookHere!F$10 - T303,0)</f>
        <v>0</v>
      </c>
      <c r="D304" s="3">
        <f>IF(B304=2,LookHere!$B$12,0)</f>
        <v>45000</v>
      </c>
      <c r="E304" s="3">
        <f>IF(A304&lt;LookHere!B$13,0,IF(A304&lt;LookHere!B$14,LookHere!C$13,LookHere!C$14))</f>
        <v>15000</v>
      </c>
      <c r="F304" s="3">
        <f>IF('SC3'!A304&lt;LookHere!D$15,0,LookHere!B$15)</f>
        <v>8000</v>
      </c>
      <c r="G304" s="3">
        <f>IF('SC3'!A304&lt;LookHere!D$16,0,LookHere!B$16)</f>
        <v>7004.88</v>
      </c>
      <c r="H304" s="3">
        <f t="shared" si="113"/>
        <v>26076.846245732155</v>
      </c>
      <c r="I304" s="35">
        <f t="shared" si="114"/>
        <v>1521413.4492272874</v>
      </c>
      <c r="J304" s="3">
        <f>IF(I303&gt;0,IF(B304&lt;2,IF(C304&gt;5500*[1]LookHere!B$11, 5500*[1]LookHere!B$11, C304), IF(H304&gt;(M304+P303),-(H304-M304-P303),0)),0)</f>
        <v>0</v>
      </c>
      <c r="K304" s="35">
        <f t="shared" si="115"/>
        <v>5558.4835896670493</v>
      </c>
      <c r="L304" s="35">
        <f t="shared" si="116"/>
        <v>23911.400498083858</v>
      </c>
      <c r="M304" s="35">
        <f t="shared" si="117"/>
        <v>6565.0358199611437</v>
      </c>
      <c r="N304" s="35">
        <f t="shared" si="118"/>
        <v>378.10005823626938</v>
      </c>
      <c r="O304" s="35">
        <f t="shared" si="119"/>
        <v>243225.83127963005</v>
      </c>
      <c r="P304" s="3">
        <f t="shared" si="120"/>
        <v>19458.066502370402</v>
      </c>
      <c r="Q304">
        <f t="shared" si="109"/>
        <v>0.08</v>
      </c>
      <c r="R304" s="3">
        <f>IF(B304&lt;2,K304*V$5+L304*0.4*V$6 - IF((C304-J304)&gt;0,IF((C304-J304)&gt;V$12,V$12,C304-J304)),P304+L304*($V$6)*0.4+K304*($V$5)+G304+F304+E304)/LookHere!B$11</f>
        <v>50577.922621091275</v>
      </c>
      <c r="S304" s="3">
        <f>(IF(G304&gt;0,IF(R304&gt;V$15,IF(0.15*(R304-V$15)&lt;G304,0.15*(R304-V$15),G304),0),0))*LookHere!B$11</f>
        <v>0</v>
      </c>
      <c r="T304" s="3">
        <f>(IF(R304&lt;V$16,W$16*R304,IF(R304&lt;V$17,Z$16+W$17*(R304-V$16),IF(R304&lt;V$18,W$18*(R304-V$18)+Z$17,(R304-V$18)*W$19+Z$18)))+S304 + IF(R304&lt;V$20,R304*W$20,IF(R304&lt;V$21,(R304-V$20)*W$21+Z$20,(R304-V$21)*W$22+Z$21)))*LookHere!B$11</f>
        <v>11013.332896469932</v>
      </c>
      <c r="AG304">
        <f t="shared" si="110"/>
        <v>96</v>
      </c>
      <c r="AH304" s="37">
        <v>0.2</v>
      </c>
      <c r="AI304" s="3">
        <f t="shared" si="111"/>
        <v>0</v>
      </c>
    </row>
    <row r="305" spans="1:35" x14ac:dyDescent="0.2">
      <c r="A305">
        <f t="shared" si="112"/>
        <v>77</v>
      </c>
      <c r="B305">
        <f>IF(A305&lt;LookHere!$B$9,1,2)</f>
        <v>2</v>
      </c>
      <c r="C305">
        <f>IF(B305&lt;2,LookHere!F$10 - T304,0)</f>
        <v>0</v>
      </c>
      <c r="D305" s="3">
        <f>IF(B305=2,LookHere!$B$12,0)</f>
        <v>45000</v>
      </c>
      <c r="E305" s="3">
        <f>IF(A305&lt;LookHere!B$13,0,IF(A305&lt;LookHere!B$14,LookHere!C$13,LookHere!C$14))</f>
        <v>15000</v>
      </c>
      <c r="F305" s="3">
        <f>IF('SC3'!A305&lt;LookHere!D$15,0,LookHere!B$15)</f>
        <v>8000</v>
      </c>
      <c r="G305" s="3">
        <f>IF('SC3'!A305&lt;LookHere!D$16,0,LookHere!B$16)</f>
        <v>7004.88</v>
      </c>
      <c r="H305" s="3">
        <f t="shared" si="113"/>
        <v>26008.452896469931</v>
      </c>
      <c r="I305" s="35">
        <f t="shared" si="114"/>
        <v>1618449.1990190037</v>
      </c>
      <c r="J305" s="3">
        <f>IF(I304&gt;0,IF(B305&lt;2,IF(C305&gt;5500*[1]LookHere!B$11, 5500*[1]LookHere!B$11, C305), IF(H305&gt;(M305+P304),-(H305-M305-P304),0)),0)</f>
        <v>0</v>
      </c>
      <c r="K305" s="35">
        <f t="shared" si="115"/>
        <v>4671.6124097752217</v>
      </c>
      <c r="L305" s="35">
        <f t="shared" si="116"/>
        <v>20147.604084665898</v>
      </c>
      <c r="M305" s="35">
        <f t="shared" si="117"/>
        <v>6550.3863940995288</v>
      </c>
      <c r="N305" s="35">
        <f t="shared" si="118"/>
        <v>335.49322788313248</v>
      </c>
      <c r="O305" s="35">
        <f t="shared" si="119"/>
        <v>239280.70829627442</v>
      </c>
      <c r="P305" s="3">
        <f t="shared" si="120"/>
        <v>19621.018080294503</v>
      </c>
      <c r="Q305">
        <f t="shared" si="109"/>
        <v>8.2000000000000003E-2</v>
      </c>
      <c r="R305" s="3">
        <f>IF(B305&lt;2,K305*V$5+L305*0.4*V$6 - IF((C305-J305)&gt;0,IF((C305-J305)&gt;V$12,V$12,C305-J305)),P305+L305*($V$6)*0.4+K305*($V$5)+G305+F305+E305)/LookHere!B$11</f>
        <v>50564.943380007986</v>
      </c>
      <c r="S305" s="3">
        <f>(IF(G305&gt;0,IF(R305&gt;V$15,IF(0.15*(R305-V$15)&lt;G305,0.15*(R305-V$15),G305),0),0))*LookHere!B$11</f>
        <v>0</v>
      </c>
      <c r="T305" s="3">
        <f>(IF(R305&lt;V$16,W$16*R305,IF(R305&lt;V$17,Z$16+W$17*(R305-V$16),IF(R305&lt;V$18,W$18*(R305-V$18)+Z$17,(R305-V$18)*W$19+Z$18)))+S305 + IF(R305&lt;V$20,R305*W$20,IF(R305&lt;V$21,(R305-V$20)*W$21+Z$20,(R305-V$21)*W$22+Z$21)))*LookHere!B$11</f>
        <v>11009.289862872487</v>
      </c>
      <c r="AG305">
        <f t="shared" si="110"/>
        <v>97</v>
      </c>
      <c r="AH305" s="37">
        <v>0.2</v>
      </c>
      <c r="AI305" s="3">
        <f t="shared" si="111"/>
        <v>0</v>
      </c>
    </row>
    <row r="306" spans="1:35" x14ac:dyDescent="0.2">
      <c r="A306">
        <f t="shared" si="112"/>
        <v>78</v>
      </c>
      <c r="B306">
        <f>IF(A306&lt;LookHere!$B$9,1,2)</f>
        <v>2</v>
      </c>
      <c r="C306">
        <f>IF(B306&lt;2,LookHere!F$10 - T305,0)</f>
        <v>0</v>
      </c>
      <c r="D306" s="3">
        <f>IF(B306=2,LookHere!$B$12,0)</f>
        <v>45000</v>
      </c>
      <c r="E306" s="3">
        <f>IF(A306&lt;LookHere!B$13,0,IF(A306&lt;LookHere!B$14,LookHere!C$13,LookHere!C$14))</f>
        <v>15000</v>
      </c>
      <c r="F306" s="3">
        <f>IF('SC3'!A306&lt;LookHere!D$15,0,LookHere!B$15)</f>
        <v>8000</v>
      </c>
      <c r="G306" s="3">
        <f>IF('SC3'!A306&lt;LookHere!D$16,0,LookHere!B$16)</f>
        <v>7004.88</v>
      </c>
      <c r="H306" s="3">
        <f t="shared" si="113"/>
        <v>26004.409862872486</v>
      </c>
      <c r="I306" s="35">
        <f t="shared" si="114"/>
        <v>1721673.8889324355</v>
      </c>
      <c r="J306" s="3">
        <f>IF(I305&gt;0,IF(B306&lt;2,IF(C306&gt;5500*[1]LookHere!B$11, 5500*[1]LookHere!B$11, C306), IF(H306&gt;(M306+P305),-(H306-M306-P305),0)),0)</f>
        <v>0</v>
      </c>
      <c r="K306" s="35">
        <f t="shared" si="115"/>
        <v>3760.8829861988797</v>
      </c>
      <c r="L306" s="35">
        <f t="shared" si="116"/>
        <v>16275.445207026492</v>
      </c>
      <c r="M306" s="35">
        <f t="shared" si="117"/>
        <v>6383.3917825779827</v>
      </c>
      <c r="N306" s="35">
        <f t="shared" si="118"/>
        <v>292.23088911300215</v>
      </c>
      <c r="O306" s="35">
        <f t="shared" si="119"/>
        <v>234921.01379111627</v>
      </c>
      <c r="P306" s="3">
        <f t="shared" si="120"/>
        <v>19498.444144662652</v>
      </c>
      <c r="Q306">
        <f t="shared" si="109"/>
        <v>8.3000000000000004E-2</v>
      </c>
      <c r="R306" s="3">
        <f>IF(B306&lt;2,K306*V$5+L306*0.4*V$6 - IF((C306-J306)&gt;0,IF((C306-J306)&gt;V$12,V$12,C306-J306)),P306+L306*($V$6)*0.4+K306*($V$5)+G306+F306+E306)/LookHere!B$11</f>
        <v>50261.433394680447</v>
      </c>
      <c r="S306" s="3">
        <f>(IF(G306&gt;0,IF(R306&gt;V$15,IF(0.15*(R306-V$15)&lt;G306,0.15*(R306-V$15),G306),0),0))*LookHere!B$11</f>
        <v>0</v>
      </c>
      <c r="T306" s="3">
        <f>(IF(R306&lt;V$16,W$16*R306,IF(R306&lt;V$17,Z$16+W$17*(R306-V$16),IF(R306&lt;V$18,W$18*(R306-V$18)+Z$17,(R306-V$18)*W$19+Z$18)))+S306 + IF(R306&lt;V$20,R306*W$20,IF(R306&lt;V$21,(R306-V$20)*W$21+Z$20,(R306-V$21)*W$22+Z$21)))*LookHere!B$11</f>
        <v>10914.746502442958</v>
      </c>
      <c r="AG306">
        <f t="shared" si="110"/>
        <v>98</v>
      </c>
      <c r="AH306" s="37">
        <v>0.2</v>
      </c>
      <c r="AI306" s="3">
        <f t="shared" si="111"/>
        <v>0</v>
      </c>
    </row>
    <row r="307" spans="1:35" x14ac:dyDescent="0.2">
      <c r="A307">
        <f t="shared" si="112"/>
        <v>79</v>
      </c>
      <c r="B307">
        <f>IF(A307&lt;LookHere!$B$9,1,2)</f>
        <v>2</v>
      </c>
      <c r="C307">
        <f>IF(B307&lt;2,LookHere!F$10 - T306,0)</f>
        <v>0</v>
      </c>
      <c r="D307" s="3">
        <f>IF(B307=2,LookHere!$B$12,0)</f>
        <v>45000</v>
      </c>
      <c r="E307" s="3">
        <f>IF(A307&lt;LookHere!B$13,0,IF(A307&lt;LookHere!B$14,LookHere!C$13,LookHere!C$14))</f>
        <v>15000</v>
      </c>
      <c r="F307" s="3">
        <f>IF('SC3'!A307&lt;LookHere!D$15,0,LookHere!B$15)</f>
        <v>8000</v>
      </c>
      <c r="G307" s="3">
        <f>IF('SC3'!A307&lt;LookHere!D$16,0,LookHere!B$16)</f>
        <v>7004.88</v>
      </c>
      <c r="H307" s="3">
        <f t="shared" si="113"/>
        <v>25909.866502442957</v>
      </c>
      <c r="I307" s="35">
        <f t="shared" si="114"/>
        <v>1831482.2495685462</v>
      </c>
      <c r="J307" s="3">
        <f>IF(I306&gt;0,IF(B307&lt;2,IF(C307&gt;5500*[1]LookHere!B$11, 5500*[1]LookHere!B$11, C307), IF(H307&gt;(M307+P306),-(H307-M307-P306),0)),0)</f>
        <v>0</v>
      </c>
      <c r="K307" s="35">
        <f t="shared" si="115"/>
        <v>2784.3279006112321</v>
      </c>
      <c r="L307" s="35">
        <f t="shared" si="116"/>
        <v>12133.277906144518</v>
      </c>
      <c r="M307" s="35">
        <f t="shared" si="117"/>
        <v>6411.4223577803059</v>
      </c>
      <c r="N307" s="35">
        <f t="shared" si="118"/>
        <v>246.38265244619555</v>
      </c>
      <c r="O307" s="35">
        <f t="shared" si="119"/>
        <v>230405.83190605103</v>
      </c>
      <c r="P307" s="3">
        <f t="shared" si="120"/>
        <v>19584.495712014337</v>
      </c>
      <c r="Q307">
        <f t="shared" si="109"/>
        <v>8.5000000000000006E-2</v>
      </c>
      <c r="R307" s="3">
        <f>IF(B307&lt;2,K307*V$5+L307*0.4*V$6 - IF((C307-J307)&gt;0,IF((C307-J307)&gt;V$12,V$12,C307-J307)),P307+L307*($V$6)*0.4+K307*($V$5)+G307+F307+E307)/LookHere!B$11</f>
        <v>50153.849107438415</v>
      </c>
      <c r="S307" s="3">
        <f>(IF(G307&gt;0,IF(R307&gt;V$15,IF(0.15*(R307-V$15)&lt;G307,0.15*(R307-V$15),G307),0),0))*LookHere!B$11</f>
        <v>0</v>
      </c>
      <c r="T307" s="3">
        <f>(IF(R307&lt;V$16,W$16*R307,IF(R307&lt;V$17,Z$16+W$17*(R307-V$16),IF(R307&lt;V$18,W$18*(R307-V$18)+Z$17,(R307-V$18)*W$19+Z$18)))+S307 + IF(R307&lt;V$20,R307*W$20,IF(R307&lt;V$21,(R307-V$20)*W$21+Z$20,(R307-V$21)*W$22+Z$21)))*LookHere!B$11</f>
        <v>10881.233996967067</v>
      </c>
      <c r="AG307">
        <f t="shared" si="110"/>
        <v>99</v>
      </c>
      <c r="AH307" s="37">
        <v>0.2</v>
      </c>
      <c r="AI307" s="3">
        <f t="shared" si="111"/>
        <v>0</v>
      </c>
    </row>
    <row r="308" spans="1:35" x14ac:dyDescent="0.2">
      <c r="A308">
        <f t="shared" si="112"/>
        <v>80</v>
      </c>
      <c r="B308">
        <f>IF(A308&lt;LookHere!$B$9,1,2)</f>
        <v>2</v>
      </c>
      <c r="C308">
        <f>IF(B308&lt;2,LookHere!F$10 - T307,0)</f>
        <v>0</v>
      </c>
      <c r="D308" s="3">
        <f>IF(B308=2,LookHere!$B$12,0)</f>
        <v>45000</v>
      </c>
      <c r="E308" s="3">
        <f>IF(A308&lt;LookHere!B$13,0,IF(A308&lt;LookHere!B$14,LookHere!C$13,LookHere!C$14))</f>
        <v>15000</v>
      </c>
      <c r="F308" s="3">
        <f>IF('SC3'!A308&lt;LookHere!D$15,0,LookHere!B$15)</f>
        <v>8000</v>
      </c>
      <c r="G308" s="3">
        <f>IF('SC3'!A308&lt;LookHere!D$16,0,LookHere!B$16)</f>
        <v>7004.88</v>
      </c>
      <c r="H308" s="3">
        <f t="shared" si="113"/>
        <v>25876.353996967067</v>
      </c>
      <c r="I308" s="35">
        <f t="shared" si="114"/>
        <v>1948294.187446028</v>
      </c>
      <c r="J308" s="3">
        <f>IF(I307&gt;0,IF(B308&lt;2,IF(C308&gt;5500*[1]LookHere!B$11, 5500*[1]LookHere!B$11, C308), IF(H308&gt;(M308+P307),-(H308-M308-P307),0)),0)</f>
        <v>0</v>
      </c>
      <c r="K308" s="35">
        <f t="shared" si="115"/>
        <v>1769.0861986322493</v>
      </c>
      <c r="L308" s="35">
        <f t="shared" si="116"/>
        <v>7820.0578171700454</v>
      </c>
      <c r="M308" s="35">
        <f t="shared" si="117"/>
        <v>6291.8582849527302</v>
      </c>
      <c r="N308" s="35">
        <f t="shared" si="118"/>
        <v>199.19326073991817</v>
      </c>
      <c r="O308" s="35">
        <f t="shared" si="119"/>
        <v>225516.62015300459</v>
      </c>
      <c r="P308" s="3">
        <f t="shared" si="120"/>
        <v>19845.462573464403</v>
      </c>
      <c r="Q308">
        <f t="shared" si="109"/>
        <v>8.7999999999999995E-2</v>
      </c>
      <c r="R308" s="3">
        <f>IF(B308&lt;2,K308*V$5+L308*0.4*V$6 - IF((C308-J308)&gt;0,IF((C308-J308)&gt;V$12,V$12,C308-J308)),P308+L308*($V$6)*0.4+K308*($V$5)+G308+F308+E308)/LookHere!B$11</f>
        <v>50213.242532742879</v>
      </c>
      <c r="S308" s="3">
        <f>(IF(G308&gt;0,IF(R308&gt;V$15,IF(0.15*(R308-V$15)&lt;G308,0.15*(R308-V$15),G308),0),0))*LookHere!B$11</f>
        <v>0</v>
      </c>
      <c r="T308" s="3">
        <f>(IF(R308&lt;V$16,W$16*R308,IF(R308&lt;V$17,Z$16+W$17*(R308-V$16),IF(R308&lt;V$18,W$18*(R308-V$18)+Z$17,(R308-V$18)*W$19+Z$18)))+S308 + IF(R308&lt;V$20,R308*W$20,IF(R308&lt;V$21,(R308-V$20)*W$21+Z$20,(R308-V$21)*W$22+Z$21)))*LookHere!B$11</f>
        <v>10899.735048949406</v>
      </c>
      <c r="AG308">
        <f t="shared" si="110"/>
        <v>100</v>
      </c>
      <c r="AH308" s="37">
        <v>0.2</v>
      </c>
      <c r="AI308" s="3">
        <f t="shared" ref="AI308:AI339" si="121">IF(((K308+L308+O308+I308)-H308)&lt;H308,1,0)</f>
        <v>0</v>
      </c>
    </row>
    <row r="309" spans="1:35" x14ac:dyDescent="0.2">
      <c r="A309">
        <f t="shared" si="112"/>
        <v>81</v>
      </c>
      <c r="B309">
        <f>IF(A309&lt;LookHere!$B$9,1,2)</f>
        <v>2</v>
      </c>
      <c r="C309">
        <f>IF(B309&lt;2,LookHere!F$10 - T308,0)</f>
        <v>0</v>
      </c>
      <c r="D309" s="3">
        <f>IF(B309=2,LookHere!$B$12,0)</f>
        <v>45000</v>
      </c>
      <c r="E309" s="3">
        <f>IF(A309&lt;LookHere!B$13,0,IF(A309&lt;LookHere!B$14,LookHere!C$13,LookHere!C$14))</f>
        <v>15000</v>
      </c>
      <c r="F309" s="3">
        <f>IF('SC3'!A309&lt;LookHere!D$15,0,LookHere!B$15)</f>
        <v>8000</v>
      </c>
      <c r="G309" s="3">
        <f>IF('SC3'!A309&lt;LookHere!D$16,0,LookHere!B$16)</f>
        <v>7004.88</v>
      </c>
      <c r="H309" s="3">
        <f t="shared" si="113"/>
        <v>25894.855048949405</v>
      </c>
      <c r="I309" s="35">
        <f t="shared" si="114"/>
        <v>2072556.3907213355</v>
      </c>
      <c r="J309" s="3">
        <f>IF(I308&gt;0,IF(B309&lt;2,IF(C309&gt;5500*[1]LookHere!B$11, 5500*[1]LookHere!B$11, C309), IF(H309&gt;(M309+P308),-(H309-M309-P308),0)),0)</f>
        <v>0</v>
      </c>
      <c r="K309" s="35">
        <f t="shared" si="115"/>
        <v>735.86648827787553</v>
      </c>
      <c r="L309" s="35">
        <f t="shared" si="116"/>
        <v>3424.4052136389805</v>
      </c>
      <c r="M309" s="35">
        <f t="shared" si="117"/>
        <v>6049.3924754850013</v>
      </c>
      <c r="N309" s="35">
        <f t="shared" si="118"/>
        <v>148.74260452820971</v>
      </c>
      <c r="O309" s="35">
        <f t="shared" si="119"/>
        <v>220054.60761289881</v>
      </c>
      <c r="P309" s="3">
        <f t="shared" si="120"/>
        <v>19804.914685160893</v>
      </c>
      <c r="Q309">
        <f t="shared" si="109"/>
        <v>0.09</v>
      </c>
      <c r="R309" s="3">
        <f>IF(B309&lt;2,K309*V$5+L309*0.4*V$6 - IF((C309-J309)&gt;0,IF((C309-J309)&gt;V$12,V$12,C309-J309)),P309+L309*($V$6)*0.4+K309*($V$5)+G309+F309+E309)/LookHere!B$11</f>
        <v>49967.31980065642</v>
      </c>
      <c r="S309" s="3">
        <f>(IF(G309&gt;0,IF(R309&gt;V$15,IF(0.15*(R309-V$15)&lt;G309,0.15*(R309-V$15),G309),0),0))*LookHere!B$11</f>
        <v>0</v>
      </c>
      <c r="T309" s="3">
        <f>(IF(R309&lt;V$16,W$16*R309,IF(R309&lt;V$17,Z$16+W$17*(R309-V$16),IF(R309&lt;V$18,W$18*(R309-V$18)+Z$17,(R309-V$18)*W$19+Z$18)))+S309 + IF(R309&lt;V$20,R309*W$20,IF(R309&lt;V$21,(R309-V$20)*W$21+Z$20,(R309-V$21)*W$22+Z$21)))*LookHere!B$11</f>
        <v>10823.130117904475</v>
      </c>
      <c r="AI309" s="3">
        <f t="shared" si="121"/>
        <v>0</v>
      </c>
    </row>
    <row r="310" spans="1:35" x14ac:dyDescent="0.2">
      <c r="A310">
        <f t="shared" si="112"/>
        <v>82</v>
      </c>
      <c r="B310">
        <f>IF(A310&lt;LookHere!$B$9,1,2)</f>
        <v>2</v>
      </c>
      <c r="C310">
        <f>IF(B310&lt;2,LookHere!F$10 - T309,0)</f>
        <v>0</v>
      </c>
      <c r="D310" s="3">
        <f>IF(B310=2,LookHere!$B$12,0)</f>
        <v>45000</v>
      </c>
      <c r="E310" s="3">
        <f>IF(A310&lt;LookHere!B$13,0,IF(A310&lt;LookHere!B$14,LookHere!C$13,LookHere!C$14))</f>
        <v>15000</v>
      </c>
      <c r="F310" s="3">
        <f>IF('SC3'!A310&lt;LookHere!D$15,0,LookHere!B$15)</f>
        <v>8000</v>
      </c>
      <c r="G310" s="3">
        <f>IF('SC3'!A310&lt;LookHere!D$16,0,LookHere!B$16)</f>
        <v>7004.88</v>
      </c>
      <c r="H310" s="3">
        <f t="shared" si="113"/>
        <v>25818.250117904474</v>
      </c>
      <c r="I310" s="35">
        <f t="shared" si="114"/>
        <v>2202890.9735907158</v>
      </c>
      <c r="J310" s="3">
        <f>IF(I309&gt;0,IF(B310&lt;2,IF(C310&gt;5500*[1]LookHere!B$11, 5500*[1]LookHere!B$11, C310), IF(H310&gt;(M310+P309),-(H310-M310-P309),0)),0)</f>
        <v>-1853.0637308267251</v>
      </c>
      <c r="K310" s="35">
        <f t="shared" si="115"/>
        <v>11.611973185024809</v>
      </c>
      <c r="L310" s="35">
        <f t="shared" si="116"/>
        <v>259.5014270895615</v>
      </c>
      <c r="M310" s="35">
        <f t="shared" si="117"/>
        <v>4160.2717019168558</v>
      </c>
      <c r="N310" s="35">
        <f t="shared" si="118"/>
        <v>96.187852105495736</v>
      </c>
      <c r="O310" s="35">
        <f t="shared" si="119"/>
        <v>214284.7758012886</v>
      </c>
      <c r="P310" s="3">
        <f t="shared" si="120"/>
        <v>19928.484149519842</v>
      </c>
      <c r="Q310">
        <f t="shared" si="109"/>
        <v>9.2999999999999999E-2</v>
      </c>
      <c r="R310" s="3">
        <f>IF(B310&lt;2,K310*V$5+L310*0.4*V$6 - IF((C310-J310)&gt;0,IF((C310-J310)&gt;V$12,V$12,C310-J310)),P310+L310*($V$6)*0.4+K310*($V$5)+G310+F310+E310)/LookHere!B$11</f>
        <v>49943.721644595062</v>
      </c>
      <c r="S310" s="3">
        <f>(IF(G310&gt;0,IF(R310&gt;V$15,IF(0.15*(R310-V$15)&lt;G310,0.15*(R310-V$15),G310),0),0))*LookHere!B$11</f>
        <v>0</v>
      </c>
      <c r="T310" s="3">
        <f>(IF(R310&lt;V$16,W$16*R310,IF(R310&lt;V$17,Z$16+W$17*(R310-V$16),IF(R310&lt;V$18,W$18*(R310-V$18)+Z$17,(R310-V$18)*W$19+Z$18)))+S310 + IF(R310&lt;V$20,R310*W$20,IF(R310&lt;V$21,(R310-V$20)*W$21+Z$20,(R310-V$21)*W$22+Z$21)))*LookHere!B$11</f>
        <v>10815.779292291361</v>
      </c>
      <c r="AI310" s="3">
        <f t="shared" si="121"/>
        <v>0</v>
      </c>
    </row>
    <row r="311" spans="1:35" x14ac:dyDescent="0.2">
      <c r="A311">
        <f t="shared" si="112"/>
        <v>83</v>
      </c>
      <c r="B311">
        <f>IF(A311&lt;LookHere!$B$9,1,2)</f>
        <v>2</v>
      </c>
      <c r="C311">
        <f>IF(B311&lt;2,LookHere!F$10 - T310,0)</f>
        <v>0</v>
      </c>
      <c r="D311" s="3">
        <f>IF(B311=2,LookHere!$B$12,0)</f>
        <v>45000</v>
      </c>
      <c r="E311" s="3">
        <f>IF(A311&lt;LookHere!B$13,0,IF(A311&lt;LookHere!B$14,LookHere!C$13,LookHere!C$14))</f>
        <v>15000</v>
      </c>
      <c r="F311" s="3">
        <f>IF('SC3'!A311&lt;LookHere!D$15,0,LookHere!B$15)</f>
        <v>8000</v>
      </c>
      <c r="G311" s="3">
        <f>IF('SC3'!A311&lt;LookHere!D$16,0,LookHere!B$16)</f>
        <v>7004.88</v>
      </c>
      <c r="H311" s="3">
        <f t="shared" si="113"/>
        <v>25810.89929229136</v>
      </c>
      <c r="I311" s="35">
        <f t="shared" si="114"/>
        <v>2337780.0581438346</v>
      </c>
      <c r="J311" s="3">
        <f>IF(I310&gt;0,IF(B311&lt;2,IF(C311&gt;5500*[1]LookHere!B$11, 5500*[1]LookHere!B$11, C311), IF(H311&gt;(M311+P310),-(H311-M311-P310),0)),0)</f>
        <v>-5611.301742496933</v>
      </c>
      <c r="K311" s="35">
        <f t="shared" si="115"/>
        <v>0.18323693685969999</v>
      </c>
      <c r="L311" s="35">
        <f t="shared" si="116"/>
        <v>19.665018144846947</v>
      </c>
      <c r="M311" s="35">
        <f t="shared" si="117"/>
        <v>271.1134002745863</v>
      </c>
      <c r="N311" s="35">
        <f t="shared" si="118"/>
        <v>42.610706869892461</v>
      </c>
      <c r="O311" s="35">
        <f t="shared" si="119"/>
        <v>208023.37465237494</v>
      </c>
      <c r="P311" s="3">
        <f t="shared" si="120"/>
        <v>19970.243966627993</v>
      </c>
      <c r="Q311">
        <f t="shared" si="109"/>
        <v>9.6000000000000002E-2</v>
      </c>
      <c r="R311" s="3">
        <f>IF(B311&lt;2,K311*V$5+L311*0.4*V$6 - IF((C311-J311)&gt;0,IF((C311-J311)&gt;V$12,V$12,C311-J311)),P311+L311*($V$6)*0.4+K311*($V$5)+G311+F311+E311)/LookHere!B$11</f>
        <v>49975.883929020762</v>
      </c>
      <c r="S311" s="3">
        <f>(IF(G311&gt;0,IF(R311&gt;V$15,IF(0.15*(R311-V$15)&lt;G311,0.15*(R311-V$15),G311),0),0))*LookHere!B$11</f>
        <v>0</v>
      </c>
      <c r="T311" s="3">
        <f>(IF(R311&lt;V$16,W$16*R311,IF(R311&lt;V$17,Z$16+W$17*(R311-V$16),IF(R311&lt;V$18,W$18*(R311-V$18)+Z$17,(R311-V$18)*W$19+Z$18)))+S311 + IF(R311&lt;V$20,R311*W$20,IF(R311&lt;V$21,(R311-V$20)*W$21+Z$20,(R311-V$21)*W$22+Z$21)))*LookHere!B$11</f>
        <v>10825.797843889966</v>
      </c>
      <c r="AI311" s="3">
        <f t="shared" si="121"/>
        <v>0</v>
      </c>
    </row>
    <row r="312" spans="1:35" x14ac:dyDescent="0.2">
      <c r="A312">
        <f t="shared" si="112"/>
        <v>84</v>
      </c>
      <c r="B312">
        <f>IF(A312&lt;LookHere!$B$9,1,2)</f>
        <v>2</v>
      </c>
      <c r="C312">
        <f>IF(B312&lt;2,LookHere!F$10 - T311,0)</f>
        <v>0</v>
      </c>
      <c r="D312" s="3">
        <f>IF(B312=2,LookHere!$B$12,0)</f>
        <v>45000</v>
      </c>
      <c r="E312" s="3">
        <f>IF(A312&lt;LookHere!B$13,0,IF(A312&lt;LookHere!B$14,LookHere!C$13,LookHere!C$14))</f>
        <v>15000</v>
      </c>
      <c r="F312" s="3">
        <f>IF('SC3'!A312&lt;LookHere!D$15,0,LookHere!B$15)</f>
        <v>8000</v>
      </c>
      <c r="G312" s="3">
        <f>IF('SC3'!A312&lt;LookHere!D$16,0,LookHere!B$16)</f>
        <v>7004.88</v>
      </c>
      <c r="H312" s="3">
        <f t="shared" si="113"/>
        <v>25820.917843889965</v>
      </c>
      <c r="I312" s="35">
        <f t="shared" si="114"/>
        <v>2481052.8446300677</v>
      </c>
      <c r="J312" s="3">
        <f>IF(I311&gt;0,IF(B312&lt;2,IF(C312&gt;5500*[1]LookHere!B$11, 5500*[1]LookHere!B$11, C312), IF(H312&gt;(M312+P311),-(H312-M312-P311),0)),0)</f>
        <v>-5830.8256221802658</v>
      </c>
      <c r="K312" s="35">
        <f t="shared" si="115"/>
        <v>2.8914788636460464E-3</v>
      </c>
      <c r="L312" s="35">
        <f t="shared" si="116"/>
        <v>1.4902150750165002</v>
      </c>
      <c r="M312" s="35">
        <f t="shared" si="117"/>
        <v>19.848255081706647</v>
      </c>
      <c r="N312" s="35">
        <f t="shared" si="118"/>
        <v>3.7864140794816294</v>
      </c>
      <c r="O312" s="35">
        <f t="shared" si="119"/>
        <v>201320.86152107542</v>
      </c>
      <c r="P312" s="3">
        <f t="shared" si="120"/>
        <v>19930.765290586467</v>
      </c>
      <c r="Q312">
        <f t="shared" si="109"/>
        <v>9.9000000000000005E-2</v>
      </c>
      <c r="R312" s="3">
        <f>IF(B312&lt;2,K312*V$5+L312*0.4*V$6 - IF((C312-J312)&gt;0,IF((C312-J312)&gt;V$12,V$12,C312-J312)),P312+L312*($V$6)*0.4+K312*($V$5)+G312+F312+E312)/LookHere!B$11</f>
        <v>49935.702487163537</v>
      </c>
      <c r="S312" s="3">
        <f>(IF(G312&gt;0,IF(R312&gt;V$15,IF(0.15*(R312-V$15)&lt;G312,0.15*(R312-V$15),G312),0),0))*LookHere!B$11</f>
        <v>0</v>
      </c>
      <c r="T312" s="3">
        <f>(IF(R312&lt;V$16,W$16*R312,IF(R312&lt;V$17,Z$16+W$17*(R312-V$16),IF(R312&lt;V$18,W$18*(R312-V$18)+Z$17,(R312-V$18)*W$19+Z$18)))+S312 + IF(R312&lt;V$20,R312*W$20,IF(R312&lt;V$21,(R312-V$20)*W$21+Z$20,(R312-V$21)*W$22+Z$21)))*LookHere!B$11</f>
        <v>10813.281324751442</v>
      </c>
      <c r="AI312" s="3">
        <f t="shared" si="121"/>
        <v>0</v>
      </c>
    </row>
    <row r="313" spans="1:35" x14ac:dyDescent="0.2">
      <c r="A313">
        <f t="shared" si="112"/>
        <v>85</v>
      </c>
      <c r="B313">
        <f>IF(A313&lt;LookHere!$B$9,1,2)</f>
        <v>2</v>
      </c>
      <c r="C313">
        <f>IF(B313&lt;2,LookHere!F$10 - T312,0)</f>
        <v>0</v>
      </c>
      <c r="D313" s="3">
        <f>IF(B313=2,LookHere!$B$12,0)</f>
        <v>45000</v>
      </c>
      <c r="E313" s="3">
        <f>IF(A313&lt;LookHere!B$13,0,IF(A313&lt;LookHere!B$14,LookHere!C$13,LookHere!C$14))</f>
        <v>15000</v>
      </c>
      <c r="F313" s="3">
        <f>IF('SC3'!A313&lt;LookHere!D$15,0,LookHere!B$15)</f>
        <v>8000</v>
      </c>
      <c r="G313" s="3">
        <f>IF('SC3'!A313&lt;LookHere!D$16,0,LookHere!B$16)</f>
        <v>7004.88</v>
      </c>
      <c r="H313" s="3">
        <f t="shared" si="113"/>
        <v>25808.401324751441</v>
      </c>
      <c r="I313" s="35">
        <f t="shared" si="114"/>
        <v>2633418.252132962</v>
      </c>
      <c r="J313" s="3">
        <f>IF(I312&gt;0,IF(B313&lt;2,IF(C313&gt;5500*[1]LookHere!B$11, 5500*[1]LookHere!B$11, C313), IF(H313&gt;(M313+P312),-(H313-M313-P312),0)),0)</f>
        <v>-5876.1429276110939</v>
      </c>
      <c r="K313" s="35">
        <f t="shared" si="115"/>
        <v>4.5627536468306751E-5</v>
      </c>
      <c r="L313" s="35">
        <f t="shared" si="116"/>
        <v>0.11292849838475016</v>
      </c>
      <c r="M313" s="35">
        <f t="shared" si="117"/>
        <v>1.4931065538801462</v>
      </c>
      <c r="N313" s="35">
        <f t="shared" si="118"/>
        <v>0.29572983191238322</v>
      </c>
      <c r="O313" s="35">
        <f t="shared" si="119"/>
        <v>194230.34077830316</v>
      </c>
      <c r="P313" s="3">
        <f t="shared" si="120"/>
        <v>20005.725100165226</v>
      </c>
      <c r="Q313">
        <f t="shared" si="109"/>
        <v>0.10299999999999999</v>
      </c>
      <c r="R313" s="3">
        <f>IF(B313&lt;2,K313*V$5+L313*0.4*V$6 - IF((C313-J313)&gt;0,IF((C313-J313)&gt;V$12,V$12,C313-J313)),P313+L313*($V$6)*0.4+K313*($V$5)+G313+F313+E313)/LookHere!B$11</f>
        <v>50010.609428314412</v>
      </c>
      <c r="S313" s="3">
        <f>(IF(G313&gt;0,IF(R313&gt;V$15,IF(0.15*(R313-V$15)&lt;G313,0.15*(R313-V$15),G313),0),0))*LookHere!B$11</f>
        <v>0</v>
      </c>
      <c r="T313" s="3">
        <f>(IF(R313&lt;V$16,W$16*R313,IF(R313&lt;V$17,Z$16+W$17*(R313-V$16),IF(R313&lt;V$18,W$18*(R313-V$18)+Z$17,(R313-V$18)*W$19+Z$18)))+S313 + IF(R313&lt;V$20,R313*W$20,IF(R313&lt;V$21,(R313-V$20)*W$21+Z$20,(R313-V$21)*W$22+Z$21)))*LookHere!B$11</f>
        <v>10836.61483691994</v>
      </c>
      <c r="AI313" s="3">
        <f t="shared" si="121"/>
        <v>0</v>
      </c>
    </row>
    <row r="314" spans="1:35" x14ac:dyDescent="0.2">
      <c r="A314">
        <f t="shared" si="112"/>
        <v>86</v>
      </c>
      <c r="B314">
        <f>IF(A314&lt;LookHere!$B$9,1,2)</f>
        <v>2</v>
      </c>
      <c r="C314">
        <f>IF(B314&lt;2,LookHere!F$10 - T313,0)</f>
        <v>0</v>
      </c>
      <c r="D314" s="3">
        <f>IF(B314=2,LookHere!$B$12,0)</f>
        <v>45000</v>
      </c>
      <c r="E314" s="3">
        <f>IF(A314&lt;LookHere!B$13,0,IF(A314&lt;LookHere!B$14,LookHere!C$13,LookHere!C$14))</f>
        <v>15000</v>
      </c>
      <c r="F314" s="3">
        <f>IF('SC3'!A314&lt;LookHere!D$15,0,LookHere!B$15)</f>
        <v>8000</v>
      </c>
      <c r="G314" s="3">
        <f>IF('SC3'!A314&lt;LookHere!D$16,0,LookHere!B$16)</f>
        <v>7004.88</v>
      </c>
      <c r="H314" s="3">
        <f t="shared" si="113"/>
        <v>25831.734836919939</v>
      </c>
      <c r="I314" s="35">
        <f t="shared" si="114"/>
        <v>2795551.7714913734</v>
      </c>
      <c r="J314" s="3">
        <f>IF(I313&gt;0,IF(B314&lt;2,IF(C314&gt;5500*[1]LookHere!B$11, 5500*[1]LookHere!B$11, C314), IF(H314&gt;(M314+P313),-(H314-M314-P313),0)),0)</f>
        <v>-5825.8967626287922</v>
      </c>
      <c r="K314" s="35">
        <f t="shared" si="115"/>
        <v>7.2000252546861043E-7</v>
      </c>
      <c r="L314" s="35">
        <f t="shared" si="116"/>
        <v>8.5577216075963594E-3</v>
      </c>
      <c r="M314" s="35">
        <f t="shared" si="117"/>
        <v>0.11297412592121847</v>
      </c>
      <c r="N314" s="35">
        <f t="shared" si="118"/>
        <v>2.2549197647775389E-2</v>
      </c>
      <c r="O314" s="35">
        <f t="shared" si="119"/>
        <v>186612.62681297809</v>
      </c>
      <c r="P314" s="3">
        <f t="shared" si="120"/>
        <v>20154.163695801635</v>
      </c>
      <c r="Q314">
        <f t="shared" si="109"/>
        <v>0.108</v>
      </c>
      <c r="R314" s="3">
        <f>IF(B314&lt;2,K314*V$5+L314*0.4*V$6 - IF((C314-J314)&gt;0,IF((C314-J314)&gt;V$12,V$12,C314-J314)),P314+L314*($V$6)*0.4+K314*($V$5)+G314+F314+E314)/LookHere!B$11</f>
        <v>50159.044023690825</v>
      </c>
      <c r="S314" s="3">
        <f>(IF(G314&gt;0,IF(R314&gt;V$15,IF(0.15*(R314-V$15)&lt;G314,0.15*(R314-V$15),G314),0),0))*LookHere!B$11</f>
        <v>0</v>
      </c>
      <c r="T314" s="3">
        <f>(IF(R314&lt;V$16,W$16*R314,IF(R314&lt;V$17,Z$16+W$17*(R314-V$16),IF(R314&lt;V$18,W$18*(R314-V$18)+Z$17,(R314-V$18)*W$19+Z$18)))+S314 + IF(R314&lt;V$20,R314*W$20,IF(R314&lt;V$21,(R314-V$20)*W$21+Z$20,(R314-V$21)*W$22+Z$21)))*LookHere!B$11</f>
        <v>10882.852213379691</v>
      </c>
      <c r="AI314" s="3">
        <f t="shared" si="121"/>
        <v>0</v>
      </c>
    </row>
    <row r="315" spans="1:35" x14ac:dyDescent="0.2">
      <c r="A315">
        <f t="shared" si="112"/>
        <v>87</v>
      </c>
      <c r="B315">
        <f>IF(A315&lt;LookHere!$B$9,1,2)</f>
        <v>2</v>
      </c>
      <c r="C315">
        <f>IF(B315&lt;2,LookHere!F$10 - T314,0)</f>
        <v>0</v>
      </c>
      <c r="D315" s="3">
        <f>IF(B315=2,LookHere!$B$12,0)</f>
        <v>45000</v>
      </c>
      <c r="E315" s="3">
        <f>IF(A315&lt;LookHere!B$13,0,IF(A315&lt;LookHere!B$14,LookHere!C$13,LookHere!C$14))</f>
        <v>15000</v>
      </c>
      <c r="F315" s="3">
        <f>IF('SC3'!A315&lt;LookHere!D$15,0,LookHere!B$15)</f>
        <v>8000</v>
      </c>
      <c r="G315" s="3">
        <f>IF('SC3'!A315&lt;LookHere!D$16,0,LookHere!B$16)</f>
        <v>7004.88</v>
      </c>
      <c r="H315" s="3">
        <f t="shared" si="113"/>
        <v>25877.972213379689</v>
      </c>
      <c r="I315" s="35">
        <f t="shared" si="114"/>
        <v>2968128.2635179562</v>
      </c>
      <c r="J315" s="3">
        <f>IF(I314&gt;0,IF(B315&lt;2,IF(C315&gt;5500*[1]LookHere!B$11, 5500*[1]LookHere!B$11, C315), IF(H315&gt;(M315+P314),-(H315-M315-P314),0)),0)</f>
        <v>-5723.799959136446</v>
      </c>
      <c r="K315" s="35">
        <f t="shared" si="115"/>
        <v>1.1361639851810088E-8</v>
      </c>
      <c r="L315" s="35">
        <f t="shared" si="116"/>
        <v>6.485041434236517E-4</v>
      </c>
      <c r="M315" s="35">
        <f t="shared" si="117"/>
        <v>8.558441610121828E-3</v>
      </c>
      <c r="N315" s="35">
        <f t="shared" si="118"/>
        <v>1.7109683194988972E-3</v>
      </c>
      <c r="O315" s="35">
        <f t="shared" si="119"/>
        <v>178360.61645530819</v>
      </c>
      <c r="P315" s="3">
        <f t="shared" si="120"/>
        <v>20154.749659449826</v>
      </c>
      <c r="Q315">
        <f t="shared" si="109"/>
        <v>0.113</v>
      </c>
      <c r="R315" s="3">
        <f>IF(B315&lt;2,K315*V$5+L315*0.4*V$6 - IF((C315-J315)&gt;0,IF((C315-J315)&gt;V$12,V$12,C315-J315)),P315+L315*($V$6)*0.4+K315*($V$5)+G315+F315+E315)/LookHere!B$11</f>
        <v>50159.629684295724</v>
      </c>
      <c r="S315" s="3">
        <f>(IF(G315&gt;0,IF(R315&gt;V$15,IF(0.15*(R315-V$15)&lt;G315,0.15*(R315-V$15),G315),0),0))*LookHere!B$11</f>
        <v>0</v>
      </c>
      <c r="T315" s="3">
        <f>(IF(R315&lt;V$16,W$16*R315,IF(R315&lt;V$17,Z$16+W$17*(R315-V$16),IF(R315&lt;V$18,W$18*(R315-V$18)+Z$17,(R315-V$18)*W$19+Z$18)))+S315 + IF(R315&lt;V$20,R315*W$20,IF(R315&lt;V$21,(R315-V$20)*W$21+Z$20,(R315-V$21)*W$22+Z$21)))*LookHere!B$11</f>
        <v>10883.034646658118</v>
      </c>
      <c r="AI315" s="3">
        <f t="shared" si="121"/>
        <v>0</v>
      </c>
    </row>
    <row r="316" spans="1:35" x14ac:dyDescent="0.2">
      <c r="A316">
        <f t="shared" si="112"/>
        <v>88</v>
      </c>
      <c r="B316">
        <f>IF(A316&lt;LookHere!$B$9,1,2)</f>
        <v>2</v>
      </c>
      <c r="C316">
        <f>IF(B316&lt;2,LookHere!F$10 - T315,0)</f>
        <v>0</v>
      </c>
      <c r="D316" s="3">
        <f>IF(B316=2,LookHere!$B$12,0)</f>
        <v>45000</v>
      </c>
      <c r="E316" s="3">
        <f>IF(A316&lt;LookHere!B$13,0,IF(A316&lt;LookHere!B$14,LookHere!C$13,LookHere!C$14))</f>
        <v>15000</v>
      </c>
      <c r="F316" s="3">
        <f>IF('SC3'!A316&lt;LookHere!D$15,0,LookHere!B$15)</f>
        <v>8000</v>
      </c>
      <c r="G316" s="3">
        <f>IF('SC3'!A316&lt;LookHere!D$16,0,LookHere!B$16)</f>
        <v>7004.88</v>
      </c>
      <c r="H316" s="3">
        <f t="shared" si="113"/>
        <v>25878.154646658117</v>
      </c>
      <c r="I316" s="35">
        <f t="shared" si="114"/>
        <v>3151712.0798264383</v>
      </c>
      <c r="J316" s="3">
        <f>IF(I315&gt;0,IF(B316&lt;2,IF(C316&gt;5500*[1]LookHere!B$11, 5500*[1]LookHere!B$11, C316), IF(H316&gt;(M316+P315),-(H316-M316-P315),0)),0)</f>
        <v>-5723.4043386927842</v>
      </c>
      <c r="K316" s="35">
        <f t="shared" si="115"/>
        <v>1.7928667686746558E-10</v>
      </c>
      <c r="L316" s="35">
        <f t="shared" si="116"/>
        <v>4.9143643988644285E-5</v>
      </c>
      <c r="M316" s="35">
        <f t="shared" si="117"/>
        <v>6.4851550506350351E-4</v>
      </c>
      <c r="N316" s="35">
        <f t="shared" si="118"/>
        <v>1.2969173937284889E-4</v>
      </c>
      <c r="O316" s="35">
        <f t="shared" si="119"/>
        <v>169581.70691337792</v>
      </c>
      <c r="P316" s="3">
        <f t="shared" si="120"/>
        <v>20180.223122691972</v>
      </c>
      <c r="Q316">
        <f t="shared" si="109"/>
        <v>0.11899999999999999</v>
      </c>
      <c r="R316" s="3">
        <f>IF(B316&lt;2,K316*V$5+L316*0.4*V$6 - IF((C316-J316)&gt;0,IF((C316-J316)&gt;V$12,V$12,C316-J316)),P316+L316*($V$6)*0.4+K316*($V$5)+G316+F316+E316)/LookHere!B$11</f>
        <v>50185.103124574773</v>
      </c>
      <c r="S316" s="3">
        <f>(IF(G316&gt;0,IF(R316&gt;V$15,IF(0.15*(R316-V$15)&lt;G316,0.15*(R316-V$15),G316),0),0))*LookHere!B$11</f>
        <v>0</v>
      </c>
      <c r="T316" s="3">
        <f>(IF(R316&lt;V$16,W$16*R316,IF(R316&lt;V$17,Z$16+W$17*(R316-V$16),IF(R316&lt;V$18,W$18*(R316-V$18)+Z$17,(R316-V$18)*W$19+Z$18)))+S316 + IF(R316&lt;V$20,R316*W$20,IF(R316&lt;V$21,(R316-V$20)*W$21+Z$20,(R316-V$21)*W$22+Z$21)))*LookHere!B$11</f>
        <v>10890.969623305042</v>
      </c>
      <c r="AI316" s="3">
        <f t="shared" si="121"/>
        <v>0</v>
      </c>
    </row>
    <row r="317" spans="1:35" x14ac:dyDescent="0.2">
      <c r="A317">
        <f t="shared" si="112"/>
        <v>89</v>
      </c>
      <c r="B317">
        <f>IF(A317&lt;LookHere!$B$9,1,2)</f>
        <v>2</v>
      </c>
      <c r="C317">
        <f>IF(B317&lt;2,LookHere!F$10 - T316,0)</f>
        <v>0</v>
      </c>
      <c r="D317" s="3">
        <f>IF(B317=2,LookHere!$B$12,0)</f>
        <v>45000</v>
      </c>
      <c r="E317" s="3">
        <f>IF(A317&lt;LookHere!B$13,0,IF(A317&lt;LookHere!B$14,LookHere!C$13,LookHere!C$14))</f>
        <v>15000</v>
      </c>
      <c r="F317" s="3">
        <f>IF('SC3'!A317&lt;LookHere!D$15,0,LookHere!B$15)</f>
        <v>8000</v>
      </c>
      <c r="G317" s="3">
        <f>IF('SC3'!A317&lt;LookHere!D$16,0,LookHere!B$16)</f>
        <v>7004.88</v>
      </c>
      <c r="H317" s="3">
        <f t="shared" si="113"/>
        <v>25886.089623305041</v>
      </c>
      <c r="I317" s="35">
        <f t="shared" si="114"/>
        <v>3347022.4098262992</v>
      </c>
      <c r="J317" s="3">
        <f>IF(I316&gt;0,IF(B317&lt;2,IF(C317&gt;5500*[1]LookHere!B$11, 5500*[1]LookHere!B$11, C317), IF(H317&gt;(M317+P316),-(H317-M317-P316),0)),0)</f>
        <v>-5705.8664514692464</v>
      </c>
      <c r="K317" s="35">
        <f t="shared" si="115"/>
        <v>2.829143762658878E-12</v>
      </c>
      <c r="L317" s="35">
        <f t="shared" si="116"/>
        <v>3.724105341459458E-6</v>
      </c>
      <c r="M317" s="35">
        <f t="shared" si="117"/>
        <v>4.9143823275321153E-5</v>
      </c>
      <c r="N317" s="35">
        <f t="shared" si="118"/>
        <v>9.8285853683873648E-6</v>
      </c>
      <c r="O317" s="35">
        <f t="shared" si="119"/>
        <v>160217.40505762119</v>
      </c>
      <c r="P317" s="3">
        <f t="shared" si="120"/>
        <v>20347.610442317891</v>
      </c>
      <c r="Q317">
        <f t="shared" si="109"/>
        <v>0.127</v>
      </c>
      <c r="R317" s="3">
        <f>IF(B317&lt;2,K317*V$5+L317*0.4*V$6 - IF((C317-J317)&gt;0,IF((C317-J317)&gt;V$12,V$12,C317-J317)),P317+L317*($V$6)*0.4+K317*($V$5)+G317+F317+E317)/LookHere!B$11</f>
        <v>50352.49044246057</v>
      </c>
      <c r="S317" s="3">
        <f>(IF(G317&gt;0,IF(R317&gt;V$15,IF(0.15*(R317-V$15)&lt;G317,0.15*(R317-V$15),G317),0),0))*LookHere!B$11</f>
        <v>0</v>
      </c>
      <c r="T317" s="3">
        <f>(IF(R317&lt;V$16,W$16*R317,IF(R317&lt;V$17,Z$16+W$17*(R317-V$16),IF(R317&lt;V$18,W$18*(R317-V$18)+Z$17,(R317-V$18)*W$19+Z$18)))+S317 + IF(R317&lt;V$20,R317*W$20,IF(R317&lt;V$21,(R317-V$20)*W$21+Z$20,(R317-V$21)*W$22+Z$21)))*LookHere!B$11</f>
        <v>10943.110772826469</v>
      </c>
      <c r="AI317" s="3">
        <f t="shared" si="121"/>
        <v>0</v>
      </c>
    </row>
    <row r="318" spans="1:35" x14ac:dyDescent="0.2">
      <c r="A318">
        <f t="shared" si="112"/>
        <v>90</v>
      </c>
      <c r="B318">
        <f>IF(A318&lt;LookHere!$B$9,1,2)</f>
        <v>2</v>
      </c>
      <c r="C318">
        <f>IF(B318&lt;2,LookHere!F$10 - T317,0)</f>
        <v>0</v>
      </c>
      <c r="D318" s="3">
        <f>IF(B318=2,LookHere!$B$12,0)</f>
        <v>45000</v>
      </c>
      <c r="E318" s="3">
        <f>IF(A318&lt;LookHere!B$13,0,IF(A318&lt;LookHere!B$14,LookHere!C$13,LookHere!C$14))</f>
        <v>15000</v>
      </c>
      <c r="F318" s="3">
        <f>IF('SC3'!A318&lt;LookHere!D$15,0,LookHere!B$15)</f>
        <v>8000</v>
      </c>
      <c r="G318" s="3">
        <f>IF('SC3'!A318&lt;LookHere!D$16,0,LookHere!B$16)</f>
        <v>7004.88</v>
      </c>
      <c r="H318" s="3">
        <f t="shared" si="113"/>
        <v>25938.230772826468</v>
      </c>
      <c r="I318" s="35">
        <f t="shared" si="114"/>
        <v>3554904.8787982361</v>
      </c>
      <c r="J318" s="3">
        <f>IF(I317&gt;0,IF(B318&lt;2,IF(C318&gt;5500*[1]LookHere!B$11, 5500*[1]LookHere!B$11, C318), IF(H318&gt;(M318+P317),-(H318-M318-P317),0)),0)</f>
        <v>-5590.6203267844685</v>
      </c>
      <c r="K318" s="35">
        <f t="shared" si="115"/>
        <v>4.4643888559849315E-14</v>
      </c>
      <c r="L318" s="35">
        <f t="shared" si="116"/>
        <v>2.8221270277579763E-7</v>
      </c>
      <c r="M318" s="35">
        <f t="shared" si="117"/>
        <v>3.7241081706032207E-6</v>
      </c>
      <c r="N318" s="35">
        <f t="shared" si="118"/>
        <v>7.4481880497688148E-7</v>
      </c>
      <c r="O318" s="35">
        <f t="shared" si="119"/>
        <v>150088.46070987836</v>
      </c>
      <c r="P318" s="3">
        <f t="shared" si="120"/>
        <v>20412.030656543458</v>
      </c>
      <c r="Q318">
        <f t="shared" si="109"/>
        <v>0.13600000000000001</v>
      </c>
      <c r="R318" s="3">
        <f>IF(B318&lt;2,K318*V$5+L318*0.4*V$6 - IF((C318-J318)&gt;0,IF((C318-J318)&gt;V$12,V$12,C318-J318)),P318+L318*($V$6)*0.4+K318*($V$5)+G318+F318+E318)/LookHere!B$11</f>
        <v>50416.910656554275</v>
      </c>
      <c r="S318" s="3">
        <f>(IF(G318&gt;0,IF(R318&gt;V$15,IF(0.15*(R318-V$15)&lt;G318,0.15*(R318-V$15),G318),0),0))*LookHere!B$11</f>
        <v>0</v>
      </c>
      <c r="T318" s="3">
        <f>(IF(R318&lt;V$16,W$16*R318,IF(R318&lt;V$17,Z$16+W$17*(R318-V$16),IF(R318&lt;V$18,W$18*(R318-V$18)+Z$17,(R318-V$18)*W$19+Z$18)))+S318 + IF(R318&lt;V$20,R318*W$20,IF(R318&lt;V$21,(R318-V$20)*W$21+Z$20,(R318-V$21)*W$22+Z$21)))*LookHere!B$11</f>
        <v>10963.177669516655</v>
      </c>
      <c r="AI318" s="3">
        <f t="shared" si="121"/>
        <v>0</v>
      </c>
    </row>
    <row r="319" spans="1:35" x14ac:dyDescent="0.2">
      <c r="A319">
        <f t="shared" si="112"/>
        <v>91</v>
      </c>
      <c r="B319">
        <f>IF(A319&lt;LookHere!$B$9,1,2)</f>
        <v>2</v>
      </c>
      <c r="C319">
        <f>IF(B319&lt;2,LookHere!F$10 - T318,0)</f>
        <v>0</v>
      </c>
      <c r="D319" s="3">
        <f>IF(B319=2,LookHere!$B$12,0)</f>
        <v>45000</v>
      </c>
      <c r="E319" s="3">
        <f>IF(A319&lt;LookHere!B$13,0,IF(A319&lt;LookHere!B$14,LookHere!C$13,LookHere!C$14))</f>
        <v>15000</v>
      </c>
      <c r="F319" s="3">
        <f>IF('SC3'!A319&lt;LookHere!D$15,0,LookHere!B$15)</f>
        <v>8000</v>
      </c>
      <c r="G319" s="3">
        <f>IF('SC3'!A319&lt;LookHere!D$16,0,LookHere!B$16)</f>
        <v>7004.88</v>
      </c>
      <c r="H319" s="3">
        <f t="shared" si="113"/>
        <v>25958.297669516654</v>
      </c>
      <c r="I319" s="35">
        <f t="shared" si="114"/>
        <v>3776090.4449552963</v>
      </c>
      <c r="J319" s="3">
        <f>IF(I318&gt;0,IF(B319&lt;2,IF(C319&gt;5500*[1]LookHere!B$11, 5500*[1]LookHere!B$11, C319), IF(H319&gt;(M319+P318),-(H319-M319-P318),0)),0)</f>
        <v>-5546.2670126909834</v>
      </c>
      <c r="K319" s="35">
        <f t="shared" si="115"/>
        <v>7.044805646317375E-16</v>
      </c>
      <c r="L319" s="35">
        <f t="shared" si="116"/>
        <v>2.1386078616349925E-8</v>
      </c>
      <c r="M319" s="35">
        <f t="shared" si="117"/>
        <v>2.8221274741968619E-7</v>
      </c>
      <c r="N319" s="35">
        <f t="shared" si="118"/>
        <v>5.6442504840048683E-8</v>
      </c>
      <c r="O319" s="35">
        <f t="shared" si="119"/>
        <v>139249.07207741094</v>
      </c>
      <c r="P319" s="3">
        <f t="shared" si="120"/>
        <v>20469.613595379407</v>
      </c>
      <c r="Q319">
        <f t="shared" si="109"/>
        <v>0.14699999999999999</v>
      </c>
      <c r="R319" s="3">
        <f>IF(B319&lt;2,K319*V$5+L319*0.4*V$6 - IF((C319-J319)&gt;0,IF((C319-J319)&gt;V$12,V$12,C319-J319)),P319+L319*($V$6)*0.4+K319*($V$5)+G319+F319+E319)/LookHere!B$11</f>
        <v>50474.493595380227</v>
      </c>
      <c r="S319" s="3">
        <f>(IF(G319&gt;0,IF(R319&gt;V$15,IF(0.15*(R319-V$15)&lt;G319,0.15*(R319-V$15),G319),0),0))*LookHere!B$11</f>
        <v>0</v>
      </c>
      <c r="T319" s="3">
        <f>(IF(R319&lt;V$16,W$16*R319,IF(R319&lt;V$17,Z$16+W$17*(R319-V$16),IF(R319&lt;V$18,W$18*(R319-V$18)+Z$17,(R319-V$18)*W$19+Z$18)))+S319 + IF(R319&lt;V$20,R319*W$20,IF(R319&lt;V$21,(R319-V$20)*W$21+Z$20,(R319-V$21)*W$22+Z$21)))*LookHere!B$11</f>
        <v>10981.114754960941</v>
      </c>
      <c r="AI319" s="3">
        <f t="shared" si="121"/>
        <v>0</v>
      </c>
    </row>
    <row r="320" spans="1:35" x14ac:dyDescent="0.2">
      <c r="A320">
        <f t="shared" si="112"/>
        <v>92</v>
      </c>
      <c r="B320">
        <f>IF(A320&lt;LookHere!$B$9,1,2)</f>
        <v>2</v>
      </c>
      <c r="C320">
        <f>IF(B320&lt;2,LookHere!F$10 - T319,0)</f>
        <v>0</v>
      </c>
      <c r="D320" s="3">
        <f>IF(B320=2,LookHere!$B$12,0)</f>
        <v>45000</v>
      </c>
      <c r="E320" s="3">
        <f>IF(A320&lt;LookHere!B$13,0,IF(A320&lt;LookHere!B$14,LookHere!C$13,LookHere!C$14))</f>
        <v>15000</v>
      </c>
      <c r="F320" s="3">
        <f>IF('SC3'!A320&lt;LookHere!D$15,0,LookHere!B$15)</f>
        <v>8000</v>
      </c>
      <c r="G320" s="3">
        <f>IF('SC3'!A320&lt;LookHere!D$16,0,LookHere!B$16)</f>
        <v>7004.88</v>
      </c>
      <c r="H320" s="3">
        <f t="shared" si="113"/>
        <v>25976.23475496094</v>
      </c>
      <c r="I320" s="35">
        <f t="shared" si="114"/>
        <v>4011422.8723749849</v>
      </c>
      <c r="J320" s="3">
        <f>IF(I319&gt;0,IF(B320&lt;2,IF(C320&gt;5500*[1]LookHere!B$11, 5500*[1]LookHere!B$11, C320), IF(H320&gt;(M320+P319),-(H320-M320-P319),0)),0)</f>
        <v>-5506.6211595601453</v>
      </c>
      <c r="K320" s="35">
        <f t="shared" si="115"/>
        <v>1.1116703590865528E-17</v>
      </c>
      <c r="L320" s="35">
        <f t="shared" si="116"/>
        <v>1.6206370375469946E-9</v>
      </c>
      <c r="M320" s="35">
        <f t="shared" si="117"/>
        <v>2.138607932083049E-8</v>
      </c>
      <c r="N320" s="35">
        <f t="shared" si="118"/>
        <v>4.2772151596855338E-9</v>
      </c>
      <c r="O320" s="35">
        <f t="shared" si="119"/>
        <v>127660.76429912879</v>
      </c>
      <c r="P320" s="3">
        <f t="shared" si="120"/>
        <v>20553.383052159734</v>
      </c>
      <c r="Q320">
        <f t="shared" si="109"/>
        <v>0.161</v>
      </c>
      <c r="R320" s="3">
        <f>IF(B320&lt;2,K320*V$5+L320*0.4*V$6 - IF((C320-J320)&gt;0,IF((C320-J320)&gt;V$12,V$12,C320-J320)),P320+L320*($V$6)*0.4+K320*($V$5)+G320+F320+E320)/LookHere!B$11</f>
        <v>50558.263052159797</v>
      </c>
      <c r="S320" s="3">
        <f>(IF(G320&gt;0,IF(R320&gt;V$15,IF(0.15*(R320-V$15)&lt;G320,0.15*(R320-V$15),G320),0),0))*LookHere!B$11</f>
        <v>0</v>
      </c>
      <c r="T320" s="3">
        <f>(IF(R320&lt;V$16,W$16*R320,IF(R320&lt;V$17,Z$16+W$17*(R320-V$16),IF(R320&lt;V$18,W$18*(R320-V$18)+Z$17,(R320-V$18)*W$19+Z$18)))+S320 + IF(R320&lt;V$20,R320*W$20,IF(R320&lt;V$21,(R320-V$20)*W$21+Z$20,(R320-V$21)*W$22+Z$21)))*LookHere!B$11</f>
        <v>11007.208940747776</v>
      </c>
      <c r="AI320" s="3">
        <f t="shared" si="121"/>
        <v>0</v>
      </c>
    </row>
    <row r="321" spans="1:35" x14ac:dyDescent="0.2">
      <c r="A321">
        <f t="shared" si="112"/>
        <v>93</v>
      </c>
      <c r="B321">
        <f>IF(A321&lt;LookHere!$B$9,1,2)</f>
        <v>2</v>
      </c>
      <c r="C321">
        <f>IF(B321&lt;2,LookHere!F$10 - T320,0)</f>
        <v>0</v>
      </c>
      <c r="D321" s="3">
        <f>IF(B321=2,LookHere!$B$12,0)</f>
        <v>45000</v>
      </c>
      <c r="E321" s="3">
        <f>IF(A321&lt;LookHere!B$13,0,IF(A321&lt;LookHere!B$14,LookHere!C$13,LookHere!C$14))</f>
        <v>15000</v>
      </c>
      <c r="F321" s="3">
        <f>IF('SC3'!A321&lt;LookHere!D$15,0,LookHere!B$15)</f>
        <v>8000</v>
      </c>
      <c r="G321" s="3">
        <f>IF('SC3'!A321&lt;LookHere!D$16,0,LookHere!B$16)</f>
        <v>7004.88</v>
      </c>
      <c r="H321" s="3">
        <f t="shared" si="113"/>
        <v>26002.328940747775</v>
      </c>
      <c r="I321" s="35">
        <f t="shared" si="114"/>
        <v>4261822.4772864748</v>
      </c>
      <c r="J321" s="3">
        <f>IF(I320&gt;0,IF(B321&lt;2,IF(C321&gt;5500*[1]LookHere!B$11, 5500*[1]LookHere!B$11, C321), IF(H321&gt;(M321+P320),-(H321-M321-P320),0)),0)</f>
        <v>-5448.9458885864224</v>
      </c>
      <c r="K321" s="35">
        <f t="shared" si="115"/>
        <v>1.7542158837140426E-19</v>
      </c>
      <c r="L321" s="35">
        <f t="shared" si="116"/>
        <v>1.2281187470531121E-10</v>
      </c>
      <c r="M321" s="35">
        <f t="shared" si="117"/>
        <v>1.6206370486636982E-9</v>
      </c>
      <c r="N321" s="35">
        <f t="shared" si="118"/>
        <v>3.2412739861603605E-10</v>
      </c>
      <c r="O321" s="35">
        <f t="shared" si="119"/>
        <v>115249.58479396749</v>
      </c>
      <c r="P321" s="3">
        <f t="shared" si="120"/>
        <v>20744.925262914148</v>
      </c>
      <c r="Q321">
        <f t="shared" si="109"/>
        <v>0.18</v>
      </c>
      <c r="R321" s="3">
        <f>IF(B321&lt;2,K321*V$5+L321*0.4*V$6 - IF((C321-J321)&gt;0,IF((C321-J321)&gt;V$12,V$12,C321-J321)),P321+L321*($V$6)*0.4+K321*($V$5)+G321+F321+E321)/LookHere!B$11</f>
        <v>50749.805262914153</v>
      </c>
      <c r="S321" s="3">
        <f>(IF(G321&gt;0,IF(R321&gt;V$15,IF(0.15*(R321-V$15)&lt;G321,0.15*(R321-V$15),G321),0),0))*LookHere!B$11</f>
        <v>0</v>
      </c>
      <c r="T321" s="3">
        <f>(IF(R321&lt;V$16,W$16*R321,IF(R321&lt;V$17,Z$16+W$17*(R321-V$16),IF(R321&lt;V$18,W$18*(R321-V$18)+Z$17,(R321-V$18)*W$19+Z$18)))+S321 + IF(R321&lt;V$20,R321*W$20,IF(R321&lt;V$21,(R321-V$20)*W$21+Z$20,(R321-V$21)*W$22+Z$21)))*LookHere!B$11</f>
        <v>11066.874339397758</v>
      </c>
      <c r="AI321" s="3">
        <f t="shared" si="121"/>
        <v>0</v>
      </c>
    </row>
    <row r="322" spans="1:35" x14ac:dyDescent="0.2">
      <c r="A322">
        <f t="shared" si="112"/>
        <v>94</v>
      </c>
      <c r="B322">
        <f>IF(A322&lt;LookHere!$B$9,1,2)</f>
        <v>2</v>
      </c>
      <c r="C322">
        <f>IF(B322&lt;2,LookHere!F$10 - T321,0)</f>
        <v>0</v>
      </c>
      <c r="D322" s="3">
        <f>IF(B322=2,LookHere!$B$12,0)</f>
        <v>45000</v>
      </c>
      <c r="E322" s="3">
        <f>IF(A322&lt;LookHere!B$13,0,IF(A322&lt;LookHere!B$14,LookHere!C$13,LookHere!C$14))</f>
        <v>15000</v>
      </c>
      <c r="F322" s="3">
        <f>IF('SC3'!A322&lt;LookHere!D$15,0,LookHere!B$15)</f>
        <v>8000</v>
      </c>
      <c r="G322" s="3">
        <f>IF('SC3'!A322&lt;LookHere!D$16,0,LookHere!B$16)</f>
        <v>7004.88</v>
      </c>
      <c r="H322" s="3">
        <f t="shared" si="113"/>
        <v>26061.994339397759</v>
      </c>
      <c r="I322" s="35">
        <f t="shared" si="114"/>
        <v>4528324.4458113229</v>
      </c>
      <c r="J322" s="3">
        <f>IF(I321&gt;0,IF(B322&lt;2,IF(C322&gt;5500*[1]LookHere!B$11, 5500*[1]LookHere!B$11, C322), IF(H322&gt;(M322+P321),-(H322-M322-P321),0)),0)</f>
        <v>-5317.0690764834872</v>
      </c>
      <c r="K322" s="35">
        <f t="shared" si="115"/>
        <v>2.7681534575601715E-21</v>
      </c>
      <c r="L322" s="35">
        <f t="shared" si="116"/>
        <v>9.3066838651684809E-12</v>
      </c>
      <c r="M322" s="35">
        <f t="shared" si="117"/>
        <v>1.228118748807328E-10</v>
      </c>
      <c r="N322" s="35">
        <f t="shared" si="118"/>
        <v>2.4562374800724973E-11</v>
      </c>
      <c r="O322" s="35">
        <f t="shared" si="119"/>
        <v>101855.27804921259</v>
      </c>
      <c r="P322" s="3">
        <f t="shared" si="120"/>
        <v>20371.055609842519</v>
      </c>
      <c r="Q322">
        <f t="shared" si="109"/>
        <v>0.2</v>
      </c>
      <c r="R322" s="3">
        <f>IF(B322&lt;2,K322*V$5+L322*0.4*V$6 - IF((C322-J322)&gt;0,IF((C322-J322)&gt;V$12,V$12,C322-J322)),P322+L322*($V$6)*0.4+K322*($V$5)+G322+F322+E322)/LookHere!B$11</f>
        <v>50375.93560984252</v>
      </c>
      <c r="S322" s="3">
        <f>(IF(G322&gt;0,IF(R322&gt;V$15,IF(0.15*(R322-V$15)&lt;G322,0.15*(R322-V$15),G322),0),0))*LookHere!B$11</f>
        <v>0</v>
      </c>
      <c r="T322" s="3">
        <f>(IF(R322&lt;V$16,W$16*R322,IF(R322&lt;V$17,Z$16+W$17*(R322-V$16),IF(R322&lt;V$18,W$18*(R322-V$18)+Z$17,(R322-V$18)*W$19+Z$18)))+S322 + IF(R322&lt;V$20,R322*W$20,IF(R322&lt;V$21,(R322-V$20)*W$21+Z$20,(R322-V$21)*W$22+Z$21)))*LookHere!B$11</f>
        <v>10950.413942465944</v>
      </c>
      <c r="AI322" s="3">
        <f t="shared" si="121"/>
        <v>0</v>
      </c>
    </row>
    <row r="323" spans="1:35" x14ac:dyDescent="0.2">
      <c r="A323">
        <f t="shared" si="112"/>
        <v>95</v>
      </c>
      <c r="B323">
        <f>IF(A323&lt;LookHere!$B$9,1,2)</f>
        <v>2</v>
      </c>
      <c r="C323">
        <f>IF(B323&lt;2,LookHere!F$10 - T322,0)</f>
        <v>0</v>
      </c>
      <c r="D323" s="3">
        <f>IF(B323=2,LookHere!$B$12,0)</f>
        <v>45000</v>
      </c>
      <c r="E323" s="3">
        <f>IF(A323&lt;LookHere!B$13,0,IF(A323&lt;LookHere!B$14,LookHere!C$13,LookHere!C$14))</f>
        <v>15000</v>
      </c>
      <c r="F323" s="3">
        <f>IF('SC3'!A323&lt;LookHere!D$15,0,LookHere!B$15)</f>
        <v>8000</v>
      </c>
      <c r="G323" s="3">
        <f>IF('SC3'!A323&lt;LookHere!D$16,0,LookHere!B$16)</f>
        <v>7004.88</v>
      </c>
      <c r="H323" s="3">
        <f t="shared" si="113"/>
        <v>25945.533942465943</v>
      </c>
      <c r="I323" s="35">
        <f t="shared" si="114"/>
        <v>4811566.500632545</v>
      </c>
      <c r="J323" s="3">
        <f>IF(I322&gt;0,IF(B323&lt;2,IF(C323&gt;5500*[1]LookHere!B$11, 5500*[1]LookHere!B$11, C323), IF(H323&gt;(M323+P322),-(H323-M323-P322),0)),0)</f>
        <v>-5574.4783326234137</v>
      </c>
      <c r="K323" s="35">
        <f t="shared" si="115"/>
        <v>4.3681437132622042E-23</v>
      </c>
      <c r="L323" s="35">
        <f t="shared" si="116"/>
        <v>7.0526050330246735E-13</v>
      </c>
      <c r="M323" s="35">
        <f t="shared" si="117"/>
        <v>9.3066838679366344E-12</v>
      </c>
      <c r="N323" s="35">
        <f t="shared" si="118"/>
        <v>1.8613367708191735E-12</v>
      </c>
      <c r="O323" s="35">
        <f t="shared" si="119"/>
        <v>87980.552073348852</v>
      </c>
      <c r="P323" s="3">
        <f t="shared" si="120"/>
        <v>17596.110414669773</v>
      </c>
      <c r="Q323">
        <f t="shared" si="109"/>
        <v>0.2</v>
      </c>
      <c r="R323" s="3">
        <f>IF(B323&lt;2,K323*V$5+L323*0.4*V$6 - IF((C323-J323)&gt;0,IF((C323-J323)&gt;V$12,V$12,C323-J323)),P323+L323*($V$6)*0.4+K323*($V$5)+G323+F323+E323)/LookHere!B$11</f>
        <v>47600.990414669774</v>
      </c>
      <c r="S323" s="3">
        <f>(IF(G323&gt;0,IF(R323&gt;V$15,IF(0.15*(R323-V$15)&lt;G323,0.15*(R323-V$15),G323),0),0))*LookHere!B$11</f>
        <v>0</v>
      </c>
      <c r="T323" s="3">
        <f>(IF(R323&lt;V$16,W$16*R323,IF(R323&lt;V$17,Z$16+W$17*(R323-V$16),IF(R323&lt;V$18,W$18*(R323-V$18)+Z$17,(R323-V$18)*W$19+Z$18)))+S323 + IF(R323&lt;V$20,R323*W$20,IF(R323&lt;V$21,(R323-V$20)*W$21+Z$20,(R323-V$21)*W$22+Z$21)))*LookHere!B$11</f>
        <v>10086.018514169635</v>
      </c>
      <c r="AI323" s="3">
        <f t="shared" si="121"/>
        <v>0</v>
      </c>
    </row>
    <row r="324" spans="1:35" x14ac:dyDescent="0.2">
      <c r="A324">
        <f t="shared" si="112"/>
        <v>96</v>
      </c>
      <c r="B324">
        <f>IF(A324&lt;LookHere!$B$9,1,2)</f>
        <v>2</v>
      </c>
      <c r="C324">
        <f>IF(B324&lt;2,LookHere!F$10 - T323,0)</f>
        <v>0</v>
      </c>
      <c r="D324" s="3">
        <f>IF(B324=2,LookHere!$B$12,0)</f>
        <v>45000</v>
      </c>
      <c r="E324" s="3">
        <f>IF(A324&lt;LookHere!B$13,0,IF(A324&lt;LookHere!B$14,LookHere!C$13,LookHere!C$14))</f>
        <v>15000</v>
      </c>
      <c r="F324" s="3">
        <f>IF('SC3'!A324&lt;LookHere!D$15,0,LookHere!B$15)</f>
        <v>8000</v>
      </c>
      <c r="G324" s="3">
        <f>IF('SC3'!A324&lt;LookHere!D$16,0,LookHere!B$16)</f>
        <v>7004.88</v>
      </c>
      <c r="H324" s="3">
        <f t="shared" si="113"/>
        <v>25081.138514169634</v>
      </c>
      <c r="I324" s="35">
        <f t="shared" si="114"/>
        <v>5110963.183943389</v>
      </c>
      <c r="J324" s="3">
        <f>IF(I323&gt;0,IF(B324&lt;2,IF(C324&gt;5500*[1]LookHere!B$11, 5500*[1]LookHere!B$11, C324), IF(H324&gt;(M324+P323),-(H324-M324-P323),0)),0)</f>
        <v>-7485.0280994998611</v>
      </c>
      <c r="K324" s="35">
        <f t="shared" si="115"/>
        <v>6.8930034809487835E-25</v>
      </c>
      <c r="L324" s="35">
        <f t="shared" si="116"/>
        <v>5.3444640940260827E-14</v>
      </c>
      <c r="M324" s="35">
        <f t="shared" si="117"/>
        <v>7.0526050334614879E-13</v>
      </c>
      <c r="N324" s="35">
        <f t="shared" si="118"/>
        <v>1.4105210062554834E-13</v>
      </c>
      <c r="O324" s="35">
        <f t="shared" si="119"/>
        <v>75995.841269917262</v>
      </c>
      <c r="P324" s="3">
        <f t="shared" si="120"/>
        <v>15199.168253983453</v>
      </c>
      <c r="Q324">
        <f t="shared" si="109"/>
        <v>0.2</v>
      </c>
      <c r="R324" s="3">
        <f>IF(B324&lt;2,K324*V$5+L324*0.4*V$6 - IF((C324-J324)&gt;0,IF((C324-J324)&gt;V$12,V$12,C324-J324)),P324+L324*($V$6)*0.4+K324*($V$5)+G324+F324+E324)/LookHere!B$11</f>
        <v>45204.048253983448</v>
      </c>
      <c r="S324" s="3">
        <f>(IF(G324&gt;0,IF(R324&gt;V$15,IF(0.15*(R324-V$15)&lt;G324,0.15*(R324-V$15),G324),0),0))*LookHere!B$11</f>
        <v>0</v>
      </c>
      <c r="T324" s="3">
        <f>(IF(R324&lt;V$16,W$16*R324,IF(R324&lt;V$17,Z$16+W$17*(R324-V$16),IF(R324&lt;V$18,W$18*(R324-V$18)+Z$17,(R324-V$18)*W$19+Z$18)))+S324 + IF(R324&lt;V$20,R324*W$20,IF(R324&lt;V$21,(R324-V$20)*W$21+Z$20,(R324-V$21)*W$22+Z$21)))*LookHere!B$11</f>
        <v>9339.3710311158429</v>
      </c>
      <c r="AI324" s="3">
        <f t="shared" si="121"/>
        <v>0</v>
      </c>
    </row>
    <row r="325" spans="1:35" x14ac:dyDescent="0.2">
      <c r="A325">
        <f t="shared" si="112"/>
        <v>97</v>
      </c>
      <c r="B325">
        <f>IF(A325&lt;LookHere!$B$9,1,2)</f>
        <v>2</v>
      </c>
      <c r="C325">
        <f>IF(B325&lt;2,LookHere!F$10 - T324,0)</f>
        <v>0</v>
      </c>
      <c r="D325" s="3">
        <f>IF(B325=2,LookHere!$B$12,0)</f>
        <v>45000</v>
      </c>
      <c r="E325" s="3">
        <f>IF(A325&lt;LookHere!B$13,0,IF(A325&lt;LookHere!B$14,LookHere!C$13,LookHere!C$14))</f>
        <v>15000</v>
      </c>
      <c r="F325" s="3">
        <f>IF('SC3'!A325&lt;LookHere!D$15,0,LookHere!B$15)</f>
        <v>8000</v>
      </c>
      <c r="G325" s="3">
        <f>IF('SC3'!A325&lt;LookHere!D$16,0,LookHere!B$16)</f>
        <v>7004.88</v>
      </c>
      <c r="H325" s="3">
        <f t="shared" si="113"/>
        <v>24334.491031115842</v>
      </c>
      <c r="I325" s="35">
        <f t="shared" si="114"/>
        <v>5427805.0930381659</v>
      </c>
      <c r="J325" s="3">
        <f>IF(I324&gt;0,IF(B325&lt;2,IF(C325&gt;5500*[1]LookHere!B$11, 5500*[1]LookHere!B$11, C325), IF(H325&gt;(M325+P324),-(H325-M325-P324),0)),0)</f>
        <v>-9135.3227771323891</v>
      </c>
      <c r="K325" s="35">
        <f t="shared" si="115"/>
        <v>1.0876814161187311E-26</v>
      </c>
      <c r="L325" s="35">
        <f t="shared" si="116"/>
        <v>4.0500348904529552E-15</v>
      </c>
      <c r="M325" s="35">
        <f t="shared" si="117"/>
        <v>5.3444640940950127E-14</v>
      </c>
      <c r="N325" s="35">
        <f t="shared" si="118"/>
        <v>1.0688928187500726E-14</v>
      </c>
      <c r="O325" s="35">
        <f t="shared" si="119"/>
        <v>65643.687772129124</v>
      </c>
      <c r="P325" s="3">
        <f t="shared" si="120"/>
        <v>13128.737554425825</v>
      </c>
      <c r="Q325">
        <f t="shared" si="109"/>
        <v>0.2</v>
      </c>
      <c r="R325" s="3">
        <f>IF(B325&lt;2,K325*V$5+L325*0.4*V$6 - IF((C325-J325)&gt;0,IF((C325-J325)&gt;V$12,V$12,C325-J325)),P325+L325*($V$6)*0.4+K325*($V$5)+G325+F325+E325)/LookHere!B$11</f>
        <v>43133.617554425829</v>
      </c>
      <c r="S325" s="3">
        <f>(IF(G325&gt;0,IF(R325&gt;V$15,IF(0.15*(R325-V$15)&lt;G325,0.15*(R325-V$15),G325),0),0))*LookHere!B$11</f>
        <v>0</v>
      </c>
      <c r="T325" s="3">
        <f>(IF(R325&lt;V$16,W$16*R325,IF(R325&lt;V$17,Z$16+W$17*(R325-V$16),IF(R325&lt;V$18,W$18*(R325-V$18)+Z$17,(R325-V$18)*W$19+Z$18)))+S325 + IF(R325&lt;V$20,R325*W$20,IF(R325&lt;V$21,(R325-V$20)*W$21+Z$20,(R325-V$21)*W$22+Z$21)))*LookHere!B$11</f>
        <v>8751.7886393938388</v>
      </c>
      <c r="AI325" s="3">
        <f t="shared" si="121"/>
        <v>0</v>
      </c>
    </row>
    <row r="326" spans="1:35" x14ac:dyDescent="0.2">
      <c r="A326">
        <f t="shared" si="112"/>
        <v>98</v>
      </c>
      <c r="B326">
        <f>IF(A326&lt;LookHere!$B$9,1,2)</f>
        <v>2</v>
      </c>
      <c r="C326">
        <f>IF(B326&lt;2,LookHere!F$10 - T325,0)</f>
        <v>0</v>
      </c>
      <c r="D326" s="3">
        <f>IF(B326=2,LookHere!$B$12,0)</f>
        <v>45000</v>
      </c>
      <c r="E326" s="3">
        <f>IF(A326&lt;LookHere!B$13,0,IF(A326&lt;LookHere!B$14,LookHere!C$13,LookHere!C$14))</f>
        <v>15000</v>
      </c>
      <c r="F326" s="3">
        <f>IF('SC3'!A326&lt;LookHere!D$15,0,LookHere!B$15)</f>
        <v>8000</v>
      </c>
      <c r="G326" s="3">
        <f>IF('SC3'!A326&lt;LookHere!D$16,0,LookHere!B$16)</f>
        <v>7004.88</v>
      </c>
      <c r="H326" s="3">
        <f t="shared" si="113"/>
        <v>23746.908639393838</v>
      </c>
      <c r="I326" s="35">
        <f t="shared" si="114"/>
        <v>5763372.3307871716</v>
      </c>
      <c r="J326" s="3">
        <f>IF(I325&gt;0,IF(B326&lt;2,IF(C326&gt;5500*[1]LookHere!B$11, 5500*[1]LookHere!B$11, C326), IF(H326&gt;(M326+P325),-(H326-M326-P325),0)),0)</f>
        <v>-10618.171084968013</v>
      </c>
      <c r="K326" s="35">
        <f t="shared" si="115"/>
        <v>1.7177446211187532E-28</v>
      </c>
      <c r="L326" s="35">
        <f t="shared" si="116"/>
        <v>3.069116439985249E-16</v>
      </c>
      <c r="M326" s="35">
        <f t="shared" si="117"/>
        <v>4.050034890463832E-15</v>
      </c>
      <c r="N326" s="35">
        <f t="shared" si="118"/>
        <v>8.1000697808188971E-16</v>
      </c>
      <c r="O326" s="35">
        <f t="shared" si="119"/>
        <v>56701.704623809695</v>
      </c>
      <c r="P326" s="3">
        <f t="shared" si="120"/>
        <v>11340.34092476194</v>
      </c>
      <c r="Q326">
        <f t="shared" si="109"/>
        <v>0.2</v>
      </c>
      <c r="R326" s="3">
        <f>IF(B326&lt;2,K326*V$5+L326*0.4*V$6 - IF((C326-J326)&gt;0,IF((C326-J326)&gt;V$12,V$12,C326-J326)),P326+L326*($V$6)*0.4+K326*($V$5)+G326+F326+E326)/LookHere!B$11</f>
        <v>41345.220924761939</v>
      </c>
      <c r="S326" s="3">
        <f>(IF(G326&gt;0,IF(R326&gt;V$15,IF(0.15*(R326-V$15)&lt;G326,0.15*(R326-V$15),G326),0),0))*LookHere!B$11</f>
        <v>0</v>
      </c>
      <c r="T326" s="3">
        <f>(IF(R326&lt;V$16,W$16*R326,IF(R326&lt;V$17,Z$16+W$17*(R326-V$16),IF(R326&lt;V$18,W$18*(R326-V$18)+Z$17,(R326-V$18)*W$19+Z$18)))+S326 + IF(R326&lt;V$20,R326*W$20,IF(R326&lt;V$21,(R326-V$20)*W$21+Z$20,(R326-V$21)*W$22+Z$21)))*LookHere!B$11</f>
        <v>8319.8908533300091</v>
      </c>
      <c r="AI326" s="3">
        <f t="shared" si="121"/>
        <v>0</v>
      </c>
    </row>
    <row r="327" spans="1:35" x14ac:dyDescent="0.2">
      <c r="A327">
        <f t="shared" si="112"/>
        <v>99</v>
      </c>
      <c r="B327">
        <f>IF(A327&lt;LookHere!$B$9,1,2)</f>
        <v>2</v>
      </c>
      <c r="C327">
        <f>IF(B327&lt;2,LookHere!F$10 - T326,0)</f>
        <v>0</v>
      </c>
      <c r="D327" s="3">
        <f>IF(B327=2,LookHere!$B$12,0)</f>
        <v>45000</v>
      </c>
      <c r="E327" s="3">
        <f>IF(A327&lt;LookHere!B$13,0,IF(A327&lt;LookHere!B$14,LookHere!C$13,LookHere!C$14))</f>
        <v>15000</v>
      </c>
      <c r="F327" s="3">
        <f>IF('SC3'!A327&lt;LookHere!D$15,0,LookHere!B$15)</f>
        <v>8000</v>
      </c>
      <c r="G327" s="3">
        <f>IF('SC3'!A327&lt;LookHere!D$16,0,LookHere!B$16)</f>
        <v>7004.88</v>
      </c>
      <c r="H327" s="3">
        <f t="shared" si="113"/>
        <v>23315.010853330008</v>
      </c>
      <c r="I327" s="35">
        <f t="shared" si="114"/>
        <v>6118985.548116209</v>
      </c>
      <c r="J327" s="3">
        <f>IF(I326&gt;0,IF(B327&lt;2,IF(C327&gt;5500*[1]LookHere!B$11, 5500*[1]LookHere!B$11, C327), IF(H327&gt;(M327+P326),-(H327-M327-P326),0)),0)</f>
        <v>-11974.669928568068</v>
      </c>
      <c r="K327" s="35">
        <f t="shared" si="115"/>
        <v>2.7117093616972281E-30</v>
      </c>
      <c r="L327" s="35">
        <f t="shared" si="116"/>
        <v>2.3257764382208146E-17</v>
      </c>
      <c r="M327" s="35">
        <f t="shared" si="117"/>
        <v>3.0691164399869667E-16</v>
      </c>
      <c r="N327" s="35">
        <f t="shared" si="118"/>
        <v>6.1382328799567568E-17</v>
      </c>
      <c r="O327" s="35">
        <f t="shared" si="119"/>
        <v>48977.798419954335</v>
      </c>
      <c r="P327" s="3">
        <f t="shared" si="120"/>
        <v>9795.5596839908667</v>
      </c>
      <c r="Q327">
        <f t="shared" si="109"/>
        <v>0.2</v>
      </c>
      <c r="R327" s="3">
        <f>IF(B327&lt;2,K327*V$5+L327*0.4*V$6 - IF((C327-J327)&gt;0,IF((C327-J327)&gt;V$12,V$12,C327-J327)),P327+L327*($V$6)*0.4+K327*($V$5)+G327+F327+E327)/LookHere!B$11</f>
        <v>39800.439683990866</v>
      </c>
      <c r="S327" s="3">
        <f>(IF(G327&gt;0,IF(R327&gt;V$15,IF(0.15*(R327-V$15)&lt;G327,0.15*(R327-V$15),G327),0),0))*LookHere!B$11</f>
        <v>0</v>
      </c>
      <c r="T327" s="3">
        <f>(IF(R327&lt;V$16,W$16*R327,IF(R327&lt;V$17,Z$16+W$17*(R327-V$16),IF(R327&lt;V$18,W$18*(R327-V$18)+Z$17,(R327-V$18)*W$19+Z$18)))+S327 + IF(R327&lt;V$20,R327*W$20,IF(R327&lt;V$21,(R327-V$20)*W$21+Z$20,(R327-V$21)*W$22+Z$21)))*LookHere!B$11</f>
        <v>7960.0879367981724</v>
      </c>
      <c r="AI327" s="3">
        <f t="shared" si="121"/>
        <v>0</v>
      </c>
    </row>
    <row r="328" spans="1:35" x14ac:dyDescent="0.2">
      <c r="A328">
        <f t="shared" si="112"/>
        <v>100</v>
      </c>
      <c r="B328">
        <f>IF(A328&lt;LookHere!$B$9,1,2)</f>
        <v>2</v>
      </c>
      <c r="C328">
        <f>IF(B328&lt;2,LookHere!F$10 - T327,0)</f>
        <v>0</v>
      </c>
      <c r="D328" s="3">
        <f>IF(B328=2,LookHere!$B$12,0)</f>
        <v>45000</v>
      </c>
      <c r="E328" s="3">
        <f>IF(A328&lt;LookHere!B$13,0,IF(A328&lt;LookHere!B$14,LookHere!C$13,LookHere!C$14))</f>
        <v>15000</v>
      </c>
      <c r="F328" s="3">
        <f>IF('SC3'!A328&lt;LookHere!D$15,0,LookHere!B$15)</f>
        <v>8000</v>
      </c>
      <c r="G328" s="3">
        <f>IF('SC3'!A328&lt;LookHere!D$16,0,LookHere!B$16)</f>
        <v>7004.88</v>
      </c>
      <c r="H328" s="3">
        <f t="shared" si="113"/>
        <v>22955.207936798171</v>
      </c>
      <c r="I328" s="35">
        <f t="shared" si="114"/>
        <v>6496094.7981222533</v>
      </c>
      <c r="J328" s="3">
        <f>IF(I327&gt;0,IF(B328&lt;2,IF(C328&gt;5500*[1]LookHere!B$11, 5500*[1]LookHere!B$11, C328), IF(H328&gt;(M328+P327),-(H328-M328-P327),0)),0)</f>
        <v>-13159.648252807305</v>
      </c>
      <c r="K328" s="35">
        <f t="shared" si="115"/>
        <v>4.3140830754274083E-32</v>
      </c>
      <c r="L328" s="35">
        <f t="shared" si="116"/>
        <v>1.7624733848837309E-18</v>
      </c>
      <c r="M328" s="35">
        <f t="shared" si="117"/>
        <v>2.3257764382210857E-17</v>
      </c>
      <c r="N328" s="35">
        <f t="shared" si="118"/>
        <v>4.6515528764394597E-18</v>
      </c>
      <c r="O328" s="35">
        <f t="shared" si="119"/>
        <v>42306.042719188154</v>
      </c>
      <c r="P328" s="3">
        <f t="shared" si="120"/>
        <v>8461.2085438376307</v>
      </c>
      <c r="Q328">
        <f t="shared" si="109"/>
        <v>0.2</v>
      </c>
      <c r="R328" s="3">
        <f>IF(B328&lt;2,K328*V$5+L328*0.4*V$6 - IF((C328-J328)&gt;0,IF((C328-J328)&gt;V$12,V$12,C328-J328)),P328+L328*($V$6)*0.4+K328*($V$5)+G328+F328+E328)/LookHere!B$11</f>
        <v>38466.088543837628</v>
      </c>
      <c r="S328" s="3">
        <f>(IF(G328&gt;0,IF(R328&gt;V$15,IF(0.15*(R328-V$15)&lt;G328,0.15*(R328-V$15),G328),0),0))*LookHere!B$11</f>
        <v>0</v>
      </c>
      <c r="T328" s="3">
        <f>(IF(R328&lt;V$16,W$16*R328,IF(R328&lt;V$17,Z$16+W$17*(R328-V$16),IF(R328&lt;V$18,W$18*(R328-V$18)+Z$17,(R328-V$18)*W$19+Z$18)))+S328 + IF(R328&lt;V$20,R328*W$20,IF(R328&lt;V$21,(R328-V$20)*W$21+Z$20,(R328-V$21)*W$22+Z$21)))*LookHere!B$11</f>
        <v>7693.2177087675254</v>
      </c>
      <c r="AI328" s="3">
        <f t="shared" si="121"/>
        <v>0</v>
      </c>
    </row>
    <row r="329" spans="1:35" x14ac:dyDescent="0.2">
      <c r="A329">
        <f t="shared" si="112"/>
        <v>101</v>
      </c>
      <c r="B329">
        <f>IF(A329&lt;LookHere!$B$9,1,2)</f>
        <v>2</v>
      </c>
      <c r="C329">
        <f>IF(B329&lt;2,LookHere!F$10 - T328,0)</f>
        <v>0</v>
      </c>
      <c r="D329" s="3">
        <f>IF(B329=2,LookHere!$B$12,0)</f>
        <v>45000</v>
      </c>
      <c r="E329" s="3">
        <f>IF(A329&lt;LookHere!B$13,0,IF(A329&lt;LookHere!B$14,LookHere!C$13,LookHere!C$14))</f>
        <v>15000</v>
      </c>
      <c r="F329" s="3">
        <f>IF('SC3'!A329&lt;LookHere!D$15,0,LookHere!B$15)</f>
        <v>8000</v>
      </c>
      <c r="G329" s="3">
        <f>IF('SC3'!A329&lt;LookHere!D$16,0,LookHere!B$16)</f>
        <v>7004.88</v>
      </c>
      <c r="H329" s="3">
        <f t="shared" si="113"/>
        <v>22688.337708767525</v>
      </c>
      <c r="I329" s="35">
        <f t="shared" si="114"/>
        <v>6896188.5951815611</v>
      </c>
      <c r="J329" s="3">
        <f>IF(I328&gt;0,IF(B329&lt;2,IF(C329&gt;5500*[1]LookHere!B$11, 5500*[1]LookHere!B$11, C329), IF(H329&gt;(M329+P328),-(H329-M329-P328),0)),0)</f>
        <v>-14227.129164929895</v>
      </c>
      <c r="K329" s="35">
        <f t="shared" si="115"/>
        <v>6.2592723192585165E-34</v>
      </c>
      <c r="L329" s="35">
        <f t="shared" si="116"/>
        <v>1.3356023310648883E-19</v>
      </c>
      <c r="M329" s="35">
        <f t="shared" si="117"/>
        <v>1.762473384883774E-18</v>
      </c>
      <c r="N329" s="35">
        <f t="shared" si="118"/>
        <v>3.5249467697671165E-19</v>
      </c>
      <c r="O329" s="35">
        <f t="shared" si="119"/>
        <v>36543.113579980338</v>
      </c>
      <c r="P329" s="3">
        <f t="shared" si="120"/>
        <v>7308.6227159960681</v>
      </c>
      <c r="Q329">
        <f t="shared" si="109"/>
        <v>0.2</v>
      </c>
      <c r="R329" s="3">
        <f>IF(B329&lt;2,K329*V$5+L329*0.4*V$6 - IF((C329-J329)&gt;0,IF((C329-J329)&gt;V$12,V$12,C329-J329)),P329+L329*($V$6)*0.4+K329*($V$5)+G329+F329+E329)/LookHere!B$11</f>
        <v>37313.502715996066</v>
      </c>
      <c r="S329" s="3">
        <f>(IF(G329&gt;0,IF(R329&gt;V$15,IF(0.15*(R329-V$15)&lt;G329,0.15*(R329-V$15),G329),0),0))*LookHere!B$11</f>
        <v>0</v>
      </c>
      <c r="T329" s="3">
        <f>(IF(R329&lt;V$16,W$16*R329,IF(R329&lt;V$17,Z$16+W$17*(R329-V$16),IF(R329&lt;V$18,W$18*(R329-V$18)+Z$17,(R329-V$18)*W$19+Z$18)))+S329 + IF(R329&lt;V$20,R329*W$20,IF(R329&lt;V$21,(R329-V$20)*W$21+Z$20,(R329-V$21)*W$22+Z$21)))*LookHere!B$11</f>
        <v>7462.7005431992138</v>
      </c>
      <c r="AI329" s="3">
        <f t="shared" si="121"/>
        <v>0</v>
      </c>
    </row>
    <row r="330" spans="1:35" x14ac:dyDescent="0.2">
      <c r="A330">
        <f t="shared" si="112"/>
        <v>102</v>
      </c>
      <c r="B330">
        <f>IF(A330&lt;LookHere!$B$9,1,2)</f>
        <v>2</v>
      </c>
      <c r="C330">
        <f>IF(B330&lt;2,LookHere!F$10 - T329,0)</f>
        <v>0</v>
      </c>
      <c r="D330" s="3">
        <f>IF(B330=2,LookHere!$B$12,0)</f>
        <v>45000</v>
      </c>
      <c r="E330" s="3">
        <f>IF(A330&lt;LookHere!B$13,0,IF(A330&lt;LookHere!B$14,LookHere!C$13,LookHere!C$14))</f>
        <v>15000</v>
      </c>
      <c r="F330" s="3">
        <f>IF('SC3'!A330&lt;LookHere!D$15,0,LookHere!B$15)</f>
        <v>8000</v>
      </c>
      <c r="G330" s="3">
        <f>IF('SC3'!A330&lt;LookHere!D$16,0,LookHere!B$16)</f>
        <v>7004.88</v>
      </c>
      <c r="H330" s="3">
        <f t="shared" si="113"/>
        <v>22457.820543199214</v>
      </c>
      <c r="I330" s="35">
        <f t="shared" si="114"/>
        <v>7320878.3059550375</v>
      </c>
      <c r="J330" s="3">
        <f>IF(I329&gt;0,IF(B330&lt;2,IF(C330&gt;5500*[1]LookHere!B$11, 5500*[1]LookHere!B$11, C330), IF(H330&gt;(M330+P329),-(H330-M330-P329),0)),0)</f>
        <v>-15149.197827203145</v>
      </c>
      <c r="K330" s="35">
        <f t="shared" si="115"/>
        <v>0</v>
      </c>
      <c r="L330" s="35">
        <f t="shared" si="116"/>
        <v>1.012119446480972E-20</v>
      </c>
      <c r="M330" s="35">
        <f t="shared" si="117"/>
        <v>1.3356023310648946E-19</v>
      </c>
      <c r="N330" s="35">
        <f t="shared" si="118"/>
        <v>2.6712046621297267E-20</v>
      </c>
      <c r="O330" s="35">
        <f t="shared" si="119"/>
        <v>31565.210648115411</v>
      </c>
      <c r="P330" s="3">
        <f t="shared" si="120"/>
        <v>6313.0421296230825</v>
      </c>
      <c r="Q330">
        <f t="shared" si="109"/>
        <v>0.2</v>
      </c>
      <c r="R330" s="3">
        <f>IF(B330&lt;2,K330*V$5+L330*0.4*V$6 - IF((C330-J330)&gt;0,IF((C330-J330)&gt;V$12,V$12,C330-J330)),P330+L330*($V$6)*0.4+K330*($V$5)+G330+F330+E330)/LookHere!B$11</f>
        <v>36317.922129623083</v>
      </c>
      <c r="S330" s="3">
        <f>(IF(G330&gt;0,IF(R330&gt;V$15,IF(0.15*(R330-V$15)&lt;G330,0.15*(R330-V$15),G330),0),0))*LookHere!B$11</f>
        <v>0</v>
      </c>
      <c r="T330" s="3">
        <f>(IF(R330&lt;V$16,W$16*R330,IF(R330&lt;V$17,Z$16+W$17*(R330-V$16),IF(R330&lt;V$18,W$18*(R330-V$18)+Z$17,(R330-V$18)*W$19+Z$18)))+S330 + IF(R330&lt;V$20,R330*W$20,IF(R330&lt;V$21,(R330-V$20)*W$21+Z$20,(R330-V$21)*W$22+Z$21)))*LookHere!B$11</f>
        <v>7263.5844259246169</v>
      </c>
      <c r="AI330" s="3">
        <f t="shared" si="121"/>
        <v>0</v>
      </c>
    </row>
    <row r="331" spans="1:35" x14ac:dyDescent="0.2">
      <c r="A331">
        <f t="shared" si="112"/>
        <v>103</v>
      </c>
      <c r="B331">
        <f>IF(A331&lt;LookHere!$B$9,1,2)</f>
        <v>2</v>
      </c>
      <c r="C331">
        <f>IF(B331&lt;2,LookHere!F$10 - T330,0)</f>
        <v>0</v>
      </c>
      <c r="D331" s="3">
        <f>IF(B331=2,LookHere!$B$12,0)</f>
        <v>45000</v>
      </c>
      <c r="E331" s="3">
        <f>IF(A331&lt;LookHere!B$13,0,IF(A331&lt;LookHere!B$14,LookHere!C$13,LookHere!C$14))</f>
        <v>15000</v>
      </c>
      <c r="F331" s="3">
        <f>IF('SC3'!A331&lt;LookHere!D$15,0,LookHere!B$15)</f>
        <v>8000</v>
      </c>
      <c r="G331" s="3">
        <f>IF('SC3'!A331&lt;LookHere!D$16,0,LookHere!B$16)</f>
        <v>7004.88</v>
      </c>
      <c r="H331" s="3">
        <f t="shared" si="113"/>
        <v>22258.704425924618</v>
      </c>
      <c r="I331" s="35">
        <f t="shared" si="114"/>
        <v>7771858.2620125478</v>
      </c>
      <c r="J331" s="3">
        <f>IF(I330&gt;0,IF(B331&lt;2,IF(C331&gt;5500*[1]LookHere!B$11, 5500*[1]LookHere!B$11, C331), IF(H331&gt;(M331+P330),-(H331-M331-P330),0)),0)</f>
        <v>-15945.662296301536</v>
      </c>
      <c r="K331" s="35">
        <f t="shared" si="115"/>
        <v>0</v>
      </c>
      <c r="L331" s="35">
        <f t="shared" si="116"/>
        <v>7.6698411654328007E-22</v>
      </c>
      <c r="M331" s="35">
        <f t="shared" si="117"/>
        <v>1.012119446480972E-20</v>
      </c>
      <c r="N331" s="35">
        <f t="shared" si="118"/>
        <v>2.0242388929619439E-21</v>
      </c>
      <c r="O331" s="35">
        <f t="shared" si="119"/>
        <v>27265.397653629127</v>
      </c>
      <c r="P331" s="3">
        <f t="shared" si="120"/>
        <v>5453.0795307258259</v>
      </c>
      <c r="Q331">
        <f t="shared" si="109"/>
        <v>0.2</v>
      </c>
      <c r="R331" s="3">
        <f>IF(B331&lt;2,K331*V$5+L331*0.4*V$6 - IF((C331-J331)&gt;0,IF((C331-J331)&gt;V$12,V$12,C331-J331)),P331+L331*($V$6)*0.4+K331*($V$5)+G331+F331+E331)/LookHere!B$11</f>
        <v>35457.959530725828</v>
      </c>
      <c r="S331" s="3">
        <f>(IF(G331&gt;0,IF(R331&gt;V$15,IF(0.15*(R331-V$15)&lt;G331,0.15*(R331-V$15),G331),0),0))*LookHere!B$11</f>
        <v>0</v>
      </c>
      <c r="T331" s="3">
        <f>(IF(R331&lt;V$16,W$16*R331,IF(R331&lt;V$17,Z$16+W$17*(R331-V$16),IF(R331&lt;V$18,W$18*(R331-V$18)+Z$17,(R331-V$18)*W$19+Z$18)))+S331 + IF(R331&lt;V$20,R331*W$20,IF(R331&lt;V$21,(R331-V$20)*W$21+Z$20,(R331-V$21)*W$22+Z$21)))*LookHere!B$11</f>
        <v>7091.5919061451659</v>
      </c>
      <c r="AI331" s="3">
        <f t="shared" si="121"/>
        <v>0</v>
      </c>
    </row>
    <row r="332" spans="1:35" x14ac:dyDescent="0.2">
      <c r="A332">
        <f t="shared" si="112"/>
        <v>104</v>
      </c>
      <c r="B332">
        <f>IF(A332&lt;LookHere!$B$9,1,2)</f>
        <v>2</v>
      </c>
      <c r="C332">
        <f>IF(B332&lt;2,LookHere!F$10 - T331,0)</f>
        <v>0</v>
      </c>
      <c r="D332" s="3">
        <f>IF(B332=2,LookHere!$B$12,0)</f>
        <v>45000</v>
      </c>
      <c r="E332" s="3">
        <f>IF(A332&lt;LookHere!B$13,0,IF(A332&lt;LookHere!B$14,LookHere!C$13,LookHere!C$14))</f>
        <v>15000</v>
      </c>
      <c r="F332" s="3">
        <f>IF('SC3'!A332&lt;LookHere!D$15,0,LookHere!B$15)</f>
        <v>8000</v>
      </c>
      <c r="G332" s="3">
        <f>IF('SC3'!A332&lt;LookHere!D$16,0,LookHere!B$16)</f>
        <v>7004.88</v>
      </c>
      <c r="H332" s="3">
        <f t="shared" si="113"/>
        <v>22086.711906145167</v>
      </c>
      <c r="I332" s="35">
        <f t="shared" si="114"/>
        <v>8250913.7495882884</v>
      </c>
      <c r="J332" s="3">
        <f>IF(I331&gt;0,IF(B332&lt;2,IF(C332&gt;5500*[1]LookHere!B$11, 5500*[1]LookHere!B$11, C332), IF(H332&gt;(M332+P331),-(H332-M332-P331),0)),0)</f>
        <v>-16633.63237541934</v>
      </c>
      <c r="K332" s="35">
        <f t="shared" si="115"/>
        <v>0</v>
      </c>
      <c r="L332" s="35">
        <f t="shared" si="116"/>
        <v>5.8122056351649614E-23</v>
      </c>
      <c r="M332" s="35">
        <f t="shared" si="117"/>
        <v>7.6698411654328007E-22</v>
      </c>
      <c r="N332" s="35">
        <f t="shared" si="118"/>
        <v>1.5339682330865603E-22</v>
      </c>
      <c r="O332" s="35">
        <f t="shared" si="119"/>
        <v>23551.305185251764</v>
      </c>
      <c r="P332" s="3">
        <f t="shared" si="120"/>
        <v>4710.2610370503526</v>
      </c>
      <c r="Q332">
        <f t="shared" si="109"/>
        <v>0.2</v>
      </c>
      <c r="R332" s="3">
        <f>IF(B332&lt;2,K332*V$5+L332*0.4*V$6 - IF((C332-J332)&gt;0,IF((C332-J332)&gt;V$12,V$12,C332-J332)),P332+L332*($V$6)*0.4+K332*($V$5)+G332+F332+E332)/LookHere!B$11</f>
        <v>34715.141037050351</v>
      </c>
      <c r="S332" s="3">
        <f>(IF(G332&gt;0,IF(R332&gt;V$15,IF(0.15*(R332-V$15)&lt;G332,0.15*(R332-V$15),G332),0),0))*LookHere!B$11</f>
        <v>0</v>
      </c>
      <c r="T332" s="3">
        <f>(IF(R332&lt;V$16,W$16*R332,IF(R332&lt;V$17,Z$16+W$17*(R332-V$16),IF(R332&lt;V$18,W$18*(R332-V$18)+Z$17,(R332-V$18)*W$19+Z$18)))+S332 + IF(R332&lt;V$20,R332*W$20,IF(R332&lt;V$21,(R332-V$20)*W$21+Z$20,(R332-V$21)*W$22+Z$21)))*LookHere!B$11</f>
        <v>6943.0282074100705</v>
      </c>
      <c r="AI332" s="3">
        <f t="shared" si="121"/>
        <v>0</v>
      </c>
    </row>
    <row r="333" spans="1:35" x14ac:dyDescent="0.2">
      <c r="A333">
        <f t="shared" ref="A333:A348" si="122">A332+1</f>
        <v>105</v>
      </c>
      <c r="B333">
        <f>IF(A333&lt;LookHere!$B$9,1,2)</f>
        <v>2</v>
      </c>
      <c r="C333">
        <f>IF(B333&lt;2,LookHere!F$10 - T332,0)</f>
        <v>0</v>
      </c>
      <c r="D333" s="3">
        <f>IF(B333=2,LookHere!$B$12,0)</f>
        <v>45000</v>
      </c>
      <c r="E333" s="3">
        <f>IF(A333&lt;LookHere!B$13,0,IF(A333&lt;LookHere!B$14,LookHere!C$13,LookHere!C$14))</f>
        <v>15000</v>
      </c>
      <c r="F333" s="3">
        <f>IF('SC3'!A333&lt;LookHere!D$15,0,LookHere!B$15)</f>
        <v>8000</v>
      </c>
      <c r="G333" s="3">
        <f>IF('SC3'!A333&lt;LookHere!D$16,0,LookHere!B$16)</f>
        <v>7004.88</v>
      </c>
      <c r="H333" s="3">
        <f t="shared" ref="H333:H348" si="123">IF(B333&lt;2,0,D333-E333-F333-G333+T332)</f>
        <v>21938.148207410071</v>
      </c>
      <c r="I333" s="35">
        <f t="shared" ref="I333:I348" si="124">IF(I332&gt;0,IF(B333&lt;2,I332*(1+V$274),I332*(1+V$275)) + J333,0)</f>
        <v>8759929.1413666699</v>
      </c>
      <c r="J333" s="3">
        <f>IF(I332&gt;0,IF(B333&lt;2,IF(C333&gt;5500*[1]LookHere!B$11, 5500*[1]LookHere!B$11, C333), IF(H333&gt;(M333+P332),-(H333-M333-P332),0)),0)</f>
        <v>-17227.887170359718</v>
      </c>
      <c r="K333" s="35">
        <f t="shared" ref="K333:K348" si="125">IF(B333&lt;2,K332*(1+$V$5-$V$4)+IF(C333&gt;($J333+$V$12),$V$271*($C333-$J333-$V$12),0), K332*(1+$V$5-$V$4)-$M333*$V$272)+N333</f>
        <v>0</v>
      </c>
      <c r="L333" s="35">
        <f t="shared" ref="L333:L348" si="126">IF(B333&lt;2,L332*(1+$V$6-$V$4)+IF(C333&gt;($J333+$V$12),(1-$V$271)*($C332-$J333-$V$12),0), L332*(1+$V$6-$V$4)-$M333*(1-$V$272))-N333</f>
        <v>4.4044894303279964E-24</v>
      </c>
      <c r="M333" s="35">
        <f t="shared" ref="M333:M348" si="127">MIN(H333-P332,(K332+L332))</f>
        <v>5.8122056351649614E-23</v>
      </c>
      <c r="N333" s="35">
        <f t="shared" ref="N333:N348" si="128">IF(B333&lt;2, IF(K332/(K332+L332)&lt;V$271, (V$271 - K332/(K332+L332))*(K332+L332),0),  IF(K332/(K332+L332)&lt;V$272, (V$272 - K332/(K332+L332))*(K332+L332),0))</f>
        <v>1.1624411270329924E-23</v>
      </c>
      <c r="O333" s="35">
        <f t="shared" ref="O333:O348" si="129">IF(B333&lt;2,O332*(1+V$274) + IF((C333-J333)&gt;0,IF((C333-J333)&gt;V$12,V$12,C333-J333),0), O332*(1+V$275)-P332 )</f>
        <v>20343.146392916766</v>
      </c>
      <c r="P333" s="3">
        <f t="shared" ref="P333:P348" si="130">IF(B333&lt;2, 0, IF(H333&gt;(I333+K333+L333),H333-I333-K333-L333,  O333*Q333))</f>
        <v>4068.6292785833534</v>
      </c>
      <c r="Q333">
        <f t="shared" ref="Q333:Q348" si="131">IF(B333&lt;2,0,VLOOKUP(A333,AG$5:AH$90,2))</f>
        <v>0.2</v>
      </c>
      <c r="R333" s="3">
        <f>IF(B333&lt;2,K333*V$5+L333*0.4*V$6 - IF((C333-J333)&gt;0,IF((C333-J333)&gt;V$12,V$12,C333-J333)),P333+L333*($V$6)*0.4+K333*($V$5)+G333+F333+E333)/LookHere!B$11</f>
        <v>34073.509278583355</v>
      </c>
      <c r="S333" s="3">
        <f>(IF(G333&gt;0,IF(R333&gt;V$15,IF(0.15*(R333-V$15)&lt;G333,0.15*(R333-V$15),G333),0),0))*LookHere!B$11</f>
        <v>0</v>
      </c>
      <c r="T333" s="3">
        <f>(IF(R333&lt;V$16,W$16*R333,IF(R333&lt;V$17,Z$16+W$17*(R333-V$16),IF(R333&lt;V$18,W$18*(R333-V$18)+Z$17,(R333-V$18)*W$19+Z$18)))+S333 + IF(R333&lt;V$20,R333*W$20,IF(R333&lt;V$21,(R333-V$20)*W$21+Z$20,(R333-V$21)*W$22+Z$21)))*LookHere!B$11</f>
        <v>6814.7018557166703</v>
      </c>
      <c r="AI333" s="3">
        <f t="shared" si="121"/>
        <v>0</v>
      </c>
    </row>
    <row r="334" spans="1:35" x14ac:dyDescent="0.2">
      <c r="A334">
        <f t="shared" si="122"/>
        <v>106</v>
      </c>
      <c r="B334">
        <f>IF(A334&lt;LookHere!$B$9,1,2)</f>
        <v>2</v>
      </c>
      <c r="C334">
        <f>IF(B334&lt;2,LookHere!F$10 - T333,0)</f>
        <v>0</v>
      </c>
      <c r="D334" s="3">
        <f>IF(B334=2,LookHere!$B$12,0)</f>
        <v>45000</v>
      </c>
      <c r="E334" s="3">
        <f>IF(A334&lt;LookHere!B$13,0,IF(A334&lt;LookHere!B$14,LookHere!C$13,LookHere!C$14))</f>
        <v>15000</v>
      </c>
      <c r="F334" s="3">
        <f>IF('SC3'!A334&lt;LookHere!D$15,0,LookHere!B$15)</f>
        <v>8000</v>
      </c>
      <c r="G334" s="3">
        <f>IF('SC3'!A334&lt;LookHere!D$16,0,LookHere!B$16)</f>
        <v>7004.88</v>
      </c>
      <c r="H334" s="3">
        <f t="shared" si="123"/>
        <v>21809.821855716669</v>
      </c>
      <c r="I334" s="35">
        <f t="shared" si="124"/>
        <v>9300896.2294259034</v>
      </c>
      <c r="J334" s="3">
        <f>IF(I333&gt;0,IF(B334&lt;2,IF(C334&gt;5500*[1]LookHere!B$11, 5500*[1]LookHere!B$11, C334), IF(H334&gt;(M334+P333),-(H334-M334-P333),0)),0)</f>
        <v>-17741.192577133315</v>
      </c>
      <c r="K334" s="35">
        <f t="shared" si="125"/>
        <v>0</v>
      </c>
      <c r="L334" s="35">
        <f t="shared" si="126"/>
        <v>3.337722090302551E-25</v>
      </c>
      <c r="M334" s="35">
        <f t="shared" si="127"/>
        <v>4.4044894303279964E-24</v>
      </c>
      <c r="N334" s="35">
        <f t="shared" si="128"/>
        <v>8.8089788606559932E-25</v>
      </c>
      <c r="O334" s="35">
        <f t="shared" si="129"/>
        <v>17572.002991273643</v>
      </c>
      <c r="P334" s="3">
        <f t="shared" si="130"/>
        <v>3514.4005982547287</v>
      </c>
      <c r="Q334">
        <f t="shared" si="131"/>
        <v>0.2</v>
      </c>
      <c r="R334" s="3">
        <f>IF(B334&lt;2,K334*V$5+L334*0.4*V$6 - IF((C334-J334)&gt;0,IF((C334-J334)&gt;V$12,V$12,C334-J334)),P334+L334*($V$6)*0.4+K334*($V$5)+G334+F334+E334)/LookHere!B$11</f>
        <v>33519.280598254729</v>
      </c>
      <c r="S334" s="3">
        <f>(IF(G334&gt;0,IF(R334&gt;V$15,IF(0.15*(R334-V$15)&lt;G334,0.15*(R334-V$15),G334),0),0))*LookHere!B$11</f>
        <v>0</v>
      </c>
      <c r="T334" s="3">
        <f>(IF(R334&lt;V$16,W$16*R334,IF(R334&lt;V$17,Z$16+W$17*(R334-V$16),IF(R334&lt;V$18,W$18*(R334-V$18)+Z$17,(R334-V$18)*W$19+Z$18)))+S334 + IF(R334&lt;V$20,R334*W$20,IF(R334&lt;V$21,(R334-V$20)*W$21+Z$20,(R334-V$21)*W$22+Z$21)))*LookHere!B$11</f>
        <v>6703.8561196509463</v>
      </c>
      <c r="AI334" s="3">
        <f t="shared" si="121"/>
        <v>0</v>
      </c>
    </row>
    <row r="335" spans="1:35" x14ac:dyDescent="0.2">
      <c r="A335">
        <f t="shared" si="122"/>
        <v>107</v>
      </c>
      <c r="B335">
        <f>IF(A335&lt;LookHere!$B$9,1,2)</f>
        <v>2</v>
      </c>
      <c r="C335">
        <f>IF(B335&lt;2,LookHere!F$10 - T334,0)</f>
        <v>0</v>
      </c>
      <c r="D335" s="3">
        <f>IF(B335=2,LookHere!$B$12,0)</f>
        <v>45000</v>
      </c>
      <c r="E335" s="3">
        <f>IF(A335&lt;LookHere!B$13,0,IF(A335&lt;LookHere!B$14,LookHere!C$13,LookHere!C$14))</f>
        <v>15000</v>
      </c>
      <c r="F335" s="3">
        <f>IF('SC3'!A335&lt;LookHere!D$15,0,LookHere!B$15)</f>
        <v>8000</v>
      </c>
      <c r="G335" s="3">
        <f>IF('SC3'!A335&lt;LookHere!D$16,0,LookHere!B$16)</f>
        <v>7004.88</v>
      </c>
      <c r="H335" s="3">
        <f t="shared" si="123"/>
        <v>21698.976119650946</v>
      </c>
      <c r="I335" s="35">
        <f t="shared" si="124"/>
        <v>9875922.8154172897</v>
      </c>
      <c r="J335" s="3">
        <f>IF(I334&gt;0,IF(B335&lt;2,IF(C335&gt;5500*[1]LookHere!B$11, 5500*[1]LookHere!B$11, C335), IF(H335&gt;(M335+P334),-(H335-M335-P334),0)),0)</f>
        <v>-18184.575521396218</v>
      </c>
      <c r="K335" s="35">
        <f t="shared" si="125"/>
        <v>0</v>
      </c>
      <c r="L335" s="35">
        <f t="shared" si="126"/>
        <v>2.5293258000312685E-26</v>
      </c>
      <c r="M335" s="35">
        <f t="shared" si="127"/>
        <v>3.337722090302551E-25</v>
      </c>
      <c r="N335" s="35">
        <f t="shared" si="128"/>
        <v>6.6754441806051028E-26</v>
      </c>
      <c r="O335" s="35">
        <f t="shared" si="129"/>
        <v>15178.344743802347</v>
      </c>
      <c r="P335" s="3">
        <f t="shared" si="130"/>
        <v>3035.6689487604694</v>
      </c>
      <c r="Q335">
        <f t="shared" si="131"/>
        <v>0.2</v>
      </c>
      <c r="R335" s="3">
        <f>IF(B335&lt;2,K335*V$5+L335*0.4*V$6 - IF((C335-J335)&gt;0,IF((C335-J335)&gt;V$12,V$12,C335-J335)),P335+L335*($V$6)*0.4+K335*($V$5)+G335+F335+E335)/LookHere!B$11</f>
        <v>33040.548948760472</v>
      </c>
      <c r="S335" s="3">
        <f>(IF(G335&gt;0,IF(R335&gt;V$15,IF(0.15*(R335-V$15)&lt;G335,0.15*(R335-V$15),G335),0),0))*LookHere!B$11</f>
        <v>0</v>
      </c>
      <c r="T335" s="3">
        <f>(IF(R335&lt;V$16,W$16*R335,IF(R335&lt;V$17,Z$16+W$17*(R335-V$16),IF(R335&lt;V$18,W$18*(R335-V$18)+Z$17,(R335-V$18)*W$19+Z$18)))+S335 + IF(R335&lt;V$20,R335*W$20,IF(R335&lt;V$21,(R335-V$20)*W$21+Z$20,(R335-V$21)*W$22+Z$21)))*LookHere!B$11</f>
        <v>6608.1097897520949</v>
      </c>
      <c r="AI335" s="3">
        <f t="shared" si="121"/>
        <v>0</v>
      </c>
    </row>
    <row r="336" spans="1:35" x14ac:dyDescent="0.2">
      <c r="A336">
        <f t="shared" si="122"/>
        <v>108</v>
      </c>
      <c r="B336">
        <f>IF(A336&lt;LookHere!$B$9,1,2)</f>
        <v>2</v>
      </c>
      <c r="C336">
        <f>IF(B336&lt;2,LookHere!F$10 - T335,0)</f>
        <v>0</v>
      </c>
      <c r="D336" s="3">
        <f>IF(B336=2,LookHere!$B$12,0)</f>
        <v>45000</v>
      </c>
      <c r="E336" s="3">
        <f>IF(A336&lt;LookHere!B$13,0,IF(A336&lt;LookHere!B$14,LookHere!C$13,LookHere!C$14))</f>
        <v>15000</v>
      </c>
      <c r="F336" s="3">
        <f>IF('SC3'!A336&lt;LookHere!D$15,0,LookHere!B$15)</f>
        <v>8000</v>
      </c>
      <c r="G336" s="3">
        <f>IF('SC3'!A336&lt;LookHere!D$16,0,LookHere!B$16)</f>
        <v>7004.88</v>
      </c>
      <c r="H336" s="3">
        <f t="shared" si="123"/>
        <v>21603.229789752095</v>
      </c>
      <c r="I336" s="35">
        <f t="shared" si="124"/>
        <v>10487241.611743612</v>
      </c>
      <c r="J336" s="3">
        <f>IF(I335&gt;0,IF(B336&lt;2,IF(C336&gt;5500*[1]LookHere!B$11, 5500*[1]LookHere!B$11, C336), IF(H336&gt;(M336+P335),-(H336-M336-P335),0)),0)</f>
        <v>-18567.560840991624</v>
      </c>
      <c r="K336" s="35">
        <f t="shared" si="125"/>
        <v>0</v>
      </c>
      <c r="L336" s="35">
        <f t="shared" si="126"/>
        <v>1.9167230912636934E-27</v>
      </c>
      <c r="M336" s="35">
        <f t="shared" si="127"/>
        <v>2.5293258000312685E-26</v>
      </c>
      <c r="N336" s="35">
        <f t="shared" si="128"/>
        <v>5.0586516000625375E-27</v>
      </c>
      <c r="O336" s="35">
        <f t="shared" si="129"/>
        <v>13110.75062280159</v>
      </c>
      <c r="P336" s="3">
        <f t="shared" si="130"/>
        <v>2622.1501245603181</v>
      </c>
      <c r="Q336">
        <f t="shared" si="131"/>
        <v>0.2</v>
      </c>
      <c r="R336" s="3">
        <f>IF(B336&lt;2,K336*V$5+L336*0.4*V$6 - IF((C336-J336)&gt;0,IF((C336-J336)&gt;V$12,V$12,C336-J336)),P336+L336*($V$6)*0.4+K336*($V$5)+G336+F336+E336)/LookHere!B$11</f>
        <v>32627.030124560319</v>
      </c>
      <c r="S336" s="3">
        <f>(IF(G336&gt;0,IF(R336&gt;V$15,IF(0.15*(R336-V$15)&lt;G336,0.15*(R336-V$15),G336),0),0))*LookHere!B$11</f>
        <v>0</v>
      </c>
      <c r="T336" s="3">
        <f>(IF(R336&lt;V$16,W$16*R336,IF(R336&lt;V$17,Z$16+W$17*(R336-V$16),IF(R336&lt;V$18,W$18*(R336-V$18)+Z$17,(R336-V$18)*W$19+Z$18)))+S336 + IF(R336&lt;V$20,R336*W$20,IF(R336&lt;V$21,(R336-V$20)*W$21+Z$20,(R336-V$21)*W$22+Z$21)))*LookHere!B$11</f>
        <v>6525.406024912063</v>
      </c>
      <c r="AI336" s="3">
        <f t="shared" si="121"/>
        <v>0</v>
      </c>
    </row>
    <row r="337" spans="1:36" x14ac:dyDescent="0.2">
      <c r="A337">
        <f t="shared" si="122"/>
        <v>109</v>
      </c>
      <c r="B337">
        <f>IF(A337&lt;LookHere!$B$9,1,2)</f>
        <v>2</v>
      </c>
      <c r="C337">
        <f>IF(B337&lt;2,LookHere!F$10 - T336,0)</f>
        <v>0</v>
      </c>
      <c r="D337" s="3">
        <f>IF(B337=2,LookHere!$B$12,0)</f>
        <v>45000</v>
      </c>
      <c r="E337" s="3">
        <f>IF(A337&lt;LookHere!B$13,0,IF(A337&lt;LookHere!B$14,LookHere!C$13,LookHere!C$14))</f>
        <v>15000</v>
      </c>
      <c r="F337" s="3">
        <f>IF('SC3'!A337&lt;LookHere!D$15,0,LookHere!B$15)</f>
        <v>8000</v>
      </c>
      <c r="G337" s="3">
        <f>IF('SC3'!A337&lt;LookHere!D$16,0,LookHere!B$16)</f>
        <v>7004.88</v>
      </c>
      <c r="H337" s="3">
        <f t="shared" si="123"/>
        <v>21520.526024912062</v>
      </c>
      <c r="I337" s="35">
        <f t="shared" si="124"/>
        <v>11137219.505840266</v>
      </c>
      <c r="J337" s="3">
        <f>IF(I336&gt;0,IF(B337&lt;2,IF(C337&gt;5500*[1]LookHere!B$11, 5500*[1]LookHere!B$11, C337), IF(H337&gt;(M337+P336),-(H337-M337-P336),0)),0)</f>
        <v>-18898.375900351744</v>
      </c>
      <c r="K337" s="35">
        <f t="shared" si="125"/>
        <v>0</v>
      </c>
      <c r="L337" s="35">
        <f t="shared" si="126"/>
        <v>1.4524927585596274E-28</v>
      </c>
      <c r="M337" s="35">
        <f t="shared" si="127"/>
        <v>1.9167230912636934E-27</v>
      </c>
      <c r="N337" s="35">
        <f t="shared" si="128"/>
        <v>3.8334461825273869E-28</v>
      </c>
      <c r="O337" s="35">
        <f t="shared" si="129"/>
        <v>11324.804172963557</v>
      </c>
      <c r="P337" s="3">
        <f t="shared" si="130"/>
        <v>2264.9608345927113</v>
      </c>
      <c r="Q337">
        <f t="shared" si="131"/>
        <v>0.2</v>
      </c>
      <c r="R337" s="3">
        <f>IF(B337&lt;2,K337*V$5+L337*0.4*V$6 - IF((C337-J337)&gt;0,IF((C337-J337)&gt;V$12,V$12,C337-J337)),P337+L337*($V$6)*0.4+K337*($V$5)+G337+F337+E337)/LookHere!B$11</f>
        <v>32269.840834592709</v>
      </c>
      <c r="S337" s="3">
        <f>(IF(G337&gt;0,IF(R337&gt;V$15,IF(0.15*(R337-V$15)&lt;G337,0.15*(R337-V$15),G337),0),0))*LookHere!B$11</f>
        <v>0</v>
      </c>
      <c r="T337" s="3">
        <f>(IF(R337&lt;V$16,W$16*R337,IF(R337&lt;V$17,Z$16+W$17*(R337-V$16),IF(R337&lt;V$18,W$18*(R337-V$18)+Z$17,(R337-V$18)*W$19+Z$18)))+S337 + IF(R337&lt;V$20,R337*W$20,IF(R337&lt;V$21,(R337-V$20)*W$21+Z$20,(R337-V$21)*W$22+Z$21)))*LookHere!B$11</f>
        <v>6453.9681669185411</v>
      </c>
      <c r="AI337" s="3">
        <f t="shared" si="121"/>
        <v>0</v>
      </c>
    </row>
    <row r="338" spans="1:36" x14ac:dyDescent="0.2">
      <c r="A338">
        <f t="shared" si="122"/>
        <v>110</v>
      </c>
      <c r="B338">
        <f>IF(A338&lt;LookHere!$B$9,1,2)</f>
        <v>2</v>
      </c>
      <c r="C338">
        <f>IF(B338&lt;2,LookHere!F$10 - T337,0)</f>
        <v>0</v>
      </c>
      <c r="D338" s="3">
        <f>IF(B338=2,LookHere!$B$12,0)</f>
        <v>45000</v>
      </c>
      <c r="E338" s="3">
        <f>IF(A338&lt;LookHere!B$13,0,IF(A338&lt;LookHere!B$14,LookHere!C$13,LookHere!C$14))</f>
        <v>15000</v>
      </c>
      <c r="F338" s="3">
        <f>IF('SC3'!A338&lt;LookHere!D$15,0,LookHere!B$15)</f>
        <v>8000</v>
      </c>
      <c r="G338" s="3">
        <f>IF('SC3'!A338&lt;LookHere!D$16,0,LookHere!B$16)</f>
        <v>7004.88</v>
      </c>
      <c r="H338" s="3">
        <f t="shared" si="123"/>
        <v>21449.08816691854</v>
      </c>
      <c r="I338" s="35">
        <f t="shared" si="124"/>
        <v>11828367.238590432</v>
      </c>
      <c r="J338" s="3">
        <f>IF(I337&gt;0,IF(B338&lt;2,IF(C338&gt;5500*[1]LookHere!B$11, 5500*[1]LookHere!B$11, C338), IF(H338&gt;(M338+P337),-(H338-M338-P337),0)),0)</f>
        <v>-19184.127332325828</v>
      </c>
      <c r="K338" s="35">
        <f t="shared" si="125"/>
        <v>0</v>
      </c>
      <c r="L338" s="35">
        <f t="shared" si="126"/>
        <v>1.1006990124364843E-29</v>
      </c>
      <c r="M338" s="35">
        <f t="shared" si="127"/>
        <v>1.4524927585596274E-28</v>
      </c>
      <c r="N338" s="35">
        <f t="shared" si="128"/>
        <v>2.904985517119255E-29</v>
      </c>
      <c r="O338" s="35">
        <f t="shared" si="129"/>
        <v>9782.1393485224598</v>
      </c>
      <c r="P338" s="3">
        <f t="shared" si="130"/>
        <v>1956.427869704492</v>
      </c>
      <c r="Q338">
        <f t="shared" si="131"/>
        <v>0.2</v>
      </c>
      <c r="R338" s="3">
        <f>IF(B338&lt;2,K338*V$5+L338*0.4*V$6 - IF((C338-J338)&gt;0,IF((C338-J338)&gt;V$12,V$12,C338-J338)),P338+L338*($V$6)*0.4+K338*($V$5)+G338+F338+E338)/LookHere!B$11</f>
        <v>31961.307869704491</v>
      </c>
      <c r="S338" s="3">
        <f>(IF(G338&gt;0,IF(R338&gt;V$15,IF(0.15*(R338-V$15)&lt;G338,0.15*(R338-V$15),G338),0),0))*LookHere!B$11</f>
        <v>0</v>
      </c>
      <c r="T338" s="3">
        <f>(IF(R338&lt;V$16,W$16*R338,IF(R338&lt;V$17,Z$16+W$17*(R338-V$16),IF(R338&lt;V$18,W$18*(R338-V$18)+Z$17,(R338-V$18)*W$19+Z$18)))+S338 + IF(R338&lt;V$20,R338*W$20,IF(R338&lt;V$21,(R338-V$20)*W$21+Z$20,(R338-V$21)*W$22+Z$21)))*LookHere!B$11</f>
        <v>6392.2615739408975</v>
      </c>
      <c r="AI338" s="3">
        <f t="shared" si="121"/>
        <v>0</v>
      </c>
    </row>
    <row r="339" spans="1:36" x14ac:dyDescent="0.2">
      <c r="A339">
        <f t="shared" si="122"/>
        <v>111</v>
      </c>
      <c r="B339">
        <f>IF(A339&lt;LookHere!$B$9,1,2)</f>
        <v>2</v>
      </c>
      <c r="C339">
        <f>IF(B339&lt;2,LookHere!F$10 - T338,0)</f>
        <v>0</v>
      </c>
      <c r="D339" s="3">
        <f>IF(B339=2,LookHere!$B$12,0)</f>
        <v>45000</v>
      </c>
      <c r="E339" s="3">
        <f>IF(A339&lt;LookHere!B$13,0,IF(A339&lt;LookHere!B$14,LookHere!C$13,LookHere!C$14))</f>
        <v>15000</v>
      </c>
      <c r="F339" s="3">
        <f>IF('SC3'!A339&lt;LookHere!D$15,0,LookHere!B$15)</f>
        <v>8000</v>
      </c>
      <c r="G339" s="3">
        <f>IF('SC3'!A339&lt;LookHere!D$16,0,LookHere!B$16)</f>
        <v>7004.88</v>
      </c>
      <c r="H339" s="3">
        <f t="shared" si="123"/>
        <v>21387.381573940896</v>
      </c>
      <c r="I339" s="35">
        <f t="shared" si="124"/>
        <v>12563349.547363494</v>
      </c>
      <c r="J339" s="3">
        <f>IF(I338&gt;0,IF(B339&lt;2,IF(C339&gt;5500*[1]LookHere!B$11, 5500*[1]LookHere!B$11, C339), IF(H339&gt;(M339+P338),-(H339-M339-P338),0)),0)</f>
        <v>-19430.953704236403</v>
      </c>
      <c r="K339" s="35">
        <f t="shared" si="125"/>
        <v>0</v>
      </c>
      <c r="L339" s="35">
        <f t="shared" si="126"/>
        <v>8.3410971162436604E-31</v>
      </c>
      <c r="M339" s="35">
        <f t="shared" si="127"/>
        <v>1.1006990124364843E-29</v>
      </c>
      <c r="N339" s="35">
        <f t="shared" si="128"/>
        <v>2.2013980248729688E-30</v>
      </c>
      <c r="O339" s="35">
        <f t="shared" si="129"/>
        <v>8449.6163264667302</v>
      </c>
      <c r="P339" s="3">
        <f t="shared" si="130"/>
        <v>1689.923265293346</v>
      </c>
      <c r="Q339">
        <f t="shared" si="131"/>
        <v>0.2</v>
      </c>
      <c r="R339" s="3">
        <f>IF(B339&lt;2,K339*V$5+L339*0.4*V$6 - IF((C339-J339)&gt;0,IF((C339-J339)&gt;V$12,V$12,C339-J339)),P339+L339*($V$6)*0.4+K339*($V$5)+G339+F339+E339)/LookHere!B$11</f>
        <v>31694.803265293347</v>
      </c>
      <c r="S339" s="3">
        <f>(IF(G339&gt;0,IF(R339&gt;V$15,IF(0.15*(R339-V$15)&lt;G339,0.15*(R339-V$15),G339),0),0))*LookHere!B$11</f>
        <v>0</v>
      </c>
      <c r="T339" s="3">
        <f>(IF(R339&lt;V$16,W$16*R339,IF(R339&lt;V$17,Z$16+W$17*(R339-V$16),IF(R339&lt;V$18,W$18*(R339-V$18)+Z$17,(R339-V$18)*W$19+Z$18)))+S339 + IF(R339&lt;V$20,R339*W$20,IF(R339&lt;V$21,(R339-V$20)*W$21+Z$20,(R339-V$21)*W$22+Z$21)))*LookHere!B$11</f>
        <v>6338.9606530586698</v>
      </c>
      <c r="AI339" s="3">
        <f t="shared" si="121"/>
        <v>0</v>
      </c>
    </row>
    <row r="340" spans="1:36" x14ac:dyDescent="0.2">
      <c r="A340">
        <f t="shared" si="122"/>
        <v>112</v>
      </c>
      <c r="B340">
        <f>IF(A340&lt;LookHere!$B$9,1,2)</f>
        <v>2</v>
      </c>
      <c r="C340">
        <f>IF(B340&lt;2,LookHere!F$10 - T339,0)</f>
        <v>0</v>
      </c>
      <c r="D340" s="3">
        <f>IF(B340=2,LookHere!$B$12,0)</f>
        <v>45000</v>
      </c>
      <c r="E340" s="3">
        <f>IF(A340&lt;LookHere!B$13,0,IF(A340&lt;LookHere!B$14,LookHere!C$13,LookHere!C$14))</f>
        <v>15000</v>
      </c>
      <c r="F340" s="3">
        <f>IF('SC3'!A340&lt;LookHere!D$15,0,LookHere!B$15)</f>
        <v>8000</v>
      </c>
      <c r="G340" s="3">
        <f>IF('SC3'!A340&lt;LookHere!D$16,0,LookHere!B$16)</f>
        <v>7004.88</v>
      </c>
      <c r="H340" s="3">
        <f t="shared" si="123"/>
        <v>21334.080653058671</v>
      </c>
      <c r="I340" s="35">
        <f t="shared" si="124"/>
        <v>13344995.824106572</v>
      </c>
      <c r="J340" s="3">
        <f>IF(I339&gt;0,IF(B340&lt;2,IF(C340&gt;5500*[1]LookHere!B$11, 5500*[1]LookHere!B$11, C340), IF(H340&gt;(M340+P339),-(H340-M340-P339),0)),0)</f>
        <v>-19644.157387765325</v>
      </c>
      <c r="K340" s="35">
        <f t="shared" si="125"/>
        <v>0</v>
      </c>
      <c r="L340" s="35">
        <f t="shared" si="126"/>
        <v>6.3208833946894446E-32</v>
      </c>
      <c r="M340" s="35">
        <f t="shared" si="127"/>
        <v>8.3410971162436604E-31</v>
      </c>
      <c r="N340" s="35">
        <f t="shared" si="128"/>
        <v>1.6682194232487321E-31</v>
      </c>
      <c r="O340" s="35">
        <f t="shared" si="129"/>
        <v>7298.6095904754311</v>
      </c>
      <c r="P340" s="3">
        <f t="shared" si="130"/>
        <v>1459.7219180950863</v>
      </c>
      <c r="Q340">
        <f t="shared" si="131"/>
        <v>0.2</v>
      </c>
      <c r="R340" s="3">
        <f>IF(B340&lt;2,K340*V$5+L340*0.4*V$6 - IF((C340-J340)&gt;0,IF((C340-J340)&gt;V$12,V$12,C340-J340)),P340+L340*($V$6)*0.4+K340*($V$5)+G340+F340+E340)/LookHere!B$11</f>
        <v>31464.601918095086</v>
      </c>
      <c r="S340" s="3">
        <f>(IF(G340&gt;0,IF(R340&gt;V$15,IF(0.15*(R340-V$15)&lt;G340,0.15*(R340-V$15),G340),0),0))*LookHere!B$11</f>
        <v>0</v>
      </c>
      <c r="T340" s="3">
        <f>(IF(R340&lt;V$16,W$16*R340,IF(R340&lt;V$17,Z$16+W$17*(R340-V$16),IF(R340&lt;V$18,W$18*(R340-V$18)+Z$17,(R340-V$18)*W$19+Z$18)))+S340 + IF(R340&lt;V$20,R340*W$20,IF(R340&lt;V$21,(R340-V$20)*W$21+Z$20,(R340-V$21)*W$22+Z$21)))*LookHere!B$11</f>
        <v>6292.9203836190172</v>
      </c>
      <c r="AI340" s="3">
        <f t="shared" ref="AI340:AI349" si="132">IF(((K340+L340+O340+I340)-H340)&lt;H340,1,0)</f>
        <v>0</v>
      </c>
    </row>
    <row r="341" spans="1:36" x14ac:dyDescent="0.2">
      <c r="A341">
        <f t="shared" si="122"/>
        <v>113</v>
      </c>
      <c r="B341">
        <f>IF(A341&lt;LookHere!$B$9,1,2)</f>
        <v>2</v>
      </c>
      <c r="C341">
        <f>IF(B341&lt;2,LookHere!F$10 - T340,0)</f>
        <v>0</v>
      </c>
      <c r="D341" s="3">
        <f>IF(B341=2,LookHere!$B$12,0)</f>
        <v>45000</v>
      </c>
      <c r="E341" s="3">
        <f>IF(A341&lt;LookHere!B$13,0,IF(A341&lt;LookHere!B$14,LookHere!C$13,LookHere!C$14))</f>
        <v>15000</v>
      </c>
      <c r="F341" s="3">
        <f>IF('SC3'!A341&lt;LookHere!D$15,0,LookHere!B$15)</f>
        <v>8000</v>
      </c>
      <c r="G341" s="3">
        <f>IF('SC3'!A341&lt;LookHere!D$16,0,LookHere!B$16)</f>
        <v>7004.88</v>
      </c>
      <c r="H341" s="3">
        <f t="shared" si="123"/>
        <v>21288.040383619016</v>
      </c>
      <c r="I341" s="35">
        <f t="shared" si="124"/>
        <v>14176311.339302566</v>
      </c>
      <c r="J341" s="3">
        <f>IF(I340&gt;0,IF(B341&lt;2,IF(C341&gt;5500*[1]LookHere!B$11, 5500*[1]LookHere!B$11, C341), IF(H341&gt;(M341+P340),-(H341-M341-P340),0)),0)</f>
        <v>-19828.318465523931</v>
      </c>
      <c r="K341" s="35">
        <f t="shared" si="125"/>
        <v>0</v>
      </c>
      <c r="L341" s="35">
        <f t="shared" si="126"/>
        <v>4.7899654364956489E-33</v>
      </c>
      <c r="M341" s="35">
        <f t="shared" si="127"/>
        <v>6.3208833946894446E-32</v>
      </c>
      <c r="N341" s="35">
        <f t="shared" si="128"/>
        <v>1.264176678937889E-32</v>
      </c>
      <c r="O341" s="35">
        <f t="shared" si="129"/>
        <v>6304.392992060868</v>
      </c>
      <c r="P341" s="3">
        <f t="shared" si="130"/>
        <v>1260.8785984121737</v>
      </c>
      <c r="Q341">
        <f t="shared" si="131"/>
        <v>0.2</v>
      </c>
      <c r="R341" s="3">
        <f>IF(B341&lt;2,K341*V$5+L341*0.4*V$6 - IF((C341-J341)&gt;0,IF((C341-J341)&gt;V$12,V$12,C341-J341)),P341+L341*($V$6)*0.4+K341*($V$5)+G341+F341+E341)/LookHere!B$11</f>
        <v>31265.758598412176</v>
      </c>
      <c r="S341" s="3">
        <f>(IF(G341&gt;0,IF(R341&gt;V$15,IF(0.15*(R341-V$15)&lt;G341,0.15*(R341-V$15),G341),0),0))*LookHere!B$11</f>
        <v>0</v>
      </c>
      <c r="T341" s="3">
        <f>(IF(R341&lt;V$16,W$16*R341,IF(R341&lt;V$17,Z$16+W$17*(R341-V$16),IF(R341&lt;V$18,W$18*(R341-V$18)+Z$17,(R341-V$18)*W$19+Z$18)))+S341 + IF(R341&lt;V$20,R341*W$20,IF(R341&lt;V$21,(R341-V$20)*W$21+Z$20,(R341-V$21)*W$22+Z$21)))*LookHere!B$11</f>
        <v>6253.1517196824352</v>
      </c>
      <c r="AI341" s="3">
        <f t="shared" si="132"/>
        <v>0</v>
      </c>
    </row>
    <row r="342" spans="1:36" x14ac:dyDescent="0.2">
      <c r="A342">
        <f t="shared" si="122"/>
        <v>114</v>
      </c>
      <c r="B342">
        <f>IF(A342&lt;LookHere!$B$9,1,2)</f>
        <v>2</v>
      </c>
      <c r="C342">
        <f>IF(B342&lt;2,LookHere!F$10 - T341,0)</f>
        <v>0</v>
      </c>
      <c r="D342" s="3">
        <f>IF(B342=2,LookHere!$B$12,0)</f>
        <v>45000</v>
      </c>
      <c r="E342" s="3">
        <f>IF(A342&lt;LookHere!B$13,0,IF(A342&lt;LookHere!B$14,LookHere!C$13,LookHere!C$14))</f>
        <v>15000</v>
      </c>
      <c r="F342" s="3">
        <f>IF('SC3'!A342&lt;LookHere!D$15,0,LookHere!B$15)</f>
        <v>8000</v>
      </c>
      <c r="G342" s="3">
        <f>IF('SC3'!A342&lt;LookHere!D$16,0,LookHere!B$16)</f>
        <v>7004.88</v>
      </c>
      <c r="H342" s="3">
        <f t="shared" si="123"/>
        <v>21248.271719682434</v>
      </c>
      <c r="I342" s="35">
        <f t="shared" si="124"/>
        <v>15060489.083402012</v>
      </c>
      <c r="J342" s="3">
        <f>IF(I341&gt;0,IF(B342&lt;2,IF(C342&gt;5500*[1]LookHere!B$11, 5500*[1]LookHere!B$11, C342), IF(H342&gt;(M342+P341),-(H342-M342-P341),0)),0)</f>
        <v>-19987.393121270259</v>
      </c>
      <c r="K342" s="35">
        <f t="shared" si="125"/>
        <v>0</v>
      </c>
      <c r="L342" s="35">
        <f t="shared" si="126"/>
        <v>3.6298358077763937E-34</v>
      </c>
      <c r="M342" s="35">
        <f t="shared" si="127"/>
        <v>4.7899654364956489E-33</v>
      </c>
      <c r="N342" s="35">
        <f t="shared" si="128"/>
        <v>9.5799308729912992E-34</v>
      </c>
      <c r="O342" s="35">
        <f t="shared" si="129"/>
        <v>5445.6085786823369</v>
      </c>
      <c r="P342" s="3">
        <f t="shared" si="130"/>
        <v>1089.1217157364674</v>
      </c>
      <c r="Q342">
        <f t="shared" si="131"/>
        <v>0.2</v>
      </c>
      <c r="R342" s="3">
        <f>IF(B342&lt;2,K342*V$5+L342*0.4*V$6 - IF((C342-J342)&gt;0,IF((C342-J342)&gt;V$12,V$12,C342-J342)),P342+L342*($V$6)*0.4+K342*($V$5)+G342+F342+E342)/LookHere!B$11</f>
        <v>31094.001715736467</v>
      </c>
      <c r="S342" s="3">
        <f>(IF(G342&gt;0,IF(R342&gt;V$15,IF(0.15*(R342-V$15)&lt;G342,0.15*(R342-V$15),G342),0),0))*LookHere!B$11</f>
        <v>0</v>
      </c>
      <c r="T342" s="3">
        <f>(IF(R342&lt;V$16,W$16*R342,IF(R342&lt;V$17,Z$16+W$17*(R342-V$16),IF(R342&lt;V$18,W$18*(R342-V$18)+Z$17,(R342-V$18)*W$19+Z$18)))+S342 + IF(R342&lt;V$20,R342*W$20,IF(R342&lt;V$21,(R342-V$20)*W$21+Z$20,(R342-V$21)*W$22+Z$21)))*LookHere!B$11</f>
        <v>6218.8003431472935</v>
      </c>
      <c r="AI342" s="3">
        <f t="shared" si="132"/>
        <v>0</v>
      </c>
    </row>
    <row r="343" spans="1:36" x14ac:dyDescent="0.2">
      <c r="A343">
        <f t="shared" si="122"/>
        <v>115</v>
      </c>
      <c r="B343">
        <f>IF(A343&lt;LookHere!$B$9,1,2)</f>
        <v>2</v>
      </c>
      <c r="C343">
        <f>IF(B343&lt;2,LookHere!F$10 - T342,0)</f>
        <v>0</v>
      </c>
      <c r="D343" s="3">
        <f>IF(B343=2,LookHere!$B$12,0)</f>
        <v>45000</v>
      </c>
      <c r="E343" s="3">
        <f>IF(A343&lt;LookHere!B$13,0,IF(A343&lt;LookHere!B$14,LookHere!C$13,LookHere!C$14))</f>
        <v>15000</v>
      </c>
      <c r="F343" s="3">
        <f>IF('SC3'!A343&lt;LookHere!D$15,0,LookHere!B$15)</f>
        <v>8000</v>
      </c>
      <c r="G343" s="3">
        <f>IF('SC3'!A343&lt;LookHere!D$16,0,LookHere!B$16)</f>
        <v>7004.88</v>
      </c>
      <c r="H343" s="3">
        <f t="shared" si="123"/>
        <v>21213.920343147292</v>
      </c>
      <c r="I343" s="35">
        <f t="shared" si="124"/>
        <v>16000922.278513981</v>
      </c>
      <c r="J343" s="3">
        <f>IF(I342&gt;0,IF(B343&lt;2,IF(C343&gt;5500*[1]LookHere!B$11, 5500*[1]LookHere!B$11, C343), IF(H343&gt;(M343+P342),-(H343-M343-P342),0)),0)</f>
        <v>-20124.798627410826</v>
      </c>
      <c r="K343" s="35">
        <f t="shared" si="125"/>
        <v>0</v>
      </c>
      <c r="L343" s="35">
        <f t="shared" si="126"/>
        <v>2.7506895751329443E-35</v>
      </c>
      <c r="M343" s="35">
        <f t="shared" si="127"/>
        <v>3.6298358077763937E-34</v>
      </c>
      <c r="N343" s="35">
        <f t="shared" si="128"/>
        <v>7.2596716155527883E-35</v>
      </c>
      <c r="O343" s="35">
        <f t="shared" si="129"/>
        <v>4703.8077780942285</v>
      </c>
      <c r="P343" s="3">
        <f t="shared" si="130"/>
        <v>940.7615556188457</v>
      </c>
      <c r="Q343">
        <f t="shared" si="131"/>
        <v>0.2</v>
      </c>
      <c r="R343" s="3">
        <f>IF(B343&lt;2,K343*V$5+L343*0.4*V$6 - IF((C343-J343)&gt;0,IF((C343-J343)&gt;V$12,V$12,C343-J343)),P343+L343*($V$6)*0.4+K343*($V$5)+G343+F343+E343)/LookHere!B$11</f>
        <v>30945.641555618844</v>
      </c>
      <c r="S343" s="3">
        <f>(IF(G343&gt;0,IF(R343&gt;V$15,IF(0.15*(R343-V$15)&lt;G343,0.15*(R343-V$15),G343),0),0))*LookHere!B$11</f>
        <v>0</v>
      </c>
      <c r="T343" s="3">
        <f>(IF(R343&lt;V$16,W$16*R343,IF(R343&lt;V$17,Z$16+W$17*(R343-V$16),IF(R343&lt;V$18,W$18*(R343-V$18)+Z$17,(R343-V$18)*W$19+Z$18)))+S343 + IF(R343&lt;V$20,R343*W$20,IF(R343&lt;V$21,(R343-V$20)*W$21+Z$20,(R343-V$21)*W$22+Z$21)))*LookHere!B$11</f>
        <v>6189.1283111237681</v>
      </c>
      <c r="AI343" s="3">
        <f t="shared" si="132"/>
        <v>0</v>
      </c>
    </row>
    <row r="344" spans="1:36" x14ac:dyDescent="0.2">
      <c r="A344">
        <f t="shared" si="122"/>
        <v>116</v>
      </c>
      <c r="B344">
        <f>IF(A344&lt;LookHere!$B$9,1,2)</f>
        <v>2</v>
      </c>
      <c r="C344">
        <f>IF(B344&lt;2,LookHere!F$10 - T343,0)</f>
        <v>0</v>
      </c>
      <c r="D344" s="3">
        <f>IF(B344=2,LookHere!$B$12,0)</f>
        <v>45000</v>
      </c>
      <c r="E344" s="3">
        <f>IF(A344&lt;LookHere!B$13,0,IF(A344&lt;LookHere!B$14,LookHere!C$13,LookHere!C$14))</f>
        <v>15000</v>
      </c>
      <c r="F344" s="3">
        <f>IF('SC3'!A344&lt;LookHere!D$15,0,LookHere!B$15)</f>
        <v>8000</v>
      </c>
      <c r="G344" s="3">
        <f>IF('SC3'!A344&lt;LookHere!D$16,0,LookHere!B$16)</f>
        <v>7004.88</v>
      </c>
      <c r="H344" s="3">
        <f t="shared" si="123"/>
        <v>21184.248311123767</v>
      </c>
      <c r="I344" s="35">
        <f t="shared" si="124"/>
        <v>17001217.614682097</v>
      </c>
      <c r="J344" s="3">
        <f>IF(I343&gt;0,IF(B344&lt;2,IF(C344&gt;5500*[1]LookHere!B$11, 5500*[1]LookHere!B$11, C344), IF(H344&gt;(M344+P343),-(H344-M344-P343),0)),0)</f>
        <v>-20243.48675550492</v>
      </c>
      <c r="K344" s="35">
        <f t="shared" si="125"/>
        <v>0</v>
      </c>
      <c r="L344" s="35">
        <f t="shared" si="126"/>
        <v>2.0844725600357436E-36</v>
      </c>
      <c r="M344" s="35">
        <f t="shared" si="127"/>
        <v>2.7506895751329443E-35</v>
      </c>
      <c r="N344" s="35">
        <f t="shared" si="128"/>
        <v>5.5013791502658885E-36</v>
      </c>
      <c r="O344" s="35">
        <f t="shared" si="129"/>
        <v>4063.0550825622322</v>
      </c>
      <c r="P344" s="3">
        <f t="shared" si="130"/>
        <v>812.61101651244644</v>
      </c>
      <c r="Q344">
        <f t="shared" si="131"/>
        <v>0.2</v>
      </c>
      <c r="R344" s="3">
        <f>IF(B344&lt;2,K344*V$5+L344*0.4*V$6 - IF((C344-J344)&gt;0,IF((C344-J344)&gt;V$12,V$12,C344-J344)),P344+L344*($V$6)*0.4+K344*($V$5)+G344+F344+E344)/LookHere!B$11</f>
        <v>30817.491016512446</v>
      </c>
      <c r="S344" s="3">
        <f>(IF(G344&gt;0,IF(R344&gt;V$15,IF(0.15*(R344-V$15)&lt;G344,0.15*(R344-V$15),G344),0),0))*LookHere!B$11</f>
        <v>0</v>
      </c>
      <c r="T344" s="3">
        <f>(IF(R344&lt;V$16,W$16*R344,IF(R344&lt;V$17,Z$16+W$17*(R344-V$16),IF(R344&lt;V$18,W$18*(R344-V$18)+Z$17,(R344-V$18)*W$19+Z$18)))+S344 + IF(R344&lt;V$20,R344*W$20,IF(R344&lt;V$21,(R344-V$20)*W$21+Z$20,(R344-V$21)*W$22+Z$21)))*LookHere!B$11</f>
        <v>6163.4982033024889</v>
      </c>
      <c r="AI344" s="3">
        <f t="shared" si="132"/>
        <v>0</v>
      </c>
    </row>
    <row r="345" spans="1:36" x14ac:dyDescent="0.2">
      <c r="A345">
        <f t="shared" si="122"/>
        <v>117</v>
      </c>
      <c r="B345">
        <f>IF(A345&lt;LookHere!$B$9,1,2)</f>
        <v>2</v>
      </c>
      <c r="C345">
        <f>IF(B345&lt;2,LookHere!F$10 - T344,0)</f>
        <v>0</v>
      </c>
      <c r="D345" s="3">
        <f>IF(B345=2,LookHere!$B$12,0)</f>
        <v>45000</v>
      </c>
      <c r="E345" s="3">
        <f>IF(A345&lt;LookHere!B$13,0,IF(A345&lt;LookHere!B$14,LookHere!C$13,LookHere!C$14))</f>
        <v>15000</v>
      </c>
      <c r="F345" s="3">
        <f>IF('SC3'!A345&lt;LookHere!D$15,0,LookHere!B$15)</f>
        <v>8000</v>
      </c>
      <c r="G345" s="3">
        <f>IF('SC3'!A345&lt;LookHere!D$16,0,LookHere!B$16)</f>
        <v>7004.88</v>
      </c>
      <c r="H345" s="3">
        <f t="shared" si="123"/>
        <v>21158.618203302489</v>
      </c>
      <c r="I345" s="35">
        <f t="shared" si="124"/>
        <v>18065209.266959731</v>
      </c>
      <c r="J345" s="3">
        <f>IF(I344&gt;0,IF(B345&lt;2,IF(C345&gt;5500*[1]LookHere!B$11, 5500*[1]LookHere!B$11, C345), IF(H345&gt;(M345+P344),-(H345-M345-P344),0)),0)</f>
        <v>-20346.007186790041</v>
      </c>
      <c r="K345" s="35">
        <f t="shared" si="125"/>
        <v>0</v>
      </c>
      <c r="L345" s="35">
        <f t="shared" si="126"/>
        <v>1.5796133059950837E-37</v>
      </c>
      <c r="M345" s="35">
        <f t="shared" si="127"/>
        <v>2.0844725600357436E-36</v>
      </c>
      <c r="N345" s="35">
        <f t="shared" si="128"/>
        <v>4.1689451200714877E-37</v>
      </c>
      <c r="O345" s="35">
        <f t="shared" si="129"/>
        <v>3509.5857192156045</v>
      </c>
      <c r="P345" s="3">
        <f t="shared" si="130"/>
        <v>701.91714384312093</v>
      </c>
      <c r="Q345">
        <f t="shared" si="131"/>
        <v>0.2</v>
      </c>
      <c r="R345" s="3">
        <f>IF(B345&lt;2,K345*V$5+L345*0.4*V$6 - IF((C345-J345)&gt;0,IF((C345-J345)&gt;V$12,V$12,C345-J345)),P345+L345*($V$6)*0.4+K345*($V$5)+G345+F345+E345)/LookHere!B$11</f>
        <v>30706.79714384312</v>
      </c>
      <c r="S345" s="3">
        <f>(IF(G345&gt;0,IF(R345&gt;V$15,IF(0.15*(R345-V$15)&lt;G345,0.15*(R345-V$15),G345),0),0))*LookHere!B$11</f>
        <v>0</v>
      </c>
      <c r="T345" s="3">
        <f>(IF(R345&lt;V$16,W$16*R345,IF(R345&lt;V$17,Z$16+W$17*(R345-V$16),IF(R345&lt;V$18,W$18*(R345-V$18)+Z$17,(R345-V$18)*W$19+Z$18)))+S345 + IF(R345&lt;V$20,R345*W$20,IF(R345&lt;V$21,(R345-V$20)*W$21+Z$20,(R345-V$21)*W$22+Z$21)))*LookHere!B$11</f>
        <v>6141.3594287686237</v>
      </c>
      <c r="AI345" s="3">
        <f t="shared" si="132"/>
        <v>0</v>
      </c>
    </row>
    <row r="346" spans="1:36" x14ac:dyDescent="0.2">
      <c r="A346">
        <f t="shared" si="122"/>
        <v>118</v>
      </c>
      <c r="B346">
        <f>IF(A346&lt;LookHere!$B$9,1,2)</f>
        <v>2</v>
      </c>
      <c r="C346">
        <f>IF(B346&lt;2,LookHere!F$10 - T345,0)</f>
        <v>0</v>
      </c>
      <c r="D346" s="3">
        <f>IF(B346=2,LookHere!$B$12,0)</f>
        <v>45000</v>
      </c>
      <c r="E346" s="3">
        <f>IF(A346&lt;LookHere!B$13,0,IF(A346&lt;LookHere!B$14,LookHere!C$13,LookHere!C$14))</f>
        <v>15000</v>
      </c>
      <c r="F346" s="3">
        <f>IF('SC3'!A346&lt;LookHere!D$15,0,LookHere!B$15)</f>
        <v>8000</v>
      </c>
      <c r="G346" s="3">
        <f>IF('SC3'!A346&lt;LookHere!D$16,0,LookHere!B$16)</f>
        <v>7004.88</v>
      </c>
      <c r="H346" s="3">
        <f t="shared" si="123"/>
        <v>21136.479428768624</v>
      </c>
      <c r="I346" s="35">
        <f t="shared" si="124"/>
        <v>19196973.751721498</v>
      </c>
      <c r="J346" s="3">
        <f>IF(I345&gt;0,IF(B346&lt;2,IF(C346&gt;5500*[1]LookHere!B$11, 5500*[1]LookHere!B$11, C346), IF(H346&gt;(M346+P345),-(H346-M346-P345),0)),0)</f>
        <v>-20434.562284925501</v>
      </c>
      <c r="K346" s="35">
        <f t="shared" si="125"/>
        <v>0</v>
      </c>
      <c r="L346" s="35">
        <f t="shared" si="126"/>
        <v>1.1970309632830714E-38</v>
      </c>
      <c r="M346" s="35">
        <f t="shared" si="127"/>
        <v>1.5796133059950837E-37</v>
      </c>
      <c r="N346" s="35">
        <f t="shared" si="128"/>
        <v>3.1592266119901677E-38</v>
      </c>
      <c r="O346" s="35">
        <f t="shared" si="129"/>
        <v>3031.5099525440546</v>
      </c>
      <c r="P346" s="3">
        <f t="shared" si="130"/>
        <v>606.30199050881095</v>
      </c>
      <c r="Q346">
        <f t="shared" si="131"/>
        <v>0.2</v>
      </c>
      <c r="R346" s="3">
        <f>IF(B346&lt;2,K346*V$5+L346*0.4*V$6 - IF((C346-J346)&gt;0,IF((C346-J346)&gt;V$12,V$12,C346-J346)),P346+L346*($V$6)*0.4+K346*($V$5)+G346+F346+E346)/LookHere!B$11</f>
        <v>30611.181990508812</v>
      </c>
      <c r="S346" s="3">
        <f>(IF(G346&gt;0,IF(R346&gt;V$15,IF(0.15*(R346-V$15)&lt;G346,0.15*(R346-V$15),G346),0),0))*LookHere!B$11</f>
        <v>0</v>
      </c>
      <c r="T346" s="3">
        <f>(IF(R346&lt;V$16,W$16*R346,IF(R346&lt;V$17,Z$16+W$17*(R346-V$16),IF(R346&lt;V$18,W$18*(R346-V$18)+Z$17,(R346-V$18)*W$19+Z$18)))+S346 + IF(R346&lt;V$20,R346*W$20,IF(R346&lt;V$21,(R346-V$20)*W$21+Z$20,(R346-V$21)*W$22+Z$21)))*LookHere!B$11</f>
        <v>6122.2363981017625</v>
      </c>
      <c r="AI346" s="3">
        <f t="shared" si="132"/>
        <v>0</v>
      </c>
    </row>
    <row r="347" spans="1:36" x14ac:dyDescent="0.2">
      <c r="A347">
        <f t="shared" si="122"/>
        <v>119</v>
      </c>
      <c r="B347">
        <f>IF(A347&lt;LookHere!$B$9,1,2)</f>
        <v>2</v>
      </c>
      <c r="C347">
        <f>IF(B347&lt;2,LookHere!F$10 - T346,0)</f>
        <v>0</v>
      </c>
      <c r="D347" s="3">
        <f>IF(B347=2,LookHere!$B$12,0)</f>
        <v>45000</v>
      </c>
      <c r="E347" s="3">
        <f>IF(A347&lt;LookHere!B$13,0,IF(A347&lt;LookHere!B$14,LookHere!C$13,LookHere!C$14))</f>
        <v>15000</v>
      </c>
      <c r="F347" s="3">
        <f>IF('SC3'!A347&lt;LookHere!D$15,0,LookHere!B$15)</f>
        <v>8000</v>
      </c>
      <c r="G347" s="3">
        <f>IF('SC3'!A347&lt;LookHere!D$16,0,LookHere!B$16)</f>
        <v>7004.88</v>
      </c>
      <c r="H347" s="3">
        <f t="shared" si="123"/>
        <v>21117.356398101761</v>
      </c>
      <c r="I347" s="35">
        <f t="shared" si="124"/>
        <v>20400845.683198702</v>
      </c>
      <c r="J347" s="3">
        <f>IF(I346&gt;0,IF(B347&lt;2,IF(C347&gt;5500*[1]LookHere!B$11, 5500*[1]LookHere!B$11, C347), IF(H347&gt;(M347+P346),-(H347-M347-P346),0)),0)</f>
        <v>-20511.05440759295</v>
      </c>
      <c r="K347" s="35">
        <f t="shared" si="125"/>
        <v>0</v>
      </c>
      <c r="L347" s="35">
        <f t="shared" si="126"/>
        <v>9.0711006397591115E-40</v>
      </c>
      <c r="M347" s="35">
        <f t="shared" si="127"/>
        <v>1.1970309632830714E-38</v>
      </c>
      <c r="N347" s="35">
        <f t="shared" si="128"/>
        <v>2.3940619265661429E-39</v>
      </c>
      <c r="O347" s="35">
        <f t="shared" si="129"/>
        <v>2618.5576668085032</v>
      </c>
      <c r="P347" s="3">
        <f t="shared" si="130"/>
        <v>523.71153336170062</v>
      </c>
      <c r="Q347">
        <f t="shared" si="131"/>
        <v>0.2</v>
      </c>
      <c r="R347" s="3">
        <f>IF(B347&lt;2,K347*V$5+L347*0.4*V$6 - IF((C347-J347)&gt;0,IF((C347-J347)&gt;V$12,V$12,C347-J347)),P347+L347*($V$6)*0.4+K347*($V$5)+G347+F347+E347)/LookHere!B$11</f>
        <v>30528.591533361701</v>
      </c>
      <c r="S347" s="3">
        <f>(IF(G347&gt;0,IF(R347&gt;V$15,IF(0.15*(R347-V$15)&lt;G347,0.15*(R347-V$15),G347),0),0))*LookHere!B$11</f>
        <v>0</v>
      </c>
      <c r="T347" s="3">
        <f>(IF(R347&lt;V$16,W$16*R347,IF(R347&lt;V$17,Z$16+W$17*(R347-V$16),IF(R347&lt;V$18,W$18*(R347-V$18)+Z$17,(R347-V$18)*W$19+Z$18)))+S347 + IF(R347&lt;V$20,R347*W$20,IF(R347&lt;V$21,(R347-V$20)*W$21+Z$20,(R347-V$21)*W$22+Z$21)))*LookHere!B$11</f>
        <v>6105.7183066723401</v>
      </c>
      <c r="AI347" s="3">
        <f t="shared" si="132"/>
        <v>0</v>
      </c>
    </row>
    <row r="348" spans="1:36" x14ac:dyDescent="0.2">
      <c r="A348">
        <f t="shared" si="122"/>
        <v>120</v>
      </c>
      <c r="B348">
        <f>IF(A348&lt;LookHere!$B$9,1,2)</f>
        <v>2</v>
      </c>
      <c r="C348">
        <f>IF(B348&lt;2,LookHere!F$10 - T347,0)</f>
        <v>0</v>
      </c>
      <c r="D348" s="3">
        <f>IF(B348=2,LookHere!$B$12,0)</f>
        <v>45000</v>
      </c>
      <c r="E348" s="3">
        <f>IF(A348&lt;LookHere!B$13,0,IF(A348&lt;LookHere!B$14,LookHere!C$13,LookHere!C$14))</f>
        <v>15000</v>
      </c>
      <c r="F348" s="3">
        <f>IF('SC3'!A348&lt;LookHere!D$15,0,LookHere!B$15)</f>
        <v>8000</v>
      </c>
      <c r="G348" s="3">
        <f>IF('SC3'!A348&lt;LookHere!D$16,0,LookHere!B$16)</f>
        <v>7004.88</v>
      </c>
      <c r="H348" s="3">
        <f t="shared" si="123"/>
        <v>21100.83830667234</v>
      </c>
      <c r="I348" s="35">
        <f t="shared" si="124"/>
        <v>21681434.494099803</v>
      </c>
      <c r="J348" s="3">
        <f>IF(I347&gt;0,IF(B348&lt;2,IF(C348&gt;5500*[1]LookHere!B$11, 5500*[1]LookHere!B$11, C348), IF(H348&gt;(M348+P347),-(H348-M348-P347),0)),0)</f>
        <v>-20577.12677331064</v>
      </c>
      <c r="K348" s="35">
        <f t="shared" si="125"/>
        <v>0</v>
      </c>
      <c r="L348" s="35">
        <f t="shared" si="126"/>
        <v>6.8740800648094452E-41</v>
      </c>
      <c r="M348" s="35">
        <f t="shared" si="127"/>
        <v>9.0711006397591115E-40</v>
      </c>
      <c r="N348" s="35">
        <f t="shared" si="128"/>
        <v>1.8142201279518223E-40</v>
      </c>
      <c r="O348" s="35">
        <f t="shared" si="129"/>
        <v>2261.8577414358488</v>
      </c>
      <c r="P348" s="3">
        <f t="shared" si="130"/>
        <v>452.37154828716979</v>
      </c>
      <c r="Q348">
        <f t="shared" si="131"/>
        <v>0.2</v>
      </c>
      <c r="R348" s="3">
        <f>IF(B348&lt;2,K348*V$5+L348*0.4*V$6 - IF((C348-J348)&gt;0,IF((C348-J348)&gt;V$12,V$12,C348-J348)),P348+L348*($V$6)*0.4+K348*($V$5)+G348+F348+E348)/LookHere!B$11</f>
        <v>30457.251548287168</v>
      </c>
      <c r="S348" s="3">
        <f>(IF(G348&gt;0,IF(R348&gt;V$15,IF(0.15*(R348-V$15)&lt;G348,0.15*(R348-V$15),G348),0),0))*LookHere!B$11</f>
        <v>0</v>
      </c>
      <c r="T348" s="3">
        <f>(IF(R348&lt;V$16,W$16*R348,IF(R348&lt;V$17,Z$16+W$17*(R348-V$16),IF(R348&lt;V$18,W$18*(R348-V$18)+Z$17,(R348-V$18)*W$19+Z$18)))+S348 + IF(R348&lt;V$20,R348*W$20,IF(R348&lt;V$21,(R348-V$20)*W$21+Z$20,(R348-V$21)*W$22+Z$21)))*LookHere!B$11</f>
        <v>6091.4503096574335</v>
      </c>
      <c r="AI348" s="3">
        <f t="shared" si="132"/>
        <v>0</v>
      </c>
      <c r="AJ348" t="e">
        <f>MATCH(1,AI268:AI348,0)+3</f>
        <v>#N/A</v>
      </c>
    </row>
    <row r="349" spans="1:36" x14ac:dyDescent="0.2">
      <c r="AI349" s="3">
        <f t="shared" si="132"/>
        <v>0</v>
      </c>
      <c r="AJ349" t="e">
        <f>"A"&amp;AJ348</f>
        <v>#N/A</v>
      </c>
    </row>
    <row r="350" spans="1:36" x14ac:dyDescent="0.2">
      <c r="AJ350" t="str">
        <f ca="1">IF(AI348&gt;0,INDIRECT(AJ349),"past "&amp;A348)</f>
        <v>past 120</v>
      </c>
    </row>
  </sheetData>
  <mergeCells count="4">
    <mergeCell ref="A1:C2"/>
    <mergeCell ref="A89:C90"/>
    <mergeCell ref="A177:C178"/>
    <mergeCell ref="A265:C266"/>
  </mergeCells>
  <phoneticPr fontId="0"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0"/>
  <sheetViews>
    <sheetView topLeftCell="A25" workbookViewId="0">
      <selection activeCell="G37" sqref="G37"/>
    </sheetView>
  </sheetViews>
  <sheetFormatPr defaultRowHeight="12.75" x14ac:dyDescent="0.2"/>
  <cols>
    <col min="1" max="1" width="15.140625" customWidth="1"/>
    <col min="2" max="2" width="10.7109375" bestFit="1" customWidth="1"/>
    <col min="3" max="4" width="12.28515625" bestFit="1" customWidth="1"/>
    <col min="7" max="7" width="12.28515625" bestFit="1" customWidth="1"/>
    <col min="17" max="17" width="12.28515625" bestFit="1" customWidth="1"/>
    <col min="18" max="18" width="13.42578125" customWidth="1"/>
  </cols>
  <sheetData>
    <row r="1" spans="1:21" x14ac:dyDescent="0.2">
      <c r="A1" s="53" t="s">
        <v>96</v>
      </c>
      <c r="B1" s="53"/>
      <c r="C1" s="53"/>
      <c r="D1" s="53"/>
      <c r="E1" s="53"/>
      <c r="F1" s="53"/>
      <c r="G1" s="53"/>
      <c r="H1" s="53"/>
      <c r="I1" s="53"/>
      <c r="J1" s="53"/>
      <c r="K1" s="53"/>
      <c r="L1" s="53"/>
      <c r="M1" s="53"/>
      <c r="N1" s="53"/>
      <c r="O1" s="53"/>
      <c r="P1" s="53"/>
      <c r="Q1" s="53"/>
      <c r="R1" s="53"/>
      <c r="S1" s="53"/>
      <c r="T1" s="53"/>
      <c r="U1" s="53"/>
    </row>
    <row r="2" spans="1:21" x14ac:dyDescent="0.2">
      <c r="A2" s="53" t="s">
        <v>97</v>
      </c>
      <c r="B2" s="53"/>
      <c r="C2" s="53"/>
      <c r="D2" s="53"/>
      <c r="E2" s="53"/>
      <c r="F2" s="53"/>
      <c r="G2" s="53"/>
      <c r="H2" s="53"/>
      <c r="I2" s="53"/>
      <c r="J2" s="53"/>
      <c r="K2" s="53"/>
      <c r="L2" s="53"/>
      <c r="M2" s="53"/>
      <c r="N2" s="53"/>
      <c r="O2" s="53"/>
      <c r="P2" s="53"/>
      <c r="Q2" s="53"/>
      <c r="R2" s="53"/>
      <c r="S2" s="53"/>
      <c r="T2" s="53"/>
      <c r="U2" s="53"/>
    </row>
    <row r="3" spans="1:21" x14ac:dyDescent="0.2">
      <c r="A3" s="53" t="s">
        <v>98</v>
      </c>
      <c r="B3" s="53"/>
      <c r="C3" s="53"/>
      <c r="D3" s="53"/>
      <c r="E3" s="53"/>
      <c r="F3" s="53"/>
      <c r="G3" s="53"/>
      <c r="H3" s="53"/>
      <c r="I3" s="53"/>
      <c r="J3" s="53"/>
      <c r="K3" s="53"/>
      <c r="L3" s="53"/>
      <c r="M3" s="53"/>
      <c r="N3" s="53"/>
      <c r="O3" s="53"/>
      <c r="P3" s="53"/>
      <c r="Q3" s="53"/>
      <c r="R3" s="53"/>
      <c r="S3" s="53"/>
      <c r="T3" s="53"/>
      <c r="U3" s="53"/>
    </row>
    <row r="4" spans="1:21" x14ac:dyDescent="0.2">
      <c r="A4" s="53" t="s">
        <v>99</v>
      </c>
      <c r="B4" s="53"/>
      <c r="C4" s="53"/>
      <c r="D4" s="53"/>
      <c r="E4" s="53"/>
      <c r="F4" s="53"/>
      <c r="G4" s="53"/>
      <c r="H4" s="53"/>
      <c r="I4" s="53"/>
      <c r="J4" s="53"/>
      <c r="K4" s="53"/>
      <c r="L4" s="53"/>
      <c r="M4" s="53"/>
      <c r="N4" s="53"/>
      <c r="O4" s="53"/>
      <c r="P4" s="53"/>
      <c r="Q4" s="53"/>
      <c r="R4" s="53"/>
      <c r="S4" s="53"/>
      <c r="T4" s="53"/>
      <c r="U4" s="53"/>
    </row>
    <row r="5" spans="1:21" x14ac:dyDescent="0.2">
      <c r="A5" s="53" t="s">
        <v>100</v>
      </c>
      <c r="B5" s="53"/>
      <c r="C5" s="53"/>
      <c r="D5" s="53"/>
      <c r="E5" s="53"/>
      <c r="F5" s="53"/>
      <c r="G5" s="53"/>
      <c r="H5" s="53"/>
      <c r="I5" s="53"/>
      <c r="J5" s="53"/>
      <c r="K5" s="53"/>
      <c r="L5" s="53"/>
      <c r="M5" s="53"/>
      <c r="N5" s="53"/>
      <c r="O5" s="53"/>
      <c r="P5" s="53"/>
      <c r="Q5" s="53"/>
      <c r="R5" s="53"/>
      <c r="S5" s="53"/>
      <c r="T5" s="53"/>
      <c r="U5" s="53"/>
    </row>
    <row r="6" spans="1:21" x14ac:dyDescent="0.2">
      <c r="A6" s="53"/>
      <c r="B6" s="53"/>
      <c r="C6" s="53"/>
      <c r="D6" s="53"/>
      <c r="E6" s="53"/>
      <c r="F6" s="53"/>
      <c r="G6" s="53"/>
      <c r="H6" s="53"/>
      <c r="I6" s="53"/>
      <c r="J6" s="53"/>
      <c r="K6" s="53"/>
      <c r="L6" s="53"/>
      <c r="M6" s="53"/>
      <c r="N6" s="53"/>
      <c r="O6" s="53"/>
      <c r="P6" s="53"/>
      <c r="Q6" s="53"/>
      <c r="R6" s="53"/>
      <c r="S6" s="53"/>
      <c r="T6" s="53"/>
      <c r="U6" s="53"/>
    </row>
    <row r="7" spans="1:21" x14ac:dyDescent="0.2">
      <c r="A7" s="53" t="s">
        <v>101</v>
      </c>
      <c r="B7" s="53"/>
      <c r="C7" s="53">
        <f>LookHere!B9</f>
        <v>65</v>
      </c>
      <c r="D7" s="53" t="s">
        <v>102</v>
      </c>
      <c r="E7" s="53">
        <f>LookHere!B8</f>
        <v>40</v>
      </c>
      <c r="F7" s="53"/>
      <c r="G7" s="53"/>
      <c r="H7" s="53"/>
      <c r="I7" s="53"/>
      <c r="J7" s="53"/>
      <c r="K7" s="53"/>
      <c r="L7" s="53"/>
      <c r="M7" s="53"/>
      <c r="N7" s="53"/>
      <c r="O7" s="53"/>
      <c r="P7" s="53"/>
      <c r="Q7" s="53"/>
      <c r="R7" s="53"/>
      <c r="S7" s="53"/>
      <c r="T7" s="53"/>
      <c r="U7" s="53"/>
    </row>
    <row r="8" spans="1:21" x14ac:dyDescent="0.2">
      <c r="A8" s="53" t="s">
        <v>103</v>
      </c>
      <c r="B8" s="53"/>
      <c r="C8" s="53">
        <f>MAX(LookHere!D15,LookHere!D16,LookHere!B14)</f>
        <v>67</v>
      </c>
      <c r="D8" s="53" t="s">
        <v>104</v>
      </c>
      <c r="E8" s="53">
        <f>C7-E7</f>
        <v>25</v>
      </c>
      <c r="F8" s="53"/>
      <c r="G8" s="53"/>
      <c r="H8" s="53"/>
      <c r="I8" s="53"/>
      <c r="J8" s="53"/>
      <c r="K8" s="53"/>
      <c r="L8" s="53"/>
      <c r="M8" s="53"/>
      <c r="N8" s="53"/>
      <c r="O8" s="53"/>
      <c r="P8" s="53" t="s">
        <v>105</v>
      </c>
      <c r="Q8" s="53"/>
      <c r="R8" s="53"/>
      <c r="S8" s="53"/>
      <c r="T8" s="53"/>
      <c r="U8" s="53"/>
    </row>
    <row r="9" spans="1:21" x14ac:dyDescent="0.2">
      <c r="A9" s="53" t="s">
        <v>106</v>
      </c>
      <c r="B9" s="53"/>
      <c r="C9" s="53">
        <f>C8-C7</f>
        <v>2</v>
      </c>
      <c r="D9" s="53"/>
      <c r="E9" s="53"/>
      <c r="F9" s="53"/>
      <c r="G9" s="53"/>
      <c r="H9" s="53"/>
      <c r="I9" s="53"/>
      <c r="J9" s="53"/>
      <c r="K9" s="53"/>
      <c r="L9" s="53"/>
      <c r="M9" s="53"/>
      <c r="N9" s="53"/>
      <c r="O9" s="53"/>
      <c r="P9" s="53"/>
      <c r="Q9" s="53"/>
      <c r="R9" s="53"/>
      <c r="S9" s="53"/>
      <c r="T9" s="53"/>
      <c r="U9" s="53"/>
    </row>
    <row r="10" spans="1:21" x14ac:dyDescent="0.2">
      <c r="A10" s="53" t="s">
        <v>107</v>
      </c>
      <c r="B10" s="53">
        <v>0</v>
      </c>
      <c r="C10" s="53">
        <f>IF(C$9&gt;B10,C$7+B10,0)</f>
        <v>65</v>
      </c>
      <c r="D10" s="53">
        <f>VLOOKUP(C10,'SC3'!A4:H84,8,FALSE)</f>
        <v>21884.488857752276</v>
      </c>
      <c r="E10" s="53"/>
      <c r="F10" s="53">
        <f>_xlfn.IFNA(D10,0)</f>
        <v>21884.488857752276</v>
      </c>
      <c r="G10" s="53"/>
      <c r="H10" s="53"/>
      <c r="I10" s="53"/>
      <c r="J10" s="53"/>
      <c r="K10" s="53"/>
      <c r="L10" s="53"/>
      <c r="M10" s="53"/>
      <c r="N10" s="53"/>
      <c r="O10" s="53"/>
      <c r="P10" s="53">
        <v>0</v>
      </c>
      <c r="Q10" s="54">
        <f>A47</f>
        <v>100000</v>
      </c>
      <c r="R10" s="54">
        <f>A47</f>
        <v>100000</v>
      </c>
      <c r="S10" s="53"/>
      <c r="T10" s="53"/>
      <c r="U10" s="53"/>
    </row>
    <row r="11" spans="1:21" x14ac:dyDescent="0.2">
      <c r="A11" s="53"/>
      <c r="B11" s="53">
        <f>B10+1</f>
        <v>1</v>
      </c>
      <c r="C11" s="53">
        <f>IF(C$9&gt;B11,C$7+B11,0)</f>
        <v>66</v>
      </c>
      <c r="D11" s="53">
        <f>VLOOKUP(C11,'SC3'!A5:H85,8,FALSE)</f>
        <v>27299.479787610453</v>
      </c>
      <c r="E11" s="53"/>
      <c r="F11" s="53">
        <f>_xlfn.IFNA(D11,0)</f>
        <v>27299.479787610453</v>
      </c>
      <c r="G11" s="53"/>
      <c r="H11" s="53"/>
      <c r="I11" s="53"/>
      <c r="J11" s="53"/>
      <c r="K11" s="53"/>
      <c r="L11" s="53"/>
      <c r="M11" s="53"/>
      <c r="N11" s="53"/>
      <c r="O11" s="53"/>
      <c r="P11" s="53">
        <f>P10+1</f>
        <v>1</v>
      </c>
      <c r="Q11" s="54">
        <f>Q10*1.01375+C$69</f>
        <v>118922.29174616191</v>
      </c>
      <c r="R11" s="54">
        <f>R10*1.08</f>
        <v>108000</v>
      </c>
      <c r="S11" s="53"/>
      <c r="T11" s="53"/>
      <c r="U11" s="53"/>
    </row>
    <row r="12" spans="1:21" x14ac:dyDescent="0.2">
      <c r="A12" s="53"/>
      <c r="B12" s="53">
        <f>B11+1</f>
        <v>2</v>
      </c>
      <c r="C12" s="53">
        <f>IF(C$9&gt;B12,C$7+B12,0)</f>
        <v>0</v>
      </c>
      <c r="D12" s="53" t="e">
        <f>VLOOKUP(C12,'SC3'!A6:H86,8,FALSE)</f>
        <v>#N/A</v>
      </c>
      <c r="E12" s="53"/>
      <c r="F12" s="53">
        <f>_xlfn.IFNA(D12,0)</f>
        <v>0</v>
      </c>
      <c r="G12" s="53"/>
      <c r="H12" s="53"/>
      <c r="I12" s="53"/>
      <c r="J12" s="53"/>
      <c r="K12" s="53"/>
      <c r="L12" s="53"/>
      <c r="M12" s="53"/>
      <c r="N12" s="53"/>
      <c r="O12" s="53"/>
      <c r="P12" s="53">
        <f>P11+1</f>
        <v>2</v>
      </c>
      <c r="Q12" s="54">
        <f>Q11*1.01375+C$69</f>
        <v>138104.76500383351</v>
      </c>
      <c r="R12" s="54">
        <f>R11*1.08</f>
        <v>116640.00000000001</v>
      </c>
      <c r="S12" s="53"/>
      <c r="T12" s="53"/>
      <c r="U12" s="53"/>
    </row>
    <row r="13" spans="1:21" x14ac:dyDescent="0.2">
      <c r="A13" s="53"/>
      <c r="B13" s="53">
        <f>B12+1</f>
        <v>3</v>
      </c>
      <c r="C13" s="53">
        <f>IF(C$9&gt;B13,C$7+B13,0)</f>
        <v>0</v>
      </c>
      <c r="D13" s="53" t="e">
        <f>VLOOKUP(C13,'SC3'!A7:H87,8,FALSE)</f>
        <v>#N/A</v>
      </c>
      <c r="E13" s="53"/>
      <c r="F13" s="53">
        <f>_xlfn.IFNA(D13,0)</f>
        <v>0</v>
      </c>
      <c r="G13" s="53"/>
      <c r="H13" s="53"/>
      <c r="I13" s="53"/>
      <c r="J13" s="53"/>
      <c r="K13" s="53"/>
      <c r="L13" s="53"/>
      <c r="M13" s="53"/>
      <c r="N13" s="53"/>
      <c r="O13" s="53"/>
      <c r="P13" s="53">
        <f>P12+1</f>
        <v>3</v>
      </c>
      <c r="Q13" s="54">
        <f>Q12*1.01375+C$69</f>
        <v>157550.99726879812</v>
      </c>
      <c r="R13" s="54">
        <f>R12*1.08</f>
        <v>125971.20000000003</v>
      </c>
      <c r="S13" s="53"/>
      <c r="T13" s="53"/>
      <c r="U13" s="53"/>
    </row>
    <row r="14" spans="1:21" x14ac:dyDescent="0.2">
      <c r="A14" s="53"/>
      <c r="B14" s="53">
        <f>B13+1</f>
        <v>4</v>
      </c>
      <c r="C14" s="53">
        <f>IF(C$9&gt;B14,C$7+B14,0)</f>
        <v>0</v>
      </c>
      <c r="D14" s="53" t="e">
        <f>VLOOKUP(C14,'SC3'!A8:H88,8,FALSE)</f>
        <v>#N/A</v>
      </c>
      <c r="E14" s="53"/>
      <c r="F14" s="53">
        <f>_xlfn.IFNA(D14,0)</f>
        <v>0</v>
      </c>
      <c r="G14" s="53"/>
      <c r="H14" s="53"/>
      <c r="I14" s="53"/>
      <c r="J14" s="53"/>
      <c r="K14" s="53"/>
      <c r="L14" s="53"/>
      <c r="M14" s="53"/>
      <c r="N14" s="53"/>
      <c r="O14" s="53"/>
      <c r="P14" s="53">
        <f>P13+1</f>
        <v>4</v>
      </c>
      <c r="Q14" s="54">
        <f>Q13*1.01375+C$69</f>
        <v>177264.615227406</v>
      </c>
      <c r="R14" s="54">
        <f>R13*1.08</f>
        <v>136048.89600000004</v>
      </c>
      <c r="S14" s="53"/>
      <c r="T14" s="53"/>
      <c r="U14" s="53"/>
    </row>
    <row r="15" spans="1:21" x14ac:dyDescent="0.2">
      <c r="A15" s="53"/>
      <c r="B15" s="53">
        <f>B14+1</f>
        <v>5</v>
      </c>
      <c r="C15" s="53">
        <f>IF(C$9&gt;B15,C$7+B15,0)</f>
        <v>0</v>
      </c>
      <c r="D15" s="53" t="e">
        <f>VLOOKUP(C15,'SC3'!A9:H89,8,FALSE)</f>
        <v>#N/A</v>
      </c>
      <c r="E15" s="53"/>
      <c r="F15" s="53">
        <f>_xlfn.IFNA(D15,0)</f>
        <v>0</v>
      </c>
      <c r="G15" s="53"/>
      <c r="H15" s="53"/>
      <c r="I15" s="53"/>
      <c r="J15" s="53"/>
      <c r="K15" s="53"/>
      <c r="L15" s="53"/>
      <c r="M15" s="53"/>
      <c r="N15" s="53"/>
      <c r="O15" s="53"/>
      <c r="P15" s="53">
        <f>P14+1</f>
        <v>5</v>
      </c>
      <c r="Q15" s="54">
        <f>Q14*1.01375+C$69</f>
        <v>197249.29543294472</v>
      </c>
      <c r="R15" s="54">
        <f>R14*1.08</f>
        <v>146932.80768000006</v>
      </c>
      <c r="S15" s="53"/>
      <c r="T15" s="53"/>
      <c r="U15" s="53"/>
    </row>
    <row r="16" spans="1:21" x14ac:dyDescent="0.2">
      <c r="A16" s="53"/>
      <c r="B16" s="53">
        <f>B15+1</f>
        <v>6</v>
      </c>
      <c r="C16" s="53">
        <f>IF(C$9&gt;B16,C$7+B16,0)</f>
        <v>0</v>
      </c>
      <c r="D16" s="53" t="e">
        <f>VLOOKUP(C16,'SC3'!A10:H90,8,FALSE)</f>
        <v>#N/A</v>
      </c>
      <c r="E16" s="53"/>
      <c r="F16" s="53">
        <f>_xlfn.IFNA(D16,0)</f>
        <v>0</v>
      </c>
      <c r="G16" s="53"/>
      <c r="H16" s="53"/>
      <c r="I16" s="53"/>
      <c r="J16" s="53"/>
      <c r="K16" s="53"/>
      <c r="L16" s="53"/>
      <c r="M16" s="53"/>
      <c r="N16" s="53"/>
      <c r="O16" s="53"/>
      <c r="P16" s="53">
        <f>P15+1</f>
        <v>6</v>
      </c>
      <c r="Q16" s="54">
        <f>Q15*1.01375+C$69</f>
        <v>217508.76499130961</v>
      </c>
      <c r="R16" s="54">
        <f>R15*1.08</f>
        <v>158687.43229440006</v>
      </c>
      <c r="S16" s="53"/>
      <c r="T16" s="53"/>
      <c r="U16" s="53"/>
    </row>
    <row r="17" spans="1:21" x14ac:dyDescent="0.2">
      <c r="A17" s="53"/>
      <c r="B17" s="53">
        <f>B16+1</f>
        <v>7</v>
      </c>
      <c r="C17" s="53">
        <f>IF(C$9&gt;B17,C$7+B17,0)</f>
        <v>0</v>
      </c>
      <c r="D17" s="53" t="e">
        <f>VLOOKUP(C17,'SC3'!A11:H91,8,FALSE)</f>
        <v>#N/A</v>
      </c>
      <c r="E17" s="53"/>
      <c r="F17" s="53">
        <f>_xlfn.IFNA(D17,0)</f>
        <v>0</v>
      </c>
      <c r="G17" s="53"/>
      <c r="H17" s="53"/>
      <c r="I17" s="53"/>
      <c r="J17" s="53"/>
      <c r="K17" s="53"/>
      <c r="L17" s="53"/>
      <c r="M17" s="53"/>
      <c r="N17" s="53"/>
      <c r="O17" s="53"/>
      <c r="P17" s="53">
        <f>P16+1</f>
        <v>7</v>
      </c>
      <c r="Q17" s="54">
        <f>Q16*1.01375+C$69</f>
        <v>238046.802256102</v>
      </c>
      <c r="R17" s="54">
        <f>R16*1.08</f>
        <v>171382.42687795206</v>
      </c>
      <c r="S17" s="53"/>
      <c r="T17" s="53"/>
      <c r="U17" s="53"/>
    </row>
    <row r="18" spans="1:21" x14ac:dyDescent="0.2">
      <c r="A18" s="53"/>
      <c r="B18" s="53">
        <f>B17+1</f>
        <v>8</v>
      </c>
      <c r="C18" s="53">
        <f>IF(C$9&gt;B18,C$7+B18,0)</f>
        <v>0</v>
      </c>
      <c r="D18" s="53" t="e">
        <f>VLOOKUP(C18,'SC3'!A12:H92,8,FALSE)</f>
        <v>#N/A</v>
      </c>
      <c r="E18" s="53"/>
      <c r="F18" s="53">
        <f>_xlfn.IFNA(D18,0)</f>
        <v>0</v>
      </c>
      <c r="G18" s="53"/>
      <c r="H18" s="53"/>
      <c r="I18" s="53"/>
      <c r="J18" s="53"/>
      <c r="K18" s="53"/>
      <c r="L18" s="53"/>
      <c r="M18" s="53"/>
      <c r="N18" s="53"/>
      <c r="O18" s="53"/>
      <c r="P18" s="53">
        <f>P17+1</f>
        <v>8</v>
      </c>
      <c r="Q18" s="54">
        <f>Q17*1.01375+C$69</f>
        <v>258867.23753328531</v>
      </c>
      <c r="R18" s="54">
        <f>R17*1.08</f>
        <v>185093.02102818823</v>
      </c>
      <c r="S18" s="53"/>
      <c r="T18" s="53"/>
      <c r="U18" s="53"/>
    </row>
    <row r="19" spans="1:21" x14ac:dyDescent="0.2">
      <c r="A19" s="53"/>
      <c r="B19" s="53">
        <f>B18+1</f>
        <v>9</v>
      </c>
      <c r="C19" s="53">
        <f>IF(C$9&gt;B19,C$7+B19,0)</f>
        <v>0</v>
      </c>
      <c r="D19" s="53" t="e">
        <f>VLOOKUP(C19,'SC3'!A13:H93,8,FALSE)</f>
        <v>#N/A</v>
      </c>
      <c r="E19" s="53"/>
      <c r="F19" s="53">
        <f>_xlfn.IFNA(D19,0)</f>
        <v>0</v>
      </c>
      <c r="G19" s="53"/>
      <c r="H19" s="53"/>
      <c r="I19" s="53"/>
      <c r="J19" s="53"/>
      <c r="K19" s="53"/>
      <c r="L19" s="53"/>
      <c r="M19" s="53"/>
      <c r="N19" s="53"/>
      <c r="O19" s="53"/>
      <c r="P19" s="53">
        <f>P18+1</f>
        <v>9</v>
      </c>
      <c r="Q19" s="54">
        <f>Q18*1.01375+C$69</f>
        <v>279973.95379552984</v>
      </c>
      <c r="R19" s="54">
        <f>R18*1.08</f>
        <v>199900.4627104433</v>
      </c>
      <c r="S19" s="53"/>
      <c r="T19" s="53"/>
      <c r="U19" s="53"/>
    </row>
    <row r="20" spans="1:21" x14ac:dyDescent="0.2">
      <c r="A20" s="53"/>
      <c r="B20" s="53">
        <f>B19+1</f>
        <v>10</v>
      </c>
      <c r="C20" s="53">
        <f>IF(C$9&gt;B20,C$7+B20,0)</f>
        <v>0</v>
      </c>
      <c r="D20" s="53" t="e">
        <f>VLOOKUP(C20,'SC3'!A14:H94,8,FALSE)</f>
        <v>#N/A</v>
      </c>
      <c r="E20" s="53"/>
      <c r="F20" s="53">
        <f>_xlfn.IFNA(D20,0)</f>
        <v>0</v>
      </c>
      <c r="G20" s="53"/>
      <c r="H20" s="53"/>
      <c r="I20" s="53"/>
      <c r="J20" s="53"/>
      <c r="K20" s="53"/>
      <c r="L20" s="53"/>
      <c r="M20" s="53"/>
      <c r="N20" s="53"/>
      <c r="O20" s="53"/>
      <c r="P20" s="53">
        <f>P19+1</f>
        <v>10</v>
      </c>
      <c r="Q20" s="54">
        <f>Q19*1.01375+C$69</f>
        <v>301370.88740638027</v>
      </c>
      <c r="R20" s="54">
        <f>R19*1.08</f>
        <v>215892.49972727877</v>
      </c>
      <c r="S20" s="53"/>
      <c r="T20" s="53"/>
      <c r="U20" s="53"/>
    </row>
    <row r="21" spans="1:21" x14ac:dyDescent="0.2">
      <c r="A21" s="53"/>
      <c r="B21" s="53">
        <f>B20+1</f>
        <v>11</v>
      </c>
      <c r="C21" s="53">
        <f>IF(C$9&gt;B21,C$7+B21,0)</f>
        <v>0</v>
      </c>
      <c r="D21" s="53" t="e">
        <f>VLOOKUP(C21,'SC3'!A15:H95,8,FALSE)</f>
        <v>#N/A</v>
      </c>
      <c r="E21" s="53"/>
      <c r="F21" s="53">
        <f>_xlfn.IFNA(D21,0)</f>
        <v>0</v>
      </c>
      <c r="G21" s="53"/>
      <c r="H21" s="53"/>
      <c r="I21" s="53"/>
      <c r="J21" s="53"/>
      <c r="K21" s="53"/>
      <c r="L21" s="53"/>
      <c r="M21" s="53"/>
      <c r="N21" s="53"/>
      <c r="O21" s="53"/>
      <c r="P21" s="53">
        <f>P20+1</f>
        <v>11</v>
      </c>
      <c r="Q21" s="54">
        <f>Q20*1.01375+C$69</f>
        <v>323062.02885437984</v>
      </c>
      <c r="R21" s="54">
        <f>R20*1.08</f>
        <v>233163.89970546108</v>
      </c>
      <c r="S21" s="53"/>
      <c r="T21" s="53"/>
      <c r="U21" s="53"/>
    </row>
    <row r="22" spans="1:21" x14ac:dyDescent="0.2">
      <c r="A22" s="53"/>
      <c r="B22" s="53">
        <f>B21+1</f>
        <v>12</v>
      </c>
      <c r="C22" s="53">
        <f>IF(C$9&gt;B22,C$7+B22,0)</f>
        <v>0</v>
      </c>
      <c r="D22" s="53" t="e">
        <f>VLOOKUP(C22,'SC3'!A16:H96,8,FALSE)</f>
        <v>#N/A</v>
      </c>
      <c r="E22" s="53"/>
      <c r="F22" s="53">
        <f>_xlfn.IFNA(D22,0)</f>
        <v>0</v>
      </c>
      <c r="G22" s="53"/>
      <c r="H22" s="53"/>
      <c r="I22" s="53"/>
      <c r="J22" s="53"/>
      <c r="K22" s="53"/>
      <c r="L22" s="53"/>
      <c r="M22" s="53"/>
      <c r="N22" s="53"/>
      <c r="O22" s="53"/>
      <c r="P22" s="53">
        <f>P21+1</f>
        <v>12</v>
      </c>
      <c r="Q22" s="54">
        <f>Q21*1.01375+C$69</f>
        <v>345051.42349728942</v>
      </c>
      <c r="R22" s="54">
        <f>R21*1.08</f>
        <v>251817.01168189797</v>
      </c>
      <c r="S22" s="53"/>
      <c r="T22" s="53"/>
      <c r="U22" s="53"/>
    </row>
    <row r="23" spans="1:21" x14ac:dyDescent="0.2">
      <c r="A23" s="53"/>
      <c r="B23" s="53">
        <f>B22+1</f>
        <v>13</v>
      </c>
      <c r="C23" s="53">
        <f>IF(C$9&gt;B23,C$7+B23,0)</f>
        <v>0</v>
      </c>
      <c r="D23" s="53" t="e">
        <f>VLOOKUP(C23,'SC3'!A17:H97,8,FALSE)</f>
        <v>#N/A</v>
      </c>
      <c r="E23" s="53"/>
      <c r="F23" s="53">
        <f>_xlfn.IFNA(D23,0)</f>
        <v>0</v>
      </c>
      <c r="G23" s="53"/>
      <c r="H23" s="53"/>
      <c r="I23" s="53"/>
      <c r="J23" s="53"/>
      <c r="K23" s="53"/>
      <c r="L23" s="53"/>
      <c r="M23" s="53"/>
      <c r="N23" s="53"/>
      <c r="O23" s="53"/>
      <c r="P23" s="53">
        <f>P22+1</f>
        <v>13</v>
      </c>
      <c r="Q23" s="54">
        <f>Q22*1.01375+C$69</f>
        <v>367343.17231653898</v>
      </c>
      <c r="R23" s="54">
        <f>R22*1.08</f>
        <v>271962.37261644984</v>
      </c>
      <c r="S23" s="53"/>
      <c r="T23" s="53"/>
      <c r="U23" s="53"/>
    </row>
    <row r="24" spans="1:21" x14ac:dyDescent="0.2">
      <c r="A24" s="53"/>
      <c r="B24" s="53">
        <f>B23+1</f>
        <v>14</v>
      </c>
      <c r="C24" s="53">
        <f>IF(C$9&gt;B24,C$7+B24,0)</f>
        <v>0</v>
      </c>
      <c r="D24" s="53" t="e">
        <f>VLOOKUP(C24,'SC3'!A18:H98,8,FALSE)</f>
        <v>#N/A</v>
      </c>
      <c r="E24" s="53"/>
      <c r="F24" s="53">
        <f>_xlfn.IFNA(D24,0)</f>
        <v>0</v>
      </c>
      <c r="G24" s="53"/>
      <c r="H24" s="53"/>
      <c r="I24" s="53"/>
      <c r="J24" s="53"/>
      <c r="K24" s="53"/>
      <c r="L24" s="53"/>
      <c r="M24" s="53"/>
      <c r="N24" s="53"/>
      <c r="O24" s="53"/>
      <c r="P24" s="53">
        <f>P23+1</f>
        <v>14</v>
      </c>
      <c r="Q24" s="54">
        <f>Q23*1.01375+C$69</f>
        <v>389941.43268205324</v>
      </c>
      <c r="R24" s="54">
        <f>R23*1.08</f>
        <v>293719.36242576584</v>
      </c>
      <c r="S24" s="53"/>
      <c r="T24" s="53"/>
      <c r="U24" s="53"/>
    </row>
    <row r="25" spans="1:21" x14ac:dyDescent="0.2">
      <c r="A25" s="53"/>
      <c r="B25" s="53">
        <f>B24+1</f>
        <v>15</v>
      </c>
      <c r="C25" s="53">
        <f>IF(C$9&gt;B25,C$7+B25,0)</f>
        <v>0</v>
      </c>
      <c r="D25" s="53" t="e">
        <f>VLOOKUP(C25,'SC3'!A19:H99,8,FALSE)</f>
        <v>#N/A</v>
      </c>
      <c r="E25" s="53"/>
      <c r="F25" s="53">
        <f>_xlfn.IFNA(D25,0)</f>
        <v>0</v>
      </c>
      <c r="G25" s="53"/>
      <c r="H25" s="53"/>
      <c r="I25" s="53"/>
      <c r="J25" s="53"/>
      <c r="K25" s="53"/>
      <c r="L25" s="53"/>
      <c r="M25" s="53"/>
      <c r="N25" s="53"/>
      <c r="O25" s="53"/>
      <c r="P25" s="53">
        <f>P24+1</f>
        <v>15</v>
      </c>
      <c r="Q25" s="54">
        <f>Q24*1.01375+C$69</f>
        <v>412850.41912759334</v>
      </c>
      <c r="R25" s="54">
        <f>R24*1.08</f>
        <v>317216.91141982714</v>
      </c>
      <c r="S25" s="53"/>
      <c r="T25" s="53"/>
      <c r="U25" s="53"/>
    </row>
    <row r="26" spans="1:21" x14ac:dyDescent="0.2">
      <c r="A26" s="53"/>
      <c r="B26" s="53">
        <f>B25+1</f>
        <v>16</v>
      </c>
      <c r="C26" s="53">
        <f>IF(C$9&gt;B26,C$7+B26,0)</f>
        <v>0</v>
      </c>
      <c r="D26" s="53" t="e">
        <f>VLOOKUP(C26,'SC3'!A20:H100,8,FALSE)</f>
        <v>#N/A</v>
      </c>
      <c r="E26" s="53"/>
      <c r="F26" s="53">
        <f>_xlfn.IFNA(D26,0)</f>
        <v>0</v>
      </c>
      <c r="G26" s="53"/>
      <c r="H26" s="53"/>
      <c r="I26" s="53"/>
      <c r="J26" s="53"/>
      <c r="K26" s="53"/>
      <c r="L26" s="53"/>
      <c r="M26" s="53"/>
      <c r="N26" s="53"/>
      <c r="O26" s="53"/>
      <c r="P26" s="53">
        <f>P25+1</f>
        <v>16</v>
      </c>
      <c r="Q26" s="54">
        <f>Q25*1.01375+C$69</f>
        <v>436074.40413675958</v>
      </c>
      <c r="R26" s="54">
        <f>R25*1.08</f>
        <v>342594.26433341333</v>
      </c>
      <c r="S26" s="53"/>
      <c r="T26" s="53"/>
      <c r="U26" s="53"/>
    </row>
    <row r="27" spans="1:21" x14ac:dyDescent="0.2">
      <c r="A27" s="53"/>
      <c r="B27" s="53">
        <f>B26+1</f>
        <v>17</v>
      </c>
      <c r="C27" s="53">
        <f>IF(C$9&gt;B27,C$7+B27,0)</f>
        <v>0</v>
      </c>
      <c r="D27" s="53" t="e">
        <f>VLOOKUP(C27,'SC3'!A21:H101,8,FALSE)</f>
        <v>#N/A</v>
      </c>
      <c r="E27" s="53"/>
      <c r="F27" s="53">
        <f>_xlfn.IFNA(D27,0)</f>
        <v>0</v>
      </c>
      <c r="G27" s="53"/>
      <c r="H27" s="53"/>
      <c r="I27" s="53"/>
      <c r="J27" s="53"/>
      <c r="K27" s="53"/>
      <c r="L27" s="53"/>
      <c r="M27" s="53"/>
      <c r="N27" s="53"/>
      <c r="O27" s="53"/>
      <c r="P27" s="53">
        <f>P26+1</f>
        <v>17</v>
      </c>
      <c r="Q27" s="54">
        <f>Q26*1.01375+C$69</f>
        <v>459617.71893980185</v>
      </c>
      <c r="R27" s="54">
        <f>R26*1.08</f>
        <v>370001.80548008642</v>
      </c>
      <c r="S27" s="53"/>
      <c r="T27" s="53"/>
      <c r="U27" s="53"/>
    </row>
    <row r="28" spans="1:21" x14ac:dyDescent="0.2">
      <c r="A28" s="53"/>
      <c r="B28" s="53">
        <f>B27+1</f>
        <v>18</v>
      </c>
      <c r="C28" s="53">
        <f>IF(C$9&gt;B28,C$7+B28,0)</f>
        <v>0</v>
      </c>
      <c r="D28" s="53" t="e">
        <f>VLOOKUP(C28,'SC3'!A22:H102,8,FALSE)</f>
        <v>#N/A</v>
      </c>
      <c r="E28" s="53"/>
      <c r="F28" s="53">
        <f>_xlfn.IFNA(D28,0)</f>
        <v>0</v>
      </c>
      <c r="G28" s="53"/>
      <c r="H28" s="53"/>
      <c r="I28" s="53"/>
      <c r="J28" s="53"/>
      <c r="K28" s="53"/>
      <c r="L28" s="53"/>
      <c r="M28" s="53"/>
      <c r="N28" s="53"/>
      <c r="O28" s="53"/>
      <c r="P28" s="53">
        <f>P27+1</f>
        <v>18</v>
      </c>
      <c r="Q28" s="54">
        <f>Q27*1.01375+C$69</f>
        <v>483484.75432138599</v>
      </c>
      <c r="R28" s="54">
        <f>R27*1.08</f>
        <v>399601.94991849334</v>
      </c>
      <c r="S28" s="53"/>
      <c r="T28" s="53"/>
      <c r="U28" s="53"/>
    </row>
    <row r="29" spans="1:21" x14ac:dyDescent="0.2">
      <c r="A29" s="53"/>
      <c r="B29" s="53">
        <f>B28+1</f>
        <v>19</v>
      </c>
      <c r="C29" s="53">
        <f>IF(C$9&gt;B29,C$7+B29,0)</f>
        <v>0</v>
      </c>
      <c r="D29" s="53" t="e">
        <f>VLOOKUP(C29,'SC3'!A23:H103,8,FALSE)</f>
        <v>#N/A</v>
      </c>
      <c r="E29" s="53"/>
      <c r="F29" s="53">
        <f>_xlfn.IFNA(D29,0)</f>
        <v>0</v>
      </c>
      <c r="G29" s="53"/>
      <c r="H29" s="53"/>
      <c r="I29" s="53"/>
      <c r="J29" s="53"/>
      <c r="K29" s="53"/>
      <c r="L29" s="53"/>
      <c r="M29" s="53"/>
      <c r="N29" s="53"/>
      <c r="O29" s="53"/>
      <c r="P29" s="53">
        <f>P28+1</f>
        <v>19</v>
      </c>
      <c r="Q29" s="54">
        <f>Q28*1.01375+C$69</f>
        <v>507679.96143946692</v>
      </c>
      <c r="R29" s="54">
        <f>R28*1.08</f>
        <v>431570.10591197282</v>
      </c>
      <c r="S29" s="53"/>
      <c r="T29" s="53"/>
      <c r="U29" s="53"/>
    </row>
    <row r="30" spans="1:21" x14ac:dyDescent="0.2">
      <c r="A30" s="53"/>
      <c r="B30" s="53">
        <f>B29+1</f>
        <v>20</v>
      </c>
      <c r="C30" s="53">
        <f>IF(C$9&gt;B30,C$7+B30,0)</f>
        <v>0</v>
      </c>
      <c r="D30" s="53" t="e">
        <f>VLOOKUP(C30,'SC3'!A24:H104,8,FALSE)</f>
        <v>#N/A</v>
      </c>
      <c r="E30" s="53"/>
      <c r="F30" s="53">
        <f>_xlfn.IFNA(D30,0)</f>
        <v>0</v>
      </c>
      <c r="G30" s="53"/>
      <c r="H30" s="53"/>
      <c r="I30" s="53"/>
      <c r="J30" s="53"/>
      <c r="K30" s="53"/>
      <c r="L30" s="53"/>
      <c r="M30" s="53"/>
      <c r="N30" s="53"/>
      <c r="O30" s="53"/>
      <c r="P30" s="53">
        <f>P29+1</f>
        <v>20</v>
      </c>
      <c r="Q30" s="54">
        <f>Q29*1.01375+C$69</f>
        <v>532207.85265542148</v>
      </c>
      <c r="R30" s="54">
        <f>R29*1.08</f>
        <v>466095.71438493067</v>
      </c>
      <c r="S30" s="53"/>
      <c r="T30" s="53"/>
      <c r="U30" s="53"/>
    </row>
    <row r="31" spans="1:21" x14ac:dyDescent="0.2">
      <c r="A31" s="53"/>
      <c r="B31" s="53"/>
      <c r="C31" s="53"/>
      <c r="D31" s="53"/>
      <c r="E31" s="53"/>
      <c r="F31" s="53"/>
      <c r="G31" s="53"/>
      <c r="H31" s="53"/>
      <c r="I31" s="53"/>
      <c r="J31" s="53"/>
      <c r="K31" s="53"/>
      <c r="L31" s="53"/>
      <c r="M31" s="53"/>
      <c r="N31" s="53"/>
      <c r="O31" s="53"/>
      <c r="P31" s="53">
        <f>P30+1</f>
        <v>21</v>
      </c>
      <c r="Q31" s="54">
        <f>Q30*1.01375+C$69</f>
        <v>557073.00237559539</v>
      </c>
      <c r="R31" s="54">
        <f>R30*1.08</f>
        <v>503383.37153572513</v>
      </c>
      <c r="S31" s="53"/>
      <c r="T31" s="53"/>
      <c r="U31" s="53"/>
    </row>
    <row r="32" spans="1:21" x14ac:dyDescent="0.2">
      <c r="A32" s="53" t="s">
        <v>108</v>
      </c>
      <c r="B32" s="53"/>
      <c r="C32" s="76">
        <f>SUM(F10:F30)</f>
        <v>49183.968645362729</v>
      </c>
      <c r="D32" s="53"/>
      <c r="E32" s="53"/>
      <c r="F32" s="53"/>
      <c r="G32" s="53"/>
      <c r="H32" s="53"/>
      <c r="I32" s="53"/>
      <c r="J32" s="53"/>
      <c r="K32" s="53"/>
      <c r="L32" s="53"/>
      <c r="M32" s="53"/>
      <c r="N32" s="53"/>
      <c r="O32" s="53"/>
      <c r="P32" s="53">
        <f>P31+1</f>
        <v>22</v>
      </c>
      <c r="Q32" s="54">
        <f>Q31*1.01375+C$69</f>
        <v>582280.04790442169</v>
      </c>
      <c r="R32" s="54">
        <f>R31*1.08</f>
        <v>543654.04125858319</v>
      </c>
      <c r="S32" s="53"/>
      <c r="T32" s="53"/>
      <c r="U32" s="53"/>
    </row>
    <row r="33" spans="1:21" x14ac:dyDescent="0.2">
      <c r="A33" s="53" t="s">
        <v>130</v>
      </c>
      <c r="B33" s="53"/>
      <c r="C33" s="76">
        <f>SUM(F10:F30)-D34*C9</f>
        <v>5844.6780161902934</v>
      </c>
      <c r="D33" s="53"/>
      <c r="E33" s="53"/>
      <c r="F33" s="53" t="s">
        <v>109</v>
      </c>
      <c r="G33" s="53"/>
      <c r="H33" s="53"/>
      <c r="I33" s="53"/>
      <c r="J33" s="53"/>
      <c r="K33" s="53"/>
      <c r="L33" s="53"/>
      <c r="M33" s="53"/>
      <c r="N33" s="53"/>
      <c r="O33" s="53"/>
      <c r="P33" s="53">
        <f>P32+1</f>
        <v>23</v>
      </c>
      <c r="Q33" s="54">
        <f>Q32*1.01375+C$69</f>
        <v>607833.69030926935</v>
      </c>
      <c r="R33" s="54">
        <f>R32*1.08</f>
        <v>587146.36455926986</v>
      </c>
      <c r="S33" s="53"/>
      <c r="T33" s="53"/>
      <c r="U33" s="53"/>
    </row>
    <row r="34" spans="1:21" x14ac:dyDescent="0.2">
      <c r="A34" s="53" t="s">
        <v>110</v>
      </c>
      <c r="B34" s="53"/>
      <c r="C34" s="53"/>
      <c r="D34" s="55">
        <f>VLOOKUP(C8+1,'SC3'!A5:H85,8,FALSE)</f>
        <v>21669.645314586218</v>
      </c>
      <c r="E34" s="53"/>
      <c r="F34" s="56">
        <f>LookHere!B50</f>
        <v>3.9E-2</v>
      </c>
      <c r="G34" s="54">
        <f>D$34/F34+C$33</f>
        <v>561476.60915942665</v>
      </c>
      <c r="H34" s="53"/>
      <c r="I34" s="53"/>
      <c r="J34" s="53"/>
      <c r="K34" s="53"/>
      <c r="L34" s="53"/>
      <c r="M34" s="53"/>
      <c r="N34" s="53"/>
      <c r="O34" s="53"/>
      <c r="P34" s="53">
        <f>P33+1</f>
        <v>24</v>
      </c>
      <c r="Q34" s="54">
        <f>Q33*1.01375+C$69</f>
        <v>633738.69529718359</v>
      </c>
      <c r="R34" s="54">
        <f>R33*1.08</f>
        <v>634118.07372401154</v>
      </c>
      <c r="S34" s="53"/>
      <c r="T34" s="53"/>
      <c r="U34" s="53"/>
    </row>
    <row r="35" spans="1:21" x14ac:dyDescent="0.2">
      <c r="A35" s="53"/>
      <c r="B35" s="53"/>
      <c r="C35" s="53"/>
      <c r="D35" s="53"/>
      <c r="E35" s="53"/>
      <c r="F35" s="56">
        <f>LookHere!B57</f>
        <v>3.5999999999999997E-2</v>
      </c>
      <c r="G35" s="54">
        <f>D$34/F35+C$33</f>
        <v>607779.27008802968</v>
      </c>
      <c r="H35" s="53"/>
      <c r="I35" s="53"/>
      <c r="J35" s="53"/>
      <c r="K35" s="53"/>
      <c r="L35" s="53"/>
      <c r="M35" s="53"/>
      <c r="N35" s="53"/>
      <c r="O35" s="53"/>
      <c r="P35" s="53">
        <f>P34+1</f>
        <v>25</v>
      </c>
      <c r="Q35" s="54">
        <f>Q34*1.01375+C$69</f>
        <v>659999.89410368167</v>
      </c>
      <c r="R35" s="54">
        <f>R34*1.08</f>
        <v>684847.51962193253</v>
      </c>
      <c r="S35" s="53"/>
      <c r="T35" s="53"/>
      <c r="U35" s="53"/>
    </row>
    <row r="36" spans="1:21" x14ac:dyDescent="0.2">
      <c r="A36" s="53"/>
      <c r="B36" s="53"/>
      <c r="C36" s="53"/>
      <c r="D36" s="53"/>
      <c r="E36" s="53"/>
      <c r="F36" s="56">
        <f>LookHere!B64</f>
        <v>3.3000000000000002E-2</v>
      </c>
      <c r="G36" s="54">
        <f>D$34/F36+C$33</f>
        <v>662500.59664001502</v>
      </c>
      <c r="H36" s="53"/>
      <c r="I36" s="53"/>
      <c r="J36" s="53"/>
      <c r="K36" s="53"/>
      <c r="L36" s="53"/>
      <c r="M36" s="53"/>
      <c r="N36" s="53"/>
      <c r="O36" s="53"/>
      <c r="P36" s="53">
        <f>P35+1</f>
        <v>26</v>
      </c>
      <c r="Q36" s="54">
        <f>Q35*1.01375+C$69</f>
        <v>686622.18439376913</v>
      </c>
      <c r="R36" s="54">
        <f>R35*1.08</f>
        <v>739635.32119168714</v>
      </c>
      <c r="S36" s="53"/>
      <c r="T36" s="53"/>
      <c r="U36" s="53"/>
    </row>
    <row r="37" spans="1:21" x14ac:dyDescent="0.2">
      <c r="A37" s="53"/>
      <c r="B37" s="53"/>
      <c r="C37" s="53"/>
      <c r="D37" s="53"/>
      <c r="E37" s="53"/>
      <c r="F37" s="53"/>
      <c r="G37" s="53"/>
      <c r="H37" s="53"/>
      <c r="I37" s="53"/>
      <c r="J37" s="53"/>
      <c r="K37" s="53"/>
      <c r="L37" s="53"/>
      <c r="M37" s="53"/>
      <c r="N37" s="53"/>
      <c r="O37" s="53"/>
      <c r="P37" s="53">
        <f>P36+1</f>
        <v>27</v>
      </c>
      <c r="Q37" s="54">
        <f>Q36*1.01375+C$69</f>
        <v>713610.5311753453</v>
      </c>
      <c r="R37" s="54">
        <f>R36*1.08</f>
        <v>798806.14688702219</v>
      </c>
      <c r="S37" s="53"/>
      <c r="T37" s="53"/>
      <c r="U37" s="53"/>
    </row>
    <row r="38" spans="1:21" x14ac:dyDescent="0.2">
      <c r="A38" s="53" t="s">
        <v>111</v>
      </c>
      <c r="B38" s="53"/>
      <c r="C38" s="53"/>
      <c r="D38" s="53"/>
      <c r="E38" s="53"/>
      <c r="F38" s="53"/>
      <c r="G38" s="53"/>
      <c r="H38" s="53"/>
      <c r="I38" s="53"/>
      <c r="J38" s="53"/>
      <c r="K38" s="53"/>
      <c r="L38" s="53"/>
      <c r="M38" s="53"/>
      <c r="N38" s="53"/>
      <c r="O38" s="53"/>
      <c r="P38" s="53">
        <f>P37+1</f>
        <v>28</v>
      </c>
      <c r="Q38" s="54">
        <f>Q37*1.01375+C$69</f>
        <v>740969.9677251681</v>
      </c>
      <c r="R38" s="54">
        <f>R37*1.08</f>
        <v>862710.63863798406</v>
      </c>
      <c r="S38" s="53"/>
      <c r="T38" s="53"/>
      <c r="U38" s="53"/>
    </row>
    <row r="39" spans="1:21" x14ac:dyDescent="0.2">
      <c r="A39" s="53"/>
      <c r="B39" s="53"/>
      <c r="C39" s="53"/>
      <c r="D39" s="53" t="s">
        <v>112</v>
      </c>
      <c r="E39" s="53"/>
      <c r="F39" s="53"/>
      <c r="G39" s="53" t="s">
        <v>113</v>
      </c>
      <c r="H39" s="53"/>
      <c r="I39" s="53"/>
      <c r="J39" s="57" t="s">
        <v>114</v>
      </c>
      <c r="K39" s="57"/>
      <c r="L39" s="57"/>
      <c r="M39" s="53"/>
      <c r="N39" s="53"/>
      <c r="O39" s="53"/>
      <c r="P39" s="53">
        <f>P38+1</f>
        <v>29</v>
      </c>
      <c r="Q39" s="54">
        <f>Q38*1.01375+C$69</f>
        <v>768705.59652755095</v>
      </c>
      <c r="R39" s="54">
        <f>R38*1.08</f>
        <v>931727.48972902284</v>
      </c>
      <c r="S39" s="53"/>
      <c r="T39" s="53"/>
      <c r="U39" s="53"/>
    </row>
    <row r="40" spans="1:21" x14ac:dyDescent="0.2">
      <c r="A40" s="53" t="s">
        <v>115</v>
      </c>
      <c r="B40" s="53"/>
      <c r="C40" s="53"/>
      <c r="D40" s="53" t="s">
        <v>116</v>
      </c>
      <c r="E40" s="53" t="s">
        <v>117</v>
      </c>
      <c r="F40" s="53" t="s">
        <v>118</v>
      </c>
      <c r="G40" s="53" t="s">
        <v>116</v>
      </c>
      <c r="H40" s="53" t="s">
        <v>117</v>
      </c>
      <c r="I40" s="53" t="s">
        <v>118</v>
      </c>
      <c r="J40" s="57" t="s">
        <v>116</v>
      </c>
      <c r="K40" s="57" t="s">
        <v>117</v>
      </c>
      <c r="L40" s="57" t="s">
        <v>118</v>
      </c>
      <c r="M40" s="53"/>
      <c r="N40" s="53"/>
      <c r="O40" s="53"/>
      <c r="P40" s="53">
        <f>P39+1</f>
        <v>30</v>
      </c>
      <c r="Q40" s="54">
        <f>Q39*1.01375+C$69</f>
        <v>796822.59022596665</v>
      </c>
      <c r="R40" s="54">
        <f>R39*1.08</f>
        <v>1006265.6889073447</v>
      </c>
      <c r="S40" s="53"/>
      <c r="T40" s="53"/>
      <c r="U40" s="53"/>
    </row>
    <row r="41" spans="1:21" x14ac:dyDescent="0.2">
      <c r="A41" s="53" t="str">
        <f>LookHere!E25</f>
        <v>Ultra-conservative</v>
      </c>
      <c r="B41" s="59">
        <f>LookHere!F25</f>
        <v>1</v>
      </c>
      <c r="C41" s="53"/>
      <c r="D41" s="56">
        <f>LookHere!B20-LookHere!B19</f>
        <v>9.9999999999999985E-3</v>
      </c>
      <c r="E41" s="56">
        <f>LookHere!C20-LookHere!C19</f>
        <v>0</v>
      </c>
      <c r="F41" s="56">
        <f>LookHere!D20-LookHere!D19</f>
        <v>0.02</v>
      </c>
      <c r="G41" s="56">
        <f>LookHere!B21-LookHere!B19</f>
        <v>0.06</v>
      </c>
      <c r="H41" s="56">
        <f>LookHere!C21-LookHere!C19</f>
        <v>2.0000000000000004E-2</v>
      </c>
      <c r="I41" s="56">
        <f>LookHere!D21-LookHere!D19</f>
        <v>0.08</v>
      </c>
      <c r="J41" s="57">
        <f>$B41*D41+(1-$B41)*G41</f>
        <v>9.9999999999999985E-3</v>
      </c>
      <c r="K41" s="57">
        <f>$B41*E41+(1-$B41)*H41</f>
        <v>0</v>
      </c>
      <c r="L41" s="57">
        <f>$B41*F41+(1-$B41)*I41</f>
        <v>0.02</v>
      </c>
      <c r="M41" s="53"/>
      <c r="N41" s="53"/>
      <c r="O41" s="53"/>
      <c r="P41" s="53">
        <f>P40+1</f>
        <v>31</v>
      </c>
      <c r="Q41" s="54">
        <f>Q40*1.01375+C$69</f>
        <v>825326.19258773548</v>
      </c>
      <c r="R41" s="54">
        <f>R40*1.08</f>
        <v>1086766.9440199323</v>
      </c>
      <c r="S41" s="53"/>
      <c r="T41" s="53"/>
      <c r="U41" s="53"/>
    </row>
    <row r="42" spans="1:21" x14ac:dyDescent="0.2">
      <c r="A42" s="53" t="str">
        <f>LookHere!E26</f>
        <v>Balanced</v>
      </c>
      <c r="B42" s="59">
        <f>LookHere!F26</f>
        <v>0.5</v>
      </c>
      <c r="C42" s="53"/>
      <c r="D42" s="56">
        <f>D41</f>
        <v>9.9999999999999985E-3</v>
      </c>
      <c r="E42" s="56">
        <f>E41</f>
        <v>0</v>
      </c>
      <c r="F42" s="56">
        <f>F41</f>
        <v>0.02</v>
      </c>
      <c r="G42" s="56">
        <f>G41</f>
        <v>0.06</v>
      </c>
      <c r="H42" s="56">
        <f>H41</f>
        <v>2.0000000000000004E-2</v>
      </c>
      <c r="I42" s="56">
        <f>I41</f>
        <v>0.08</v>
      </c>
      <c r="J42" s="57">
        <f>$B42*D42+(1-$B42)*G42</f>
        <v>3.4999999999999996E-2</v>
      </c>
      <c r="K42" s="57">
        <f>$B42*E42+(1-$B42)*H42</f>
        <v>1.0000000000000002E-2</v>
      </c>
      <c r="L42" s="57">
        <f>$B42*F42+(1-$B42)*I42</f>
        <v>0.05</v>
      </c>
      <c r="M42" s="53"/>
      <c r="N42" s="53"/>
      <c r="O42" s="53"/>
      <c r="P42" s="53">
        <f>P41+1</f>
        <v>32</v>
      </c>
      <c r="Q42" s="54">
        <f>Q41*1.01375+C$69</f>
        <v>854221.71948197868</v>
      </c>
      <c r="R42" s="54">
        <f>R41*1.08</f>
        <v>1173708.2995415269</v>
      </c>
      <c r="S42" s="53"/>
      <c r="T42" s="53"/>
      <c r="U42" s="53"/>
    </row>
    <row r="43" spans="1:21" x14ac:dyDescent="0.2">
      <c r="A43" s="53" t="str">
        <f>LookHere!E27</f>
        <v>Starting Age-10</v>
      </c>
      <c r="B43" s="59">
        <f>LookHere!F27</f>
        <v>0.3</v>
      </c>
      <c r="C43" s="53"/>
      <c r="D43" s="56">
        <f>D42</f>
        <v>9.9999999999999985E-3</v>
      </c>
      <c r="E43" s="56">
        <f>E42</f>
        <v>0</v>
      </c>
      <c r="F43" s="56">
        <f>F42</f>
        <v>0.02</v>
      </c>
      <c r="G43" s="56">
        <f>G42</f>
        <v>0.06</v>
      </c>
      <c r="H43" s="56">
        <f>H42</f>
        <v>2.0000000000000004E-2</v>
      </c>
      <c r="I43" s="56">
        <f>I42</f>
        <v>0.08</v>
      </c>
      <c r="J43" s="57">
        <f>$B43*D43+(1-$B43)*G43</f>
        <v>4.4999999999999998E-2</v>
      </c>
      <c r="K43" s="57">
        <f>$B43*E43+(1-$B43)*H43</f>
        <v>1.4000000000000002E-2</v>
      </c>
      <c r="L43" s="57">
        <f>$B43*F43+(1-$B43)*I43</f>
        <v>6.1999999999999993E-2</v>
      </c>
      <c r="M43" s="53"/>
      <c r="N43" s="53"/>
      <c r="O43" s="53"/>
      <c r="P43" s="53">
        <f>P42+1</f>
        <v>33</v>
      </c>
      <c r="Q43" s="54">
        <f>Q42*1.01375+C$69</f>
        <v>883514.5598710177</v>
      </c>
      <c r="R43" s="54">
        <f>R42*1.08</f>
        <v>1267604.9635048492</v>
      </c>
      <c r="S43" s="53"/>
      <c r="T43" s="53"/>
      <c r="U43" s="53"/>
    </row>
    <row r="44" spans="1:21" x14ac:dyDescent="0.2">
      <c r="A44" s="53" t="str">
        <f>LookHere!E28</f>
        <v>Highly Tolerant</v>
      </c>
      <c r="B44" s="59">
        <f>LookHere!F28</f>
        <v>0</v>
      </c>
      <c r="C44" s="53"/>
      <c r="D44" s="56">
        <f>D43</f>
        <v>9.9999999999999985E-3</v>
      </c>
      <c r="E44" s="56">
        <f>E43</f>
        <v>0</v>
      </c>
      <c r="F44" s="56">
        <f>F43</f>
        <v>0.02</v>
      </c>
      <c r="G44" s="56">
        <f>G43</f>
        <v>0.06</v>
      </c>
      <c r="H44" s="56">
        <f>H43</f>
        <v>2.0000000000000004E-2</v>
      </c>
      <c r="I44" s="56">
        <f>I43</f>
        <v>0.08</v>
      </c>
      <c r="J44" s="57">
        <f>$B44*D44+(1-$B44)*G44</f>
        <v>0.06</v>
      </c>
      <c r="K44" s="57">
        <f>$B44*E44+(1-$B44)*H44</f>
        <v>2.0000000000000004E-2</v>
      </c>
      <c r="L44" s="57">
        <f>$B44*F44+(1-$B44)*I44</f>
        <v>0.08</v>
      </c>
      <c r="M44" s="53"/>
      <c r="N44" s="53"/>
      <c r="O44" s="53"/>
      <c r="P44" s="53"/>
      <c r="Q44" s="53"/>
      <c r="R44" s="53"/>
      <c r="S44" s="53"/>
      <c r="T44" s="53"/>
      <c r="U44" s="53"/>
    </row>
    <row r="45" spans="1:21" x14ac:dyDescent="0.2">
      <c r="A45" s="53"/>
      <c r="B45" s="53"/>
      <c r="C45" s="53"/>
      <c r="D45" s="53"/>
      <c r="E45" s="53"/>
      <c r="F45" s="53"/>
      <c r="G45" s="53"/>
      <c r="H45" s="53"/>
      <c r="I45" s="53"/>
      <c r="J45" s="53"/>
      <c r="K45" s="53"/>
      <c r="L45" s="53"/>
      <c r="M45" s="53"/>
      <c r="N45" s="53"/>
      <c r="O45" s="53"/>
      <c r="P45" s="53"/>
      <c r="Q45" s="53"/>
      <c r="R45" s="53"/>
      <c r="S45" s="53"/>
      <c r="T45" s="53"/>
      <c r="U45" s="53"/>
    </row>
    <row r="46" spans="1:21" x14ac:dyDescent="0.2">
      <c r="A46" s="53" t="s">
        <v>119</v>
      </c>
      <c r="B46" s="53"/>
      <c r="C46" s="53"/>
      <c r="D46" s="53"/>
      <c r="E46" s="53"/>
      <c r="F46" s="53"/>
      <c r="G46" s="53"/>
      <c r="H46" s="53"/>
      <c r="I46" s="53"/>
      <c r="J46" s="53"/>
      <c r="K46" s="53"/>
      <c r="L46" s="53"/>
      <c r="M46" s="53"/>
      <c r="N46" s="53"/>
      <c r="O46" s="53"/>
      <c r="P46" s="53"/>
      <c r="Q46" s="53"/>
      <c r="R46" s="53"/>
      <c r="S46" s="53"/>
      <c r="T46" s="53"/>
      <c r="U46" s="53"/>
    </row>
    <row r="47" spans="1:21" x14ac:dyDescent="0.2">
      <c r="A47" s="55">
        <f>LookHere!B24+LookHere!B26+LookHere!B27</f>
        <v>100000</v>
      </c>
      <c r="B47" s="53"/>
      <c r="C47" s="53"/>
      <c r="D47" s="53"/>
      <c r="E47" s="53"/>
      <c r="F47" s="53"/>
      <c r="G47" s="53"/>
      <c r="H47" s="53"/>
      <c r="I47" s="53"/>
      <c r="J47" s="53"/>
      <c r="K47" s="53"/>
      <c r="L47" s="53"/>
      <c r="M47" s="53"/>
      <c r="N47" s="53"/>
      <c r="O47" s="53"/>
      <c r="P47" s="53"/>
      <c r="Q47" s="53"/>
      <c r="R47" s="53"/>
      <c r="S47" s="53"/>
      <c r="T47" s="53"/>
      <c r="U47" s="53"/>
    </row>
    <row r="48" spans="1:21" x14ac:dyDescent="0.2">
      <c r="A48" s="53"/>
      <c r="B48" s="53"/>
      <c r="C48" s="53"/>
      <c r="D48" s="53"/>
      <c r="E48" s="53"/>
      <c r="F48" s="53"/>
      <c r="G48" s="53"/>
      <c r="H48" s="53"/>
      <c r="I48" s="53"/>
      <c r="J48" s="53"/>
      <c r="K48" s="53"/>
      <c r="L48" s="53"/>
      <c r="M48" s="53"/>
      <c r="N48" s="53"/>
      <c r="O48" s="53"/>
      <c r="P48" s="53"/>
      <c r="Q48" s="53"/>
      <c r="R48" s="53"/>
      <c r="S48" s="53"/>
      <c r="T48" s="53"/>
      <c r="U48" s="53"/>
    </row>
    <row r="49" spans="1:21" x14ac:dyDescent="0.2">
      <c r="A49" s="53" t="s">
        <v>120</v>
      </c>
      <c r="B49" s="56">
        <f>F34</f>
        <v>3.9E-2</v>
      </c>
      <c r="C49" s="53" t="s">
        <v>121</v>
      </c>
      <c r="D49" s="54">
        <f>G34</f>
        <v>561476.60915942665</v>
      </c>
      <c r="E49" s="53" t="s">
        <v>122</v>
      </c>
      <c r="F49" s="53"/>
      <c r="G49" s="53"/>
      <c r="H49" s="53"/>
      <c r="I49" s="53"/>
      <c r="J49" s="53"/>
      <c r="K49" s="53"/>
      <c r="L49" s="53"/>
      <c r="M49" s="53"/>
      <c r="N49" s="53"/>
      <c r="O49" s="53"/>
      <c r="P49" s="53"/>
      <c r="Q49" s="53"/>
      <c r="R49" s="53"/>
      <c r="S49" s="53"/>
      <c r="T49" s="53"/>
      <c r="U49" s="53"/>
    </row>
    <row r="50" spans="1:21" x14ac:dyDescent="0.2">
      <c r="A50" s="53"/>
      <c r="B50" s="57" t="s">
        <v>116</v>
      </c>
      <c r="C50" s="57" t="s">
        <v>117</v>
      </c>
      <c r="D50" s="57" t="s">
        <v>118</v>
      </c>
      <c r="E50" s="53"/>
      <c r="F50" s="53"/>
      <c r="G50" s="53"/>
      <c r="H50" s="53"/>
      <c r="I50" s="53"/>
      <c r="J50" s="53"/>
      <c r="K50" s="53"/>
      <c r="L50" s="53"/>
      <c r="M50" s="53"/>
      <c r="N50" s="53"/>
      <c r="O50" s="53"/>
      <c r="P50" s="53"/>
      <c r="Q50" s="53"/>
      <c r="R50" s="53"/>
      <c r="S50" s="53"/>
      <c r="T50" s="53"/>
      <c r="U50" s="53"/>
    </row>
    <row r="51" spans="1:21" x14ac:dyDescent="0.2">
      <c r="A51" s="53" t="str">
        <f>$A$41</f>
        <v>Ultra-conservative</v>
      </c>
      <c r="B51" s="58">
        <f>-PMT(J41,$E$8,-$A$47,$D$49)</f>
        <v>15339.388500628902</v>
      </c>
      <c r="C51" s="58">
        <f>-PMT(K41,$E$8,-$A$47,$D$49)</f>
        <v>18459.064366377064</v>
      </c>
      <c r="D51" s="58">
        <f>-PMT(L41,$E$8,-$A$47,$D$49)</f>
        <v>12407.50205733001</v>
      </c>
      <c r="E51" s="53"/>
      <c r="F51" s="53"/>
      <c r="G51" s="53"/>
      <c r="H51" s="53"/>
      <c r="I51" s="53"/>
      <c r="J51" s="53"/>
      <c r="K51" s="53"/>
      <c r="L51" s="53"/>
      <c r="M51" s="53"/>
      <c r="N51" s="53"/>
      <c r="O51" s="53"/>
      <c r="P51" s="53"/>
      <c r="Q51" s="53"/>
      <c r="R51" s="53"/>
      <c r="S51" s="53"/>
      <c r="T51" s="53"/>
      <c r="U51" s="53"/>
    </row>
    <row r="52" spans="1:21" x14ac:dyDescent="0.2">
      <c r="A52" s="53" t="str">
        <f>$A$42</f>
        <v>Balanced</v>
      </c>
      <c r="B52" s="58">
        <f>-PMT(J42,$E$8,-$A$47,$D$49)</f>
        <v>8347.9668049275606</v>
      </c>
      <c r="C52" s="58">
        <f>-PMT(K42,$E$8,-$A$47,$D$49)</f>
        <v>15339.388500628898</v>
      </c>
      <c r="D52" s="58">
        <f>-PMT(L42,$E$8,-$A$47,$D$49)</f>
        <v>4669.0689480061646</v>
      </c>
      <c r="E52" s="53"/>
      <c r="F52" s="53"/>
      <c r="G52" s="53"/>
      <c r="H52" s="53"/>
      <c r="I52" s="53"/>
      <c r="J52" s="53"/>
      <c r="K52" s="53"/>
      <c r="L52" s="53"/>
      <c r="M52" s="53"/>
      <c r="N52" s="53"/>
      <c r="O52" s="53"/>
      <c r="P52" s="53"/>
      <c r="Q52" s="53"/>
      <c r="R52" s="53"/>
      <c r="S52" s="53"/>
      <c r="T52" s="53"/>
      <c r="U52" s="53"/>
    </row>
    <row r="53" spans="1:21" x14ac:dyDescent="0.2">
      <c r="A53" s="53" t="str">
        <f>$A$43</f>
        <v>Starting Age-10</v>
      </c>
      <c r="B53" s="58">
        <f>-PMT(J43,$E$8,-$A$47,$D$49)</f>
        <v>5855.0865721300324</v>
      </c>
      <c r="C53" s="58">
        <f>-PMT(K43,$E$8,-$A$47,$D$49)</f>
        <v>14144.395863759295</v>
      </c>
      <c r="D53" s="58">
        <f>-PMT(L43,$E$8,-$A$47,$D$49)</f>
        <v>1977.1392424626713</v>
      </c>
      <c r="E53" s="53"/>
      <c r="F53" s="53"/>
      <c r="G53" s="53"/>
      <c r="H53" s="53"/>
      <c r="I53" s="53"/>
      <c r="J53" s="53"/>
      <c r="K53" s="53"/>
      <c r="L53" s="53"/>
      <c r="M53" s="53"/>
      <c r="N53" s="53"/>
      <c r="O53" s="53"/>
      <c r="P53" s="53"/>
      <c r="Q53" s="53"/>
      <c r="R53" s="53"/>
      <c r="S53" s="53"/>
      <c r="T53" s="53"/>
      <c r="U53" s="53"/>
    </row>
    <row r="54" spans="1:21" x14ac:dyDescent="0.2">
      <c r="A54" s="53" t="str">
        <f>$A$44</f>
        <v>Highly Tolerant</v>
      </c>
      <c r="B54" s="58">
        <f>-PMT(J44,$E$8,-$A$47,$D$49)</f>
        <v>2411.2041167045663</v>
      </c>
      <c r="C54" s="58">
        <f>-PMT(K44,$E$8,-$A$47,$D$49)</f>
        <v>12407.502057330008</v>
      </c>
      <c r="D54" s="58">
        <f>-PMT(L44,$E$8,-$A$47,$D$49)</f>
        <v>-1687.5634256567528</v>
      </c>
      <c r="E54" s="53"/>
      <c r="F54" s="53"/>
      <c r="G54" s="53"/>
      <c r="H54" s="53"/>
      <c r="I54" s="53"/>
      <c r="J54" s="53"/>
      <c r="K54" s="53"/>
      <c r="L54" s="53"/>
      <c r="M54" s="53"/>
      <c r="N54" s="53"/>
      <c r="O54" s="53"/>
      <c r="P54" s="53"/>
      <c r="Q54" s="58">
        <f>PMT(J41,$E$8,150000,-$D$49)</f>
        <v>13069.050830601498</v>
      </c>
      <c r="R54" s="53"/>
      <c r="S54" s="53"/>
      <c r="T54" s="53"/>
      <c r="U54" s="53"/>
    </row>
    <row r="55" spans="1:21" x14ac:dyDescent="0.2">
      <c r="A55" s="53"/>
      <c r="B55" s="53"/>
      <c r="C55" s="53"/>
      <c r="D55" s="53"/>
      <c r="E55" s="53"/>
      <c r="F55" s="53"/>
      <c r="G55" s="53"/>
      <c r="H55" s="53"/>
      <c r="I55" s="53"/>
      <c r="J55" s="53"/>
      <c r="K55" s="53"/>
      <c r="L55" s="53"/>
      <c r="M55" s="53"/>
      <c r="N55" s="53"/>
      <c r="O55" s="53"/>
      <c r="P55" s="53"/>
      <c r="Q55" s="58">
        <f>PMT(1%,30,150000,775000)</f>
        <v>-28092.004724658607</v>
      </c>
      <c r="R55" s="53"/>
      <c r="S55" s="53"/>
      <c r="T55" s="53"/>
      <c r="U55" s="53"/>
    </row>
    <row r="56" spans="1:21" x14ac:dyDescent="0.2">
      <c r="A56" s="53"/>
      <c r="B56" s="53"/>
      <c r="C56" s="53"/>
      <c r="D56" s="53"/>
      <c r="E56" s="53"/>
      <c r="F56" s="53"/>
      <c r="G56" s="53"/>
      <c r="H56" s="53"/>
      <c r="I56" s="53"/>
      <c r="J56" s="53"/>
      <c r="K56" s="53"/>
      <c r="L56" s="53"/>
      <c r="M56" s="53"/>
      <c r="N56" s="53"/>
      <c r="O56" s="53"/>
      <c r="P56" s="53"/>
      <c r="Q56" s="53"/>
      <c r="R56" s="53"/>
      <c r="S56" s="53"/>
      <c r="T56" s="53"/>
      <c r="U56" s="53"/>
    </row>
    <row r="57" spans="1:21" x14ac:dyDescent="0.2">
      <c r="A57" s="53" t="s">
        <v>120</v>
      </c>
      <c r="B57" s="56">
        <f>F35</f>
        <v>3.5999999999999997E-2</v>
      </c>
      <c r="C57" s="53" t="s">
        <v>121</v>
      </c>
      <c r="D57" s="54">
        <f>G35</f>
        <v>607779.27008802968</v>
      </c>
      <c r="E57" s="53"/>
      <c r="F57" s="53"/>
      <c r="G57" s="53"/>
      <c r="H57" s="53"/>
      <c r="I57" s="53"/>
      <c r="J57" s="53"/>
      <c r="K57" s="53"/>
      <c r="L57" s="53"/>
      <c r="M57" s="53"/>
      <c r="N57" s="53"/>
      <c r="O57" s="53"/>
      <c r="P57" s="53"/>
      <c r="Q57" s="53"/>
      <c r="R57" s="53"/>
      <c r="S57" s="53"/>
      <c r="T57" s="53"/>
      <c r="U57" s="53"/>
    </row>
    <row r="58" spans="1:21" x14ac:dyDescent="0.2">
      <c r="A58" s="53"/>
      <c r="B58" s="57" t="s">
        <v>116</v>
      </c>
      <c r="C58" s="57" t="s">
        <v>117</v>
      </c>
      <c r="D58" s="57" t="s">
        <v>118</v>
      </c>
      <c r="E58" s="53"/>
      <c r="F58" s="53"/>
      <c r="G58" s="53"/>
      <c r="H58" s="53"/>
      <c r="I58" s="53"/>
      <c r="J58" s="53"/>
      <c r="K58" s="53"/>
      <c r="L58" s="53"/>
      <c r="M58" s="53"/>
      <c r="N58" s="53"/>
      <c r="O58" s="53"/>
      <c r="P58" s="53"/>
      <c r="Q58" s="53"/>
      <c r="R58" s="53"/>
      <c r="S58" s="53"/>
      <c r="T58" s="53"/>
      <c r="U58" s="53"/>
    </row>
    <row r="59" spans="1:21" x14ac:dyDescent="0.2">
      <c r="A59" s="53" t="str">
        <f>$A$41</f>
        <v>Ultra-conservative</v>
      </c>
      <c r="B59" s="58">
        <f>-PMT(J41,$E$8,-$A$47,$D$57)</f>
        <v>16978.815397917137</v>
      </c>
      <c r="C59" s="58">
        <f>-PMT(K41,$E$8,-$A$47,$D$57)</f>
        <v>20311.170803521189</v>
      </c>
      <c r="D59" s="58">
        <f>-PMT(L41,$E$8,-$A$47,$D$57)</f>
        <v>13853.09143141297</v>
      </c>
      <c r="E59" s="53"/>
      <c r="F59" s="53"/>
      <c r="G59" s="53"/>
      <c r="H59" s="53"/>
      <c r="I59" s="53"/>
      <c r="J59" s="53"/>
      <c r="K59" s="53"/>
      <c r="L59" s="53"/>
      <c r="M59" s="53"/>
      <c r="N59" s="53"/>
      <c r="O59" s="53"/>
      <c r="P59" s="53"/>
      <c r="Q59" s="53"/>
      <c r="R59" s="53"/>
      <c r="S59" s="53"/>
      <c r="T59" s="53"/>
      <c r="U59" s="53"/>
    </row>
    <row r="60" spans="1:21" x14ac:dyDescent="0.2">
      <c r="A60" s="53" t="str">
        <f>$A$42</f>
        <v>Balanced</v>
      </c>
      <c r="B60" s="58">
        <f>-PMT(J42,$E$8,-$A$47,$D$57)</f>
        <v>9536.7429612340693</v>
      </c>
      <c r="C60" s="58">
        <f>-PMT(K42,$E$8,-$A$47,$D$57)</f>
        <v>16978.815397917137</v>
      </c>
      <c r="D60" s="58">
        <f>-PMT(L42,$E$8,-$A$47,$D$57)</f>
        <v>5639.2234739534269</v>
      </c>
      <c r="E60" s="53"/>
      <c r="F60" s="53"/>
      <c r="G60" s="53"/>
      <c r="H60" s="53"/>
      <c r="I60" s="53"/>
      <c r="J60" s="53"/>
      <c r="K60" s="53"/>
      <c r="L60" s="53"/>
      <c r="M60" s="53"/>
      <c r="N60" s="53"/>
      <c r="O60" s="53"/>
      <c r="P60" s="53"/>
      <c r="Q60" s="53"/>
      <c r="R60" s="53"/>
      <c r="S60" s="53"/>
      <c r="T60" s="53"/>
      <c r="U60" s="53"/>
    </row>
    <row r="61" spans="1:21" x14ac:dyDescent="0.2">
      <c r="A61" s="53" t="str">
        <f>$A$43</f>
        <v>Starting Age-10</v>
      </c>
      <c r="B61" s="58">
        <f>-PMT(J43,$E$8,-$A$47,$D$57)</f>
        <v>6894.0732789731201</v>
      </c>
      <c r="C61" s="58">
        <f>-PMT(K43,$E$8,-$A$47,$D$57)</f>
        <v>15704.056476527152</v>
      </c>
      <c r="D61" s="58">
        <f>-PMT(L43,$E$8,-$A$47,$D$57)</f>
        <v>2797.599690933459</v>
      </c>
      <c r="E61" s="53"/>
      <c r="F61" s="53"/>
      <c r="G61" s="53"/>
      <c r="H61" s="53"/>
      <c r="I61" s="53"/>
      <c r="J61" s="53"/>
      <c r="K61" s="53"/>
      <c r="L61" s="53"/>
      <c r="M61" s="53"/>
      <c r="N61" s="53"/>
      <c r="O61" s="53"/>
      <c r="P61" s="53"/>
      <c r="Q61" s="53"/>
      <c r="R61" s="53"/>
      <c r="S61" s="53"/>
      <c r="T61" s="53"/>
      <c r="U61" s="53"/>
    </row>
    <row r="62" spans="1:21" x14ac:dyDescent="0.2">
      <c r="A62" s="53" t="str">
        <f>$A$44</f>
        <v>Highly Tolerant</v>
      </c>
      <c r="B62" s="58">
        <f>-PMT(J44,$E$8,-$A$47,$D$57)</f>
        <v>3255.1496699286786</v>
      </c>
      <c r="C62" s="58">
        <f>-PMT(K44,$E$8,-$A$47,$D$57)</f>
        <v>13853.091431412968</v>
      </c>
      <c r="D62" s="58">
        <f>-PMT(L44,$E$8,-$A$47,$D$57)</f>
        <v>-1054.199557296196</v>
      </c>
      <c r="E62" s="53"/>
      <c r="F62" s="53"/>
      <c r="G62" s="53"/>
      <c r="H62" s="53"/>
      <c r="I62" s="53"/>
      <c r="J62" s="53"/>
      <c r="K62" s="53"/>
      <c r="L62" s="53"/>
      <c r="M62" s="53"/>
      <c r="N62" s="53"/>
      <c r="O62" s="53"/>
      <c r="P62" s="53"/>
      <c r="Q62" s="53"/>
      <c r="R62" s="53"/>
      <c r="S62" s="53"/>
      <c r="T62" s="53"/>
      <c r="U62" s="53"/>
    </row>
    <row r="63" spans="1:21" x14ac:dyDescent="0.2">
      <c r="A63" s="53"/>
      <c r="B63" s="53"/>
      <c r="C63" s="53"/>
      <c r="D63" s="53"/>
      <c r="E63" s="53"/>
      <c r="F63" s="53"/>
      <c r="G63" s="53"/>
      <c r="H63" s="53"/>
      <c r="I63" s="53"/>
      <c r="J63" s="53"/>
      <c r="K63" s="53"/>
      <c r="L63" s="53"/>
      <c r="M63" s="53"/>
      <c r="N63" s="53"/>
      <c r="O63" s="53"/>
      <c r="P63" s="53"/>
      <c r="Q63" s="53"/>
      <c r="R63" s="53"/>
      <c r="S63" s="53"/>
      <c r="T63" s="53"/>
      <c r="U63" s="53"/>
    </row>
    <row r="64" spans="1:21" x14ac:dyDescent="0.2">
      <c r="A64" s="53"/>
      <c r="B64" s="53"/>
      <c r="C64" s="53"/>
      <c r="D64" s="53"/>
      <c r="E64" s="53"/>
      <c r="F64" s="53"/>
      <c r="G64" s="53"/>
      <c r="H64" s="53"/>
      <c r="I64" s="53"/>
      <c r="J64" s="53"/>
      <c r="K64" s="53"/>
      <c r="L64" s="53"/>
      <c r="M64" s="53"/>
      <c r="N64" s="53"/>
      <c r="O64" s="53"/>
      <c r="P64" s="53"/>
      <c r="Q64" s="53"/>
      <c r="R64" s="53"/>
      <c r="S64" s="53"/>
      <c r="T64" s="53"/>
      <c r="U64" s="53"/>
    </row>
    <row r="65" spans="1:21" x14ac:dyDescent="0.2">
      <c r="A65" s="53" t="s">
        <v>120</v>
      </c>
      <c r="B65" s="56">
        <f>F36</f>
        <v>3.3000000000000002E-2</v>
      </c>
      <c r="C65" s="53" t="s">
        <v>121</v>
      </c>
      <c r="D65" s="54">
        <f>G36</f>
        <v>662500.59664001502</v>
      </c>
      <c r="E65" s="53"/>
      <c r="F65" s="53"/>
      <c r="G65" s="53"/>
      <c r="H65" s="53"/>
      <c r="I65" s="53"/>
      <c r="J65" s="53"/>
      <c r="K65" s="53"/>
      <c r="L65" s="53"/>
      <c r="M65" s="53"/>
      <c r="N65" s="53"/>
      <c r="O65" s="53"/>
      <c r="P65" s="53"/>
      <c r="Q65" s="53"/>
      <c r="R65" s="53"/>
      <c r="S65" s="53"/>
      <c r="T65" s="53"/>
      <c r="U65" s="53"/>
    </row>
    <row r="66" spans="1:21" x14ac:dyDescent="0.2">
      <c r="A66" s="53"/>
      <c r="B66" s="57" t="s">
        <v>116</v>
      </c>
      <c r="C66" s="57" t="s">
        <v>117</v>
      </c>
      <c r="D66" s="57" t="s">
        <v>118</v>
      </c>
      <c r="E66" s="53"/>
      <c r="F66" s="53"/>
      <c r="G66" s="53"/>
      <c r="H66" s="53"/>
      <c r="I66" s="53"/>
      <c r="J66" s="53"/>
      <c r="K66" s="53"/>
      <c r="L66" s="53"/>
      <c r="M66" s="53"/>
      <c r="N66" s="53"/>
      <c r="O66" s="53"/>
      <c r="P66" s="53"/>
      <c r="Q66" s="53"/>
      <c r="R66" s="53"/>
      <c r="S66" s="53"/>
      <c r="T66" s="53"/>
      <c r="U66" s="53"/>
    </row>
    <row r="67" spans="1:21" x14ac:dyDescent="0.2">
      <c r="A67" s="53" t="str">
        <f>$A$41</f>
        <v>Ultra-conservative</v>
      </c>
      <c r="B67" s="58">
        <f>-PMT(J41,$E$8,-$A$47,$D$65)</f>
        <v>18916.319912894141</v>
      </c>
      <c r="C67" s="58">
        <f>-PMT(K41,$E$8,-$A$47,$D$65)</f>
        <v>22500.0238656006</v>
      </c>
      <c r="D67" s="58">
        <f>-PMT(L41,$E$8,-$A$47,$D$65)</f>
        <v>15561.515237147376</v>
      </c>
      <c r="E67" s="53"/>
      <c r="F67" s="53"/>
      <c r="G67" s="53"/>
      <c r="H67" s="53"/>
      <c r="I67" s="53"/>
      <c r="J67" s="53"/>
      <c r="K67" s="53"/>
      <c r="L67" s="53"/>
      <c r="M67" s="53"/>
      <c r="N67" s="53"/>
      <c r="O67" s="53"/>
      <c r="P67" s="53"/>
      <c r="Q67" s="53"/>
      <c r="R67" s="53"/>
      <c r="S67" s="53"/>
      <c r="T67" s="53"/>
      <c r="U67" s="53"/>
    </row>
    <row r="68" spans="1:21" x14ac:dyDescent="0.2">
      <c r="A68" s="53" t="str">
        <f>$A$42</f>
        <v>Balanced</v>
      </c>
      <c r="B68" s="58">
        <f>-PMT(J42,$E$8,-$A$47,$D$65)</f>
        <v>10941.660236869033</v>
      </c>
      <c r="C68" s="58">
        <f>-PMT(K42,$E$8,-$A$47,$D$65)</f>
        <v>18916.319912894138</v>
      </c>
      <c r="D68" s="58">
        <f>-PMT(L42,$E$8,-$A$47,$D$65)</f>
        <v>6785.7697318910978</v>
      </c>
      <c r="E68" s="53"/>
      <c r="F68" s="53"/>
      <c r="G68" s="53"/>
      <c r="H68" s="53"/>
      <c r="I68" s="53"/>
      <c r="J68" s="53"/>
      <c r="K68" s="53"/>
      <c r="L68" s="53"/>
      <c r="M68" s="53"/>
      <c r="N68" s="53"/>
      <c r="O68" s="53"/>
      <c r="P68" s="53"/>
      <c r="Q68" s="53"/>
      <c r="R68" s="53"/>
      <c r="S68" s="53"/>
      <c r="T68" s="53"/>
      <c r="U68" s="53"/>
    </row>
    <row r="69" spans="1:21" x14ac:dyDescent="0.2">
      <c r="A69" s="53" t="str">
        <f>$A$43</f>
        <v>Starting Age-10</v>
      </c>
      <c r="B69" s="58">
        <f>-PMT(J43,$E$8,-$A$47,$D$65)</f>
        <v>8121.9666597876721</v>
      </c>
      <c r="C69" s="58">
        <f>-PMT(K43,$E$8,-$A$47,$D$65)</f>
        <v>17547.2917461619</v>
      </c>
      <c r="D69" s="58">
        <f>-PMT(L43,$E$8,-$A$47,$D$65)</f>
        <v>3767.2347663989381</v>
      </c>
      <c r="E69" s="53"/>
      <c r="F69" s="53"/>
      <c r="G69" s="53"/>
      <c r="H69" s="53"/>
      <c r="I69" s="53"/>
      <c r="J69" s="53"/>
      <c r="K69" s="53"/>
      <c r="L69" s="53"/>
      <c r="M69" s="53"/>
      <c r="N69" s="53"/>
      <c r="O69" s="53"/>
      <c r="P69" s="53"/>
      <c r="Q69" s="53"/>
      <c r="R69" s="53"/>
      <c r="S69" s="53"/>
      <c r="T69" s="53"/>
      <c r="U69" s="53"/>
    </row>
    <row r="70" spans="1:21" x14ac:dyDescent="0.2">
      <c r="A70" s="53" t="str">
        <f>$A$44</f>
        <v>Highly Tolerant</v>
      </c>
      <c r="B70" s="58">
        <f>-PMT(J44,$E$8,-$A$47,$D$65)</f>
        <v>4252.5398691935461</v>
      </c>
      <c r="C70" s="58">
        <f>-PMT(K44,$E$8,-$A$47,$D$65)</f>
        <v>15561.515237147374</v>
      </c>
      <c r="D70" s="58">
        <f>-PMT(L44,$E$8,-$A$47,$D$65)</f>
        <v>-305.67862196099014</v>
      </c>
      <c r="E70" s="53"/>
      <c r="F70" s="53"/>
      <c r="G70" s="53"/>
      <c r="H70" s="53"/>
      <c r="I70" s="53"/>
      <c r="J70" s="53"/>
      <c r="K70" s="53"/>
      <c r="L70" s="53"/>
      <c r="M70" s="53"/>
      <c r="N70" s="53"/>
      <c r="O70" s="53"/>
      <c r="P70" s="53"/>
      <c r="Q70" s="53"/>
      <c r="R70" s="53"/>
      <c r="S70" s="53"/>
      <c r="T70" s="53"/>
      <c r="U70" s="53"/>
    </row>
    <row r="71" spans="1:21" x14ac:dyDescent="0.2">
      <c r="A71" s="53"/>
      <c r="B71" s="53"/>
      <c r="C71" s="53"/>
      <c r="D71" s="53"/>
      <c r="E71" s="53"/>
      <c r="F71" s="53"/>
      <c r="G71" s="53"/>
      <c r="H71" s="53"/>
      <c r="I71" s="53"/>
      <c r="J71" s="53"/>
      <c r="K71" s="53"/>
      <c r="L71" s="53"/>
      <c r="M71" s="53"/>
      <c r="N71" s="53"/>
      <c r="O71" s="53"/>
      <c r="P71" s="53"/>
      <c r="Q71" s="53"/>
      <c r="R71" s="53"/>
      <c r="S71" s="53"/>
      <c r="T71" s="53"/>
      <c r="U71" s="53"/>
    </row>
    <row r="72" spans="1:21" x14ac:dyDescent="0.2">
      <c r="A72" s="53"/>
      <c r="B72" s="53"/>
      <c r="C72" s="53"/>
      <c r="D72" s="53"/>
      <c r="E72" s="53"/>
      <c r="F72" s="53"/>
      <c r="G72" s="53"/>
      <c r="H72" s="53"/>
      <c r="I72" s="53"/>
      <c r="J72" s="53"/>
      <c r="K72" s="53"/>
      <c r="L72" s="53"/>
      <c r="M72" s="53"/>
      <c r="N72" s="53"/>
      <c r="O72" s="53"/>
      <c r="P72" s="53"/>
      <c r="Q72" s="53"/>
      <c r="R72" s="53"/>
      <c r="S72" s="53"/>
      <c r="T72" s="53"/>
      <c r="U72" s="53"/>
    </row>
    <row r="73" spans="1:21" x14ac:dyDescent="0.2">
      <c r="A73" s="53"/>
      <c r="B73" s="53"/>
      <c r="C73" s="53"/>
      <c r="D73" s="53"/>
      <c r="E73" s="53"/>
      <c r="F73" s="53"/>
      <c r="G73" s="53"/>
      <c r="H73" s="53"/>
      <c r="I73" s="53"/>
      <c r="J73" s="53"/>
      <c r="K73" s="53"/>
      <c r="L73" s="53"/>
      <c r="M73" s="53"/>
      <c r="N73" s="53"/>
      <c r="O73" s="53"/>
      <c r="P73" s="53"/>
      <c r="Q73" s="53"/>
      <c r="R73" s="53"/>
      <c r="S73" s="53"/>
      <c r="T73" s="53"/>
      <c r="U73" s="53"/>
    </row>
    <row r="74" spans="1:21" x14ac:dyDescent="0.2">
      <c r="A74" s="53"/>
      <c r="B74" s="53"/>
      <c r="C74" s="53"/>
      <c r="D74" s="53"/>
      <c r="E74" s="53"/>
      <c r="F74" s="53"/>
      <c r="G74" s="53"/>
      <c r="H74" s="53"/>
      <c r="I74" s="53"/>
      <c r="J74" s="53"/>
      <c r="K74" s="53"/>
      <c r="L74" s="53"/>
      <c r="M74" s="53"/>
      <c r="N74" s="53"/>
      <c r="O74" s="53"/>
      <c r="P74" s="53"/>
      <c r="Q74" s="53"/>
      <c r="R74" s="53"/>
      <c r="S74" s="53"/>
      <c r="T74" s="53"/>
      <c r="U74" s="53"/>
    </row>
    <row r="75" spans="1:21" x14ac:dyDescent="0.2">
      <c r="A75" s="53"/>
      <c r="B75" s="53"/>
      <c r="C75" s="53"/>
      <c r="D75" s="53"/>
      <c r="E75" s="53"/>
      <c r="F75" s="53"/>
      <c r="G75" s="53"/>
      <c r="H75" s="53"/>
      <c r="I75" s="53"/>
      <c r="J75" s="53"/>
      <c r="K75" s="53"/>
      <c r="L75" s="53"/>
      <c r="M75" s="53"/>
      <c r="N75" s="53"/>
      <c r="O75" s="53"/>
      <c r="P75" s="53"/>
      <c r="Q75" s="53"/>
      <c r="R75" s="53"/>
      <c r="S75" s="53"/>
      <c r="T75" s="53"/>
      <c r="U75" s="53"/>
    </row>
    <row r="76" spans="1:21" x14ac:dyDescent="0.2">
      <c r="A76" s="53"/>
      <c r="B76" s="53"/>
      <c r="C76" s="53"/>
      <c r="D76" s="53"/>
      <c r="E76" s="53"/>
      <c r="F76" s="53"/>
      <c r="G76" s="53"/>
      <c r="H76" s="53"/>
      <c r="I76" s="53"/>
      <c r="J76" s="53"/>
      <c r="K76" s="53"/>
      <c r="L76" s="53"/>
      <c r="M76" s="53"/>
      <c r="N76" s="53"/>
      <c r="O76" s="53"/>
      <c r="P76" s="53"/>
      <c r="Q76" s="53"/>
      <c r="R76" s="53"/>
      <c r="S76" s="53"/>
      <c r="T76" s="53"/>
      <c r="U76" s="53"/>
    </row>
    <row r="77" spans="1:21" x14ac:dyDescent="0.2">
      <c r="A77" s="53"/>
      <c r="B77" s="53"/>
      <c r="C77" s="53"/>
      <c r="D77" s="53"/>
      <c r="E77" s="53"/>
      <c r="F77" s="53"/>
      <c r="G77" s="53"/>
      <c r="H77" s="53"/>
      <c r="I77" s="53"/>
      <c r="J77" s="53"/>
      <c r="K77" s="53"/>
      <c r="L77" s="53"/>
      <c r="M77" s="53"/>
      <c r="N77" s="53"/>
      <c r="O77" s="53"/>
      <c r="P77" s="53"/>
      <c r="Q77" s="53"/>
      <c r="R77" s="53"/>
      <c r="S77" s="53"/>
      <c r="T77" s="53"/>
      <c r="U77" s="53"/>
    </row>
    <row r="78" spans="1:21" x14ac:dyDescent="0.2">
      <c r="A78" s="53"/>
      <c r="B78" s="53"/>
      <c r="C78" s="53"/>
      <c r="D78" s="53"/>
      <c r="E78" s="53"/>
      <c r="F78" s="53"/>
      <c r="G78" s="53"/>
      <c r="H78" s="53"/>
      <c r="I78" s="53"/>
      <c r="J78" s="53"/>
      <c r="K78" s="53"/>
      <c r="L78" s="53"/>
      <c r="M78" s="53"/>
      <c r="N78" s="53"/>
      <c r="O78" s="53"/>
      <c r="P78" s="53"/>
      <c r="Q78" s="53"/>
      <c r="R78" s="53"/>
      <c r="S78" s="53"/>
      <c r="T78" s="53"/>
      <c r="U78" s="53"/>
    </row>
    <row r="79" spans="1:21" x14ac:dyDescent="0.2">
      <c r="A79" s="53"/>
      <c r="B79" s="53"/>
      <c r="C79" s="53"/>
      <c r="D79" s="53"/>
      <c r="E79" s="53"/>
      <c r="F79" s="53"/>
      <c r="G79" s="53"/>
      <c r="H79" s="53"/>
      <c r="I79" s="53"/>
      <c r="J79" s="53"/>
      <c r="K79" s="53"/>
      <c r="L79" s="53"/>
      <c r="M79" s="53"/>
      <c r="N79" s="53"/>
      <c r="O79" s="53"/>
      <c r="P79" s="53"/>
      <c r="Q79" s="53"/>
      <c r="R79" s="53"/>
      <c r="S79" s="53"/>
      <c r="T79" s="53"/>
      <c r="U79" s="53"/>
    </row>
    <row r="80" spans="1:21" x14ac:dyDescent="0.2">
      <c r="A80" s="53"/>
      <c r="B80" s="53"/>
      <c r="C80" s="53"/>
      <c r="D80" s="53"/>
      <c r="E80" s="53"/>
      <c r="F80" s="53"/>
      <c r="G80" s="53"/>
      <c r="H80" s="53"/>
      <c r="I80" s="53"/>
      <c r="J80" s="53"/>
      <c r="K80" s="53"/>
      <c r="L80" s="53"/>
      <c r="M80" s="53"/>
      <c r="N80" s="53"/>
      <c r="O80" s="53"/>
      <c r="P80" s="53"/>
      <c r="Q80" s="53"/>
      <c r="R80" s="53"/>
      <c r="S80" s="53"/>
      <c r="T80" s="53"/>
      <c r="U80"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LookHere</vt:lpstr>
      <vt:lpstr>SC1</vt:lpstr>
      <vt:lpstr>SC2</vt:lpstr>
      <vt:lpstr>SC3</vt:lpstr>
      <vt:lpstr>Backcalc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Potato</dc:creator>
  <cp:lastModifiedBy>John Robertson</cp:lastModifiedBy>
  <dcterms:created xsi:type="dcterms:W3CDTF">2012-06-18T00:29:39Z</dcterms:created>
  <dcterms:modified xsi:type="dcterms:W3CDTF">2017-07-21T04:26:34Z</dcterms:modified>
</cp:coreProperties>
</file>