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tato\Documents\Website\"/>
    </mc:Choice>
  </mc:AlternateContent>
  <xr:revisionPtr revIDLastSave="0" documentId="13_ncr:1_{7E876011-23F9-426B-B9D6-B65CD1D2B8C4}" xr6:coauthVersionLast="45" xr6:coauthVersionMax="45" xr10:uidLastSave="{00000000-0000-0000-0000-000000000000}"/>
  <bookViews>
    <workbookView xWindow="28680" yWindow="1080" windowWidth="25440" windowHeight="15540" xr2:uid="{00000000-000D-0000-FFFF-FFFF00000000}"/>
  </bookViews>
  <sheets>
    <sheet name="Potato's CPP Calculator" sheetId="7" r:id="rId1"/>
  </sheets>
  <calcPr calcId="181029"/>
</workbook>
</file>

<file path=xl/calcChain.xml><?xml version="1.0" encoding="utf-8"?>
<calcChain xmlns="http://schemas.openxmlformats.org/spreadsheetml/2006/main">
  <c r="I65" i="7" l="1"/>
  <c r="I66" i="7"/>
  <c r="I67" i="7"/>
  <c r="I68" i="7"/>
  <c r="I69" i="7"/>
  <c r="I64" i="7"/>
  <c r="Q64" i="7" l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L65" i="7" l="1"/>
  <c r="L66" i="7"/>
  <c r="L67" i="7"/>
  <c r="L68" i="7"/>
  <c r="L69" i="7"/>
  <c r="L70" i="7"/>
  <c r="L71" i="7"/>
  <c r="L72" i="7"/>
  <c r="L73" i="7"/>
  <c r="L74" i="7"/>
  <c r="L64" i="7"/>
  <c r="J64" i="7" l="1"/>
  <c r="K68" i="7"/>
  <c r="K67" i="7"/>
  <c r="K66" i="7"/>
  <c r="K65" i="7"/>
  <c r="K64" i="7"/>
  <c r="A65" i="7"/>
  <c r="J65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B7" i="7"/>
  <c r="J7" i="7" s="1"/>
  <c r="F7" i="7" s="1"/>
  <c r="R64" i="7"/>
  <c r="R63" i="7"/>
  <c r="R62" i="7"/>
  <c r="R61" i="7"/>
  <c r="P59" i="7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P107" i="7" s="1"/>
  <c r="P108" i="7" s="1"/>
  <c r="P109" i="7" s="1"/>
  <c r="P110" i="7" s="1"/>
  <c r="P111" i="7" s="1"/>
  <c r="P112" i="7" s="1"/>
  <c r="P113" i="7" s="1"/>
  <c r="P114" i="7" s="1"/>
  <c r="P115" i="7" s="1"/>
  <c r="P116" i="7" s="1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A66" i="7" l="1"/>
  <c r="D7" i="7"/>
  <c r="E7" i="7"/>
  <c r="G7" i="7"/>
  <c r="B8" i="7"/>
  <c r="E8" i="7" l="1"/>
  <c r="J8" i="7"/>
  <c r="F8" i="7" s="1"/>
  <c r="A67" i="7"/>
  <c r="A68" i="7" s="1"/>
  <c r="J66" i="7"/>
  <c r="H7" i="7"/>
  <c r="B9" i="7"/>
  <c r="G8" i="7"/>
  <c r="D8" i="7"/>
  <c r="E9" i="7" l="1"/>
  <c r="J9" i="7"/>
  <c r="F9" i="7" s="1"/>
  <c r="J67" i="7"/>
  <c r="A69" i="7"/>
  <c r="B10" i="7"/>
  <c r="G9" i="7"/>
  <c r="D9" i="7"/>
  <c r="H8" i="7"/>
  <c r="E10" i="7" l="1"/>
  <c r="J10" i="7"/>
  <c r="F10" i="7" s="1"/>
  <c r="J68" i="7"/>
  <c r="A70" i="7"/>
  <c r="H9" i="7"/>
  <c r="B11" i="7"/>
  <c r="D10" i="7"/>
  <c r="G10" i="7"/>
  <c r="E11" i="7" l="1"/>
  <c r="J11" i="7"/>
  <c r="F11" i="7" s="1"/>
  <c r="J69" i="7"/>
  <c r="A71" i="7"/>
  <c r="K70" i="7"/>
  <c r="H10" i="7"/>
  <c r="B12" i="7"/>
  <c r="D11" i="7"/>
  <c r="G11" i="7"/>
  <c r="E12" i="7" l="1"/>
  <c r="J12" i="7"/>
  <c r="F12" i="7" s="1"/>
  <c r="A72" i="7"/>
  <c r="K71" i="7"/>
  <c r="J70" i="7"/>
  <c r="H11" i="7"/>
  <c r="B13" i="7"/>
  <c r="D12" i="7"/>
  <c r="G12" i="7"/>
  <c r="E13" i="7" l="1"/>
  <c r="J13" i="7"/>
  <c r="F13" i="7" s="1"/>
  <c r="J71" i="7"/>
  <c r="A73" i="7"/>
  <c r="K72" i="7"/>
  <c r="H12" i="7"/>
  <c r="B14" i="7"/>
  <c r="D13" i="7"/>
  <c r="G13" i="7"/>
  <c r="E14" i="7" l="1"/>
  <c r="J14" i="7"/>
  <c r="F14" i="7" s="1"/>
  <c r="J72" i="7"/>
  <c r="A74" i="7"/>
  <c r="K73" i="7"/>
  <c r="H13" i="7"/>
  <c r="B15" i="7"/>
  <c r="D14" i="7"/>
  <c r="G14" i="7"/>
  <c r="E15" i="7" l="1"/>
  <c r="J15" i="7"/>
  <c r="F15" i="7" s="1"/>
  <c r="K74" i="7"/>
  <c r="J73" i="7"/>
  <c r="B16" i="7"/>
  <c r="G15" i="7"/>
  <c r="D15" i="7"/>
  <c r="H14" i="7"/>
  <c r="E16" i="7" l="1"/>
  <c r="J16" i="7"/>
  <c r="F16" i="7" s="1"/>
  <c r="J74" i="7"/>
  <c r="H15" i="7"/>
  <c r="B17" i="7"/>
  <c r="G16" i="7"/>
  <c r="D16" i="7"/>
  <c r="E17" i="7" l="1"/>
  <c r="J17" i="7"/>
  <c r="F17" i="7" s="1"/>
  <c r="H16" i="7"/>
  <c r="B18" i="7"/>
  <c r="G17" i="7"/>
  <c r="D17" i="7"/>
  <c r="E18" i="7" l="1"/>
  <c r="J18" i="7"/>
  <c r="F18" i="7" s="1"/>
  <c r="B19" i="7"/>
  <c r="D18" i="7"/>
  <c r="G18" i="7"/>
  <c r="H17" i="7"/>
  <c r="E19" i="7" l="1"/>
  <c r="J19" i="7"/>
  <c r="F19" i="7" s="1"/>
  <c r="H18" i="7"/>
  <c r="B20" i="7"/>
  <c r="D19" i="7"/>
  <c r="G19" i="7"/>
  <c r="E20" i="7" l="1"/>
  <c r="J20" i="7"/>
  <c r="H19" i="7"/>
  <c r="B21" i="7"/>
  <c r="D20" i="7"/>
  <c r="G20" i="7"/>
  <c r="E21" i="7" l="1"/>
  <c r="J21" i="7"/>
  <c r="F20" i="7"/>
  <c r="H20" i="7" s="1"/>
  <c r="B22" i="7"/>
  <c r="D21" i="7"/>
  <c r="G21" i="7"/>
  <c r="E22" i="7" l="1"/>
  <c r="J22" i="7"/>
  <c r="F21" i="7"/>
  <c r="H21" i="7" s="1"/>
  <c r="B23" i="7"/>
  <c r="D22" i="7"/>
  <c r="G22" i="7"/>
  <c r="E23" i="7" l="1"/>
  <c r="J23" i="7"/>
  <c r="F22" i="7"/>
  <c r="H22" i="7" s="1"/>
  <c r="B24" i="7"/>
  <c r="G23" i="7"/>
  <c r="D23" i="7"/>
  <c r="E24" i="7" l="1"/>
  <c r="J24" i="7"/>
  <c r="F23" i="7"/>
  <c r="H23" i="7" s="1"/>
  <c r="B25" i="7"/>
  <c r="G24" i="7"/>
  <c r="D24" i="7"/>
  <c r="E25" i="7" l="1"/>
  <c r="J25" i="7"/>
  <c r="F24" i="7"/>
  <c r="H24" i="7" s="1"/>
  <c r="B26" i="7"/>
  <c r="G25" i="7"/>
  <c r="D25" i="7"/>
  <c r="E26" i="7" l="1"/>
  <c r="J26" i="7"/>
  <c r="F25" i="7"/>
  <c r="H25" i="7" s="1"/>
  <c r="B27" i="7"/>
  <c r="D26" i="7"/>
  <c r="G26" i="7"/>
  <c r="F26" i="7" l="1"/>
  <c r="E27" i="7"/>
  <c r="J27" i="7"/>
  <c r="H26" i="7"/>
  <c r="B28" i="7"/>
  <c r="D27" i="7"/>
  <c r="G27" i="7"/>
  <c r="F27" i="7" l="1"/>
  <c r="H27" i="7" s="1"/>
  <c r="E28" i="7"/>
  <c r="J28" i="7"/>
  <c r="B29" i="7"/>
  <c r="D28" i="7"/>
  <c r="G28" i="7"/>
  <c r="E29" i="7" l="1"/>
  <c r="J29" i="7"/>
  <c r="F28" i="7"/>
  <c r="H28" i="7" s="1"/>
  <c r="B30" i="7"/>
  <c r="D29" i="7"/>
  <c r="G29" i="7"/>
  <c r="F29" i="7" l="1"/>
  <c r="E30" i="7"/>
  <c r="J30" i="7"/>
  <c r="H29" i="7"/>
  <c r="B31" i="7"/>
  <c r="D30" i="7"/>
  <c r="G30" i="7"/>
  <c r="E31" i="7" l="1"/>
  <c r="J31" i="7"/>
  <c r="F30" i="7"/>
  <c r="H30" i="7" s="1"/>
  <c r="B32" i="7"/>
  <c r="G31" i="7"/>
  <c r="D31" i="7"/>
  <c r="E32" i="7" l="1"/>
  <c r="J32" i="7"/>
  <c r="F31" i="7"/>
  <c r="H31" i="7" s="1"/>
  <c r="B33" i="7"/>
  <c r="G32" i="7"/>
  <c r="D32" i="7"/>
  <c r="E33" i="7" l="1"/>
  <c r="J33" i="7"/>
  <c r="F32" i="7"/>
  <c r="H32" i="7" s="1"/>
  <c r="B34" i="7"/>
  <c r="G33" i="7"/>
  <c r="D33" i="7"/>
  <c r="E34" i="7" l="1"/>
  <c r="J34" i="7"/>
  <c r="F33" i="7"/>
  <c r="H33" i="7" s="1"/>
  <c r="B35" i="7"/>
  <c r="D34" i="7"/>
  <c r="G34" i="7"/>
  <c r="E35" i="7" l="1"/>
  <c r="J35" i="7"/>
  <c r="F34" i="7"/>
  <c r="H34" i="7" s="1"/>
  <c r="B36" i="7"/>
  <c r="D35" i="7"/>
  <c r="G35" i="7"/>
  <c r="E36" i="7" l="1"/>
  <c r="J36" i="7"/>
  <c r="F35" i="7"/>
  <c r="H35" i="7" s="1"/>
  <c r="B37" i="7"/>
  <c r="D36" i="7"/>
  <c r="G36" i="7"/>
  <c r="F36" i="7" l="1"/>
  <c r="H36" i="7" s="1"/>
  <c r="E37" i="7"/>
  <c r="J37" i="7"/>
  <c r="B38" i="7"/>
  <c r="D37" i="7"/>
  <c r="G37" i="7"/>
  <c r="E38" i="7" l="1"/>
  <c r="J38" i="7"/>
  <c r="F37" i="7"/>
  <c r="H37" i="7" s="1"/>
  <c r="B39" i="7"/>
  <c r="D38" i="7"/>
  <c r="G38" i="7"/>
  <c r="F38" i="7" l="1"/>
  <c r="H38" i="7" s="1"/>
  <c r="E39" i="7"/>
  <c r="J39" i="7"/>
  <c r="B40" i="7"/>
  <c r="G39" i="7"/>
  <c r="D39" i="7"/>
  <c r="E40" i="7" l="1"/>
  <c r="J40" i="7"/>
  <c r="F39" i="7"/>
  <c r="H39" i="7" s="1"/>
  <c r="B41" i="7"/>
  <c r="G40" i="7"/>
  <c r="D40" i="7"/>
  <c r="F40" i="7" l="1"/>
  <c r="E41" i="7"/>
  <c r="J41" i="7"/>
  <c r="H40" i="7"/>
  <c r="B42" i="7"/>
  <c r="G41" i="7"/>
  <c r="D41" i="7"/>
  <c r="E42" i="7" l="1"/>
  <c r="J42" i="7"/>
  <c r="F41" i="7"/>
  <c r="H41" i="7" s="1"/>
  <c r="B43" i="7"/>
  <c r="D42" i="7"/>
  <c r="G42" i="7"/>
  <c r="F42" i="7" l="1"/>
  <c r="H42" i="7" s="1"/>
  <c r="E43" i="7"/>
  <c r="J43" i="7"/>
  <c r="B44" i="7"/>
  <c r="D43" i="7"/>
  <c r="G43" i="7"/>
  <c r="E44" i="7" l="1"/>
  <c r="J44" i="7"/>
  <c r="F43" i="7"/>
  <c r="H43" i="7" s="1"/>
  <c r="B45" i="7"/>
  <c r="D44" i="7"/>
  <c r="G44" i="7"/>
  <c r="F44" i="7" l="1"/>
  <c r="H44" i="7" s="1"/>
  <c r="E45" i="7"/>
  <c r="J45" i="7"/>
  <c r="B46" i="7"/>
  <c r="D45" i="7"/>
  <c r="G45" i="7"/>
  <c r="E46" i="7" l="1"/>
  <c r="J46" i="7"/>
  <c r="F45" i="7"/>
  <c r="H45" i="7" s="1"/>
  <c r="B47" i="7"/>
  <c r="D46" i="7"/>
  <c r="G46" i="7"/>
  <c r="F46" i="7" l="1"/>
  <c r="E47" i="7"/>
  <c r="J47" i="7"/>
  <c r="H46" i="7"/>
  <c r="B48" i="7"/>
  <c r="G47" i="7"/>
  <c r="D47" i="7"/>
  <c r="E48" i="7" l="1"/>
  <c r="J48" i="7"/>
  <c r="F47" i="7"/>
  <c r="H47" i="7" s="1"/>
  <c r="B49" i="7"/>
  <c r="G48" i="7"/>
  <c r="D48" i="7"/>
  <c r="F48" i="7" l="1"/>
  <c r="H48" i="7" s="1"/>
  <c r="E49" i="7"/>
  <c r="J49" i="7"/>
  <c r="B50" i="7"/>
  <c r="G49" i="7"/>
  <c r="D49" i="7"/>
  <c r="G64" i="7"/>
  <c r="H64" i="7" s="1"/>
  <c r="E50" i="7" l="1"/>
  <c r="J50" i="7"/>
  <c r="F50" i="7" s="1"/>
  <c r="F49" i="7"/>
  <c r="H49" i="7" s="1"/>
  <c r="B51" i="7"/>
  <c r="D50" i="7"/>
  <c r="G50" i="7"/>
  <c r="G65" i="7"/>
  <c r="H65" i="7" s="1"/>
  <c r="E51" i="7" l="1"/>
  <c r="J51" i="7"/>
  <c r="F51" i="7" s="1"/>
  <c r="H50" i="7"/>
  <c r="B52" i="7"/>
  <c r="D51" i="7"/>
  <c r="G51" i="7"/>
  <c r="G66" i="7"/>
  <c r="H66" i="7" s="1"/>
  <c r="E52" i="7" l="1"/>
  <c r="J52" i="7"/>
  <c r="F52" i="7" s="1"/>
  <c r="H51" i="7"/>
  <c r="B53" i="7"/>
  <c r="D52" i="7"/>
  <c r="G52" i="7"/>
  <c r="G67" i="7"/>
  <c r="H67" i="7" s="1"/>
  <c r="E53" i="7" l="1"/>
  <c r="J53" i="7"/>
  <c r="F53" i="7" s="1"/>
  <c r="H52" i="7"/>
  <c r="B54" i="7"/>
  <c r="D53" i="7"/>
  <c r="G53" i="7"/>
  <c r="G68" i="7"/>
  <c r="H68" i="7" s="1"/>
  <c r="E54" i="7" l="1"/>
  <c r="J54" i="7"/>
  <c r="F54" i="7" s="1"/>
  <c r="H53" i="7"/>
  <c r="B55" i="7"/>
  <c r="D54" i="7"/>
  <c r="G54" i="7"/>
  <c r="G69" i="7"/>
  <c r="H69" i="7" s="1"/>
  <c r="E55" i="7" l="1"/>
  <c r="J55" i="7"/>
  <c r="F55" i="7" s="1"/>
  <c r="H54" i="7"/>
  <c r="B56" i="7"/>
  <c r="G55" i="7"/>
  <c r="D55" i="7"/>
  <c r="G70" i="7"/>
  <c r="H70" i="7" s="1"/>
  <c r="E56" i="7" l="1"/>
  <c r="J56" i="7"/>
  <c r="F56" i="7" s="1"/>
  <c r="H55" i="7"/>
  <c r="B57" i="7"/>
  <c r="G56" i="7"/>
  <c r="D56" i="7"/>
  <c r="G71" i="7"/>
  <c r="H71" i="7" s="1"/>
  <c r="E57" i="7" l="1"/>
  <c r="J57" i="7"/>
  <c r="F57" i="7" s="1"/>
  <c r="B58" i="7"/>
  <c r="G57" i="7"/>
  <c r="D57" i="7"/>
  <c r="G72" i="7"/>
  <c r="H72" i="7" s="1"/>
  <c r="H56" i="7"/>
  <c r="E58" i="7" l="1"/>
  <c r="J58" i="7"/>
  <c r="F58" i="7" s="1"/>
  <c r="H57" i="7"/>
  <c r="D58" i="7"/>
  <c r="G58" i="7"/>
  <c r="G73" i="7"/>
  <c r="H73" i="7" s="1"/>
  <c r="B59" i="7"/>
  <c r="E59" i="7" l="1"/>
  <c r="J59" i="7"/>
  <c r="F59" i="7" s="1"/>
  <c r="D59" i="7"/>
  <c r="G59" i="7"/>
  <c r="G74" i="7"/>
  <c r="H74" i="7" s="1"/>
  <c r="H58" i="7"/>
  <c r="H59" i="7" l="1"/>
  <c r="I25" i="7" s="1"/>
  <c r="I14" i="7"/>
  <c r="I11" i="7"/>
  <c r="I22" i="7"/>
  <c r="I13" i="7"/>
  <c r="I43" i="7"/>
  <c r="I9" i="7"/>
  <c r="I31" i="7"/>
  <c r="I27" i="7"/>
  <c r="I34" i="7"/>
  <c r="I52" i="7"/>
  <c r="I57" i="7"/>
  <c r="I20" i="7"/>
  <c r="I59" i="7"/>
  <c r="I30" i="7"/>
  <c r="I32" i="7"/>
  <c r="I40" i="7"/>
  <c r="I58" i="7"/>
  <c r="I7" i="7"/>
  <c r="I46" i="7"/>
  <c r="I54" i="7"/>
  <c r="I48" i="7"/>
  <c r="I44" i="7"/>
  <c r="I16" i="7"/>
  <c r="I45" i="7"/>
  <c r="I47" i="7"/>
  <c r="I18" i="7"/>
  <c r="I36" i="7"/>
  <c r="I28" i="7"/>
  <c r="I39" i="7"/>
  <c r="I17" i="7"/>
  <c r="I42" i="7"/>
  <c r="I38" i="7"/>
  <c r="I51" i="7"/>
  <c r="I41" i="7"/>
  <c r="I29" i="7"/>
  <c r="I53" i="7"/>
  <c r="I19" i="7"/>
  <c r="I35" i="7"/>
  <c r="I49" i="7"/>
  <c r="I21" i="7"/>
  <c r="I10" i="7"/>
  <c r="I55" i="7"/>
  <c r="I12" i="7"/>
  <c r="I26" i="7"/>
  <c r="I50" i="7"/>
  <c r="I37" i="7"/>
  <c r="I56" i="7"/>
  <c r="I8" i="7" l="1"/>
  <c r="I33" i="7"/>
  <c r="I15" i="7"/>
  <c r="I23" i="7"/>
  <c r="I24" i="7"/>
  <c r="C66" i="7"/>
  <c r="C73" i="7"/>
  <c r="C69" i="7"/>
  <c r="C71" i="7"/>
  <c r="C70" i="7"/>
  <c r="C72" i="7"/>
  <c r="C67" i="7"/>
  <c r="C68" i="7"/>
  <c r="C64" i="7"/>
  <c r="C74" i="7"/>
  <c r="C6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Robertson</author>
  </authors>
  <commentList>
    <comment ref="L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John Robertson:</t>
        </r>
        <r>
          <rPr>
            <sz val="9"/>
            <color indexed="81"/>
            <rFont val="Tahoma"/>
            <family val="2"/>
          </rPr>
          <t xml:space="preserve">
Based on step 2 of Doug's algorithm -- averaging 5 years of data is like reducing pension by 2.5 years of inflation, for steady-state inflation. So for 2% inflation, takes off ~5% from pension. For higher inflation rates, discount will be larger -- can adjust that here.
For large inflation rates (over ~5%) the approximation of 2.5 years will be less accurate than adding up and averaging 5 years of YMPE.</t>
        </r>
      </text>
    </comment>
  </commentList>
</comments>
</file>

<file path=xl/sharedStrings.xml><?xml version="1.0" encoding="utf-8"?>
<sst xmlns="http://schemas.openxmlformats.org/spreadsheetml/2006/main" count="38" uniqueCount="33">
  <si>
    <t>YMPE</t>
  </si>
  <si>
    <t>Year</t>
  </si>
  <si>
    <t>Age</t>
  </si>
  <si>
    <t>CPP Calculator</t>
  </si>
  <si>
    <t>Current year:</t>
  </si>
  <si>
    <t>Client age:</t>
  </si>
  <si>
    <t>Reference tables:</t>
  </si>
  <si>
    <t>Pension</t>
  </si>
  <si>
    <t>Start late: 0.7%/mo</t>
  </si>
  <si>
    <t>Start early: 0.6%/mo</t>
  </si>
  <si>
    <t xml:space="preserve">Income </t>
  </si>
  <si>
    <t>(note: nominal to current year, real after)</t>
  </si>
  <si>
    <t>YPME</t>
  </si>
  <si>
    <t>Pension Credit</t>
  </si>
  <si>
    <t>Dropout: 17%</t>
  </si>
  <si>
    <t>Ranked</t>
  </si>
  <si>
    <t>Results</t>
  </si>
  <si>
    <t>Dropout:</t>
  </si>
  <si>
    <t>Take CPP at Age</t>
  </si>
  <si>
    <t>Calculations here</t>
  </si>
  <si>
    <t>Replacement</t>
  </si>
  <si>
    <t>Pension Value</t>
  </si>
  <si>
    <t>Contribution years</t>
  </si>
  <si>
    <t>Drop-out years</t>
  </si>
  <si>
    <t>Age Adjustment</t>
  </si>
  <si>
    <t>Yearly Pension</t>
  </si>
  <si>
    <t>Max Contr.</t>
  </si>
  <si>
    <t>5-year average fudge factor</t>
  </si>
  <si>
    <t>More info and updates/fixes here:  http://www.holypotato.net/?p=1694</t>
  </si>
  <si>
    <t>Based on the work of Doug Runchey, built with the help of Sandi Martin</t>
  </si>
  <si>
    <r>
      <t xml:space="preserve">Calculator created by John Robertson, author of </t>
    </r>
    <r>
      <rPr>
        <i/>
        <sz val="11"/>
        <color theme="1"/>
        <rFont val="Calibri"/>
        <family val="2"/>
        <scheme val="minor"/>
      </rPr>
      <t>The Value of Simple</t>
    </r>
  </si>
  <si>
    <r>
      <rPr>
        <i/>
        <sz val="11"/>
        <color theme="1"/>
        <rFont val="Calibri"/>
        <family val="2"/>
        <scheme val="minor"/>
      </rPr>
      <t>A word from our sponsor</t>
    </r>
    <r>
      <rPr>
        <sz val="11"/>
        <color theme="1"/>
        <rFont val="Calibri"/>
        <family val="2"/>
        <scheme val="minor"/>
      </rPr>
      <t xml:space="preserve">: Interested in investing but not sure how to do it? Check out the </t>
    </r>
    <r>
      <rPr>
        <i/>
        <sz val="11"/>
        <color theme="1"/>
        <rFont val="Calibri"/>
        <family val="2"/>
        <scheme val="minor"/>
      </rPr>
      <t xml:space="preserve">Practical Index Investing for Canadians </t>
    </r>
    <r>
      <rPr>
        <sz val="11"/>
        <color theme="1"/>
        <rFont val="Calibri"/>
        <family val="2"/>
        <scheme val="minor"/>
      </rPr>
      <t>online course that will walk you through how to become a do-it-yourself investor.</t>
    </r>
  </si>
  <si>
    <t>YBE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</si>
</sst>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0.00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6" fontId="0" fillId="0" borderId="0" xfId="0" applyNumberFormat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0" fontId="2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0" fontId="7" fillId="0" borderId="0" xfId="0" applyFont="1" applyAlignment="1">
      <alignment wrapText="1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 applyAlignment="1">
      <alignment horizontal="center" vertical="center"/>
    </xf>
    <xf numFmtId="9" fontId="0" fillId="2" borderId="0" xfId="0" applyNumberFormat="1" applyFill="1"/>
    <xf numFmtId="0" fontId="8" fillId="0" borderId="0" xfId="0" applyFont="1"/>
    <xf numFmtId="164" fontId="8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0" fillId="2" borderId="0" xfId="2" applyNumberFormat="1" applyFont="1" applyFill="1"/>
    <xf numFmtId="167" fontId="10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6" xfId="5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64" fontId="0" fillId="0" borderId="0" xfId="2" applyNumberFormat="1" applyFont="1"/>
    <xf numFmtId="0" fontId="2" fillId="0" borderId="0" xfId="0" applyFont="1" applyAlignment="1">
      <alignment horizontal="center"/>
    </xf>
    <xf numFmtId="0" fontId="6" fillId="0" borderId="2" xfId="4" applyAlignment="1">
      <alignment horizontal="center"/>
    </xf>
    <xf numFmtId="0" fontId="5" fillId="0" borderId="1" xfId="3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Currency" xfId="2" builtinId="4"/>
    <cellStyle name="Heading 1" xfId="3" builtinId="16"/>
    <cellStyle name="Heading 2" xfId="4" builtinId="17"/>
    <cellStyle name="Hyperlink" xfId="5" builtinId="8"/>
    <cellStyle name="Normal" xfId="0" builtinId="0"/>
    <cellStyle name="Percent" xfId="1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urse.valueofsimple.ca/" TargetMode="External"/><Relationship Id="rId1" Type="http://schemas.openxmlformats.org/officeDocument/2006/relationships/hyperlink" Target="http://www.holypotato.net/?p=169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workbookViewId="0">
      <selection activeCell="C2" sqref="C2"/>
    </sheetView>
  </sheetViews>
  <sheetFormatPr defaultRowHeight="15" x14ac:dyDescent="0.25"/>
  <cols>
    <col min="3" max="3" width="13.85546875" customWidth="1"/>
    <col min="17" max="17" width="12" bestFit="1" customWidth="1"/>
    <col min="20" max="20" width="10" bestFit="1" customWidth="1"/>
    <col min="21" max="21" width="19.28515625" customWidth="1"/>
  </cols>
  <sheetData>
    <row r="1" spans="1:22" ht="20.25" thickBot="1" x14ac:dyDescent="0.35">
      <c r="A1" s="32" t="s">
        <v>3</v>
      </c>
      <c r="B1" s="32"/>
      <c r="C1" s="32"/>
      <c r="D1" s="32"/>
      <c r="E1" s="32"/>
      <c r="F1" s="32"/>
      <c r="K1" s="22" t="s">
        <v>30</v>
      </c>
      <c r="L1" s="23"/>
      <c r="M1" s="23"/>
      <c r="N1" s="23"/>
      <c r="O1" s="23"/>
      <c r="P1" s="23"/>
      <c r="Q1" s="24"/>
    </row>
    <row r="2" spans="1:22" ht="15.75" thickTop="1" x14ac:dyDescent="0.25">
      <c r="A2" t="s">
        <v>4</v>
      </c>
      <c r="D2" s="11">
        <v>2021</v>
      </c>
      <c r="F2" t="s">
        <v>17</v>
      </c>
      <c r="G2" s="15">
        <v>0.17</v>
      </c>
      <c r="K2" s="25" t="s">
        <v>28</v>
      </c>
      <c r="L2" s="26"/>
      <c r="M2" s="26"/>
      <c r="N2" s="26"/>
      <c r="O2" s="26"/>
      <c r="P2" s="26"/>
      <c r="Q2" s="27"/>
    </row>
    <row r="3" spans="1:22" x14ac:dyDescent="0.25">
      <c r="A3" t="s">
        <v>5</v>
      </c>
      <c r="D3" s="11">
        <v>41</v>
      </c>
      <c r="K3" s="28" t="s">
        <v>29</v>
      </c>
      <c r="L3" s="26"/>
      <c r="M3" s="26"/>
      <c r="N3" s="26"/>
      <c r="O3" s="26"/>
      <c r="P3" s="26"/>
      <c r="Q3" s="27"/>
    </row>
    <row r="4" spans="1:22" x14ac:dyDescent="0.25">
      <c r="A4" s="30"/>
      <c r="B4" s="30"/>
      <c r="C4" s="30"/>
      <c r="D4" s="30"/>
      <c r="E4" s="30"/>
      <c r="F4" s="30"/>
      <c r="K4" s="33" t="s">
        <v>31</v>
      </c>
      <c r="L4" s="34"/>
      <c r="M4" s="34"/>
      <c r="N4" s="34"/>
      <c r="O4" s="34"/>
      <c r="P4" s="34"/>
      <c r="Q4" s="35"/>
    </row>
    <row r="5" spans="1:22" ht="30.75" thickBot="1" x14ac:dyDescent="0.3">
      <c r="A5" s="1" t="s">
        <v>2</v>
      </c>
      <c r="B5" s="1" t="s">
        <v>1</v>
      </c>
      <c r="C5" s="1" t="s">
        <v>10</v>
      </c>
      <c r="D5" s="1" t="s">
        <v>12</v>
      </c>
      <c r="E5" s="3" t="s">
        <v>26</v>
      </c>
      <c r="F5" s="3" t="s">
        <v>13</v>
      </c>
      <c r="G5" s="18" t="s">
        <v>20</v>
      </c>
      <c r="H5" s="18" t="s">
        <v>21</v>
      </c>
      <c r="I5" s="18" t="s">
        <v>15</v>
      </c>
      <c r="J5" s="18" t="s">
        <v>32</v>
      </c>
      <c r="K5" s="36"/>
      <c r="L5" s="37"/>
      <c r="M5" s="37"/>
      <c r="N5" s="37"/>
      <c r="O5" s="37"/>
      <c r="P5" s="37"/>
      <c r="Q5" s="38"/>
    </row>
    <row r="6" spans="1:22" ht="38.25" customHeight="1" x14ac:dyDescent="0.25">
      <c r="C6" s="10" t="s">
        <v>11</v>
      </c>
      <c r="G6" s="19"/>
      <c r="H6" s="19"/>
      <c r="I6" s="19"/>
      <c r="O6" s="3"/>
      <c r="P6" s="6" t="s">
        <v>6</v>
      </c>
    </row>
    <row r="7" spans="1:22" x14ac:dyDescent="0.25">
      <c r="A7">
        <v>18</v>
      </c>
      <c r="B7">
        <f>D2-D3+18</f>
        <v>1998</v>
      </c>
      <c r="C7" s="20">
        <v>0</v>
      </c>
      <c r="D7">
        <f t="shared" ref="D7:D38" si="0">VLOOKUP(B7,$P$8:$R$126,2,FALSE)</f>
        <v>36900</v>
      </c>
      <c r="E7">
        <f t="shared" ref="E7:E38" si="1">VLOOKUP(B7,$P$8:$S$126,4,FALSE)</f>
        <v>1</v>
      </c>
      <c r="F7" s="12">
        <f>IF(C7&gt;J7,MIN(C7/D7,E7),0)</f>
        <v>0</v>
      </c>
      <c r="G7" s="19">
        <f t="shared" ref="G7:G38" si="2">VLOOKUP(B7,P$8:R$126,3,FALSE)</f>
        <v>0.25</v>
      </c>
      <c r="H7" s="19">
        <f>G7*F7</f>
        <v>0</v>
      </c>
      <c r="I7" s="19">
        <f>LARGE($H$7:$H$59,ROWS(I$7:I7))</f>
        <v>0.35137987012987015</v>
      </c>
      <c r="J7" s="19">
        <f>VLOOKUP(B7,$P$8:$T$126,5,FALSE)</f>
        <v>3500</v>
      </c>
      <c r="O7" s="3"/>
      <c r="P7" s="3" t="s">
        <v>1</v>
      </c>
      <c r="Q7" s="3" t="s">
        <v>0</v>
      </c>
      <c r="R7" s="2" t="s">
        <v>7</v>
      </c>
      <c r="S7" t="s">
        <v>26</v>
      </c>
      <c r="T7" s="3" t="s">
        <v>32</v>
      </c>
    </row>
    <row r="8" spans="1:22" x14ac:dyDescent="0.25">
      <c r="A8">
        <f>A7+1</f>
        <v>19</v>
      </c>
      <c r="B8">
        <f>B7+1</f>
        <v>1999</v>
      </c>
      <c r="C8" s="20">
        <v>0</v>
      </c>
      <c r="D8">
        <f t="shared" si="0"/>
        <v>37400</v>
      </c>
      <c r="E8">
        <f t="shared" si="1"/>
        <v>1</v>
      </c>
      <c r="F8" s="12">
        <f t="shared" ref="F8:F59" si="3">IF(C8&gt;J8,MIN(C8/D8,E8),0)</f>
        <v>0</v>
      </c>
      <c r="G8" s="19">
        <f t="shared" si="2"/>
        <v>0.25</v>
      </c>
      <c r="H8" s="19">
        <f t="shared" ref="H8:H59" si="4">G8*F8</f>
        <v>0</v>
      </c>
      <c r="I8" s="19">
        <f>LARGE($H$7:$H$59,ROWS(I$7:I8))</f>
        <v>0.35137987012987015</v>
      </c>
      <c r="J8" s="19">
        <f t="shared" ref="J8:J59" si="5">VLOOKUP(B8,$P$8:$T$126,5,FALSE)</f>
        <v>3500</v>
      </c>
      <c r="O8" s="3"/>
      <c r="P8" s="3">
        <v>1966</v>
      </c>
      <c r="Q8" s="5">
        <v>5000</v>
      </c>
      <c r="R8" s="9">
        <v>0.25</v>
      </c>
      <c r="S8" s="13">
        <v>1</v>
      </c>
      <c r="T8" s="29">
        <v>600</v>
      </c>
      <c r="U8" s="1" t="s">
        <v>9</v>
      </c>
    </row>
    <row r="9" spans="1:22" x14ac:dyDescent="0.25">
      <c r="A9">
        <f t="shared" ref="A9:A59" si="6">A8+1</f>
        <v>20</v>
      </c>
      <c r="B9">
        <f t="shared" ref="B9:B58" si="7">B8+1</f>
        <v>2000</v>
      </c>
      <c r="C9" s="20">
        <v>0</v>
      </c>
      <c r="D9">
        <f t="shared" si="0"/>
        <v>37600</v>
      </c>
      <c r="E9">
        <f t="shared" si="1"/>
        <v>1</v>
      </c>
      <c r="F9" s="12">
        <f t="shared" si="3"/>
        <v>0</v>
      </c>
      <c r="G9" s="19">
        <f t="shared" si="2"/>
        <v>0.25</v>
      </c>
      <c r="H9" s="19">
        <f t="shared" si="4"/>
        <v>0</v>
      </c>
      <c r="I9" s="19">
        <f>LARGE($H$7:$H$59,ROWS(I$7:I9))</f>
        <v>0.35137987012987015</v>
      </c>
      <c r="J9" s="19">
        <f t="shared" si="5"/>
        <v>3500</v>
      </c>
      <c r="O9" s="3"/>
      <c r="P9" s="3">
        <v>1967</v>
      </c>
      <c r="Q9" s="5">
        <v>5000</v>
      </c>
      <c r="R9" s="9">
        <v>0.25</v>
      </c>
      <c r="S9" s="13">
        <v>1</v>
      </c>
      <c r="T9" s="29">
        <v>600</v>
      </c>
      <c r="U9" s="1" t="s">
        <v>8</v>
      </c>
      <c r="V9" s="8"/>
    </row>
    <row r="10" spans="1:22" x14ac:dyDescent="0.25">
      <c r="A10">
        <f t="shared" si="6"/>
        <v>21</v>
      </c>
      <c r="B10">
        <f t="shared" si="7"/>
        <v>2001</v>
      </c>
      <c r="C10" s="20">
        <v>0</v>
      </c>
      <c r="D10">
        <f t="shared" si="0"/>
        <v>38300</v>
      </c>
      <c r="E10">
        <f t="shared" si="1"/>
        <v>1</v>
      </c>
      <c r="F10" s="12">
        <f t="shared" si="3"/>
        <v>0</v>
      </c>
      <c r="G10" s="19">
        <f t="shared" si="2"/>
        <v>0.25</v>
      </c>
      <c r="H10" s="19">
        <f t="shared" si="4"/>
        <v>0</v>
      </c>
      <c r="I10" s="19">
        <f>LARGE($H$7:$H$59,ROWS(I$7:I10))</f>
        <v>0.35137987012987015</v>
      </c>
      <c r="J10" s="19">
        <f t="shared" si="5"/>
        <v>3500</v>
      </c>
      <c r="O10" s="3"/>
      <c r="P10" s="3">
        <v>1968</v>
      </c>
      <c r="Q10" s="5">
        <v>5100</v>
      </c>
      <c r="R10" s="9">
        <v>0.25</v>
      </c>
      <c r="S10" s="13">
        <v>1</v>
      </c>
      <c r="T10" s="29">
        <v>600</v>
      </c>
      <c r="U10" s="14" t="s">
        <v>14</v>
      </c>
      <c r="V10" s="8"/>
    </row>
    <row r="11" spans="1:22" x14ac:dyDescent="0.25">
      <c r="A11">
        <f t="shared" si="6"/>
        <v>22</v>
      </c>
      <c r="B11">
        <f t="shared" si="7"/>
        <v>2002</v>
      </c>
      <c r="C11" s="20">
        <v>0</v>
      </c>
      <c r="D11">
        <f t="shared" si="0"/>
        <v>39100</v>
      </c>
      <c r="E11">
        <f t="shared" si="1"/>
        <v>1</v>
      </c>
      <c r="F11" s="12">
        <f t="shared" si="3"/>
        <v>0</v>
      </c>
      <c r="G11" s="19">
        <f t="shared" si="2"/>
        <v>0.25</v>
      </c>
      <c r="H11" s="19">
        <f t="shared" si="4"/>
        <v>0</v>
      </c>
      <c r="I11" s="19">
        <f>LARGE($H$7:$H$59,ROWS(I$7:I11))</f>
        <v>0.35137987012987015</v>
      </c>
      <c r="J11" s="19">
        <f t="shared" si="5"/>
        <v>3500</v>
      </c>
      <c r="O11" s="3"/>
      <c r="P11" s="3">
        <v>1969</v>
      </c>
      <c r="Q11" s="5">
        <v>5200</v>
      </c>
      <c r="R11" s="9">
        <v>0.25</v>
      </c>
      <c r="S11" s="13">
        <v>1</v>
      </c>
      <c r="T11" s="29">
        <v>600</v>
      </c>
      <c r="U11" s="4"/>
      <c r="V11" s="8"/>
    </row>
    <row r="12" spans="1:22" x14ac:dyDescent="0.25">
      <c r="A12">
        <f t="shared" si="6"/>
        <v>23</v>
      </c>
      <c r="B12">
        <f t="shared" si="7"/>
        <v>2003</v>
      </c>
      <c r="C12" s="20">
        <v>0</v>
      </c>
      <c r="D12">
        <f t="shared" si="0"/>
        <v>39900</v>
      </c>
      <c r="E12">
        <f t="shared" si="1"/>
        <v>1</v>
      </c>
      <c r="F12" s="12">
        <f t="shared" si="3"/>
        <v>0</v>
      </c>
      <c r="G12" s="19">
        <f t="shared" si="2"/>
        <v>0.25</v>
      </c>
      <c r="H12" s="19">
        <f t="shared" si="4"/>
        <v>0</v>
      </c>
      <c r="I12" s="19">
        <f>LARGE($H$7:$H$59,ROWS(I$7:I12))</f>
        <v>0.35137987012987015</v>
      </c>
      <c r="J12" s="19">
        <f t="shared" si="5"/>
        <v>3500</v>
      </c>
      <c r="O12" s="3"/>
      <c r="P12" s="3">
        <v>1970</v>
      </c>
      <c r="Q12" s="5">
        <v>5300</v>
      </c>
      <c r="R12" s="9">
        <v>0.25</v>
      </c>
      <c r="S12" s="13">
        <v>1</v>
      </c>
      <c r="T12" s="29">
        <v>600</v>
      </c>
      <c r="U12" s="4"/>
      <c r="V12" s="8"/>
    </row>
    <row r="13" spans="1:22" x14ac:dyDescent="0.25">
      <c r="A13">
        <f t="shared" si="6"/>
        <v>24</v>
      </c>
      <c r="B13">
        <f t="shared" si="7"/>
        <v>2004</v>
      </c>
      <c r="C13" s="20">
        <v>0</v>
      </c>
      <c r="D13">
        <f t="shared" si="0"/>
        <v>40500</v>
      </c>
      <c r="E13">
        <f t="shared" si="1"/>
        <v>1</v>
      </c>
      <c r="F13" s="12">
        <f t="shared" si="3"/>
        <v>0</v>
      </c>
      <c r="G13" s="19">
        <f t="shared" si="2"/>
        <v>0.25</v>
      </c>
      <c r="H13" s="19">
        <f t="shared" si="4"/>
        <v>0</v>
      </c>
      <c r="I13" s="19">
        <f>LARGE($H$7:$H$59,ROWS(I$7:I13))</f>
        <v>0.35137987012987015</v>
      </c>
      <c r="J13" s="19">
        <f t="shared" si="5"/>
        <v>3500</v>
      </c>
      <c r="O13" s="3"/>
      <c r="P13" s="3">
        <v>1971</v>
      </c>
      <c r="Q13" s="5">
        <v>5400</v>
      </c>
      <c r="R13" s="9">
        <v>0.25</v>
      </c>
      <c r="S13" s="13">
        <v>1</v>
      </c>
      <c r="T13" s="29">
        <v>600</v>
      </c>
      <c r="U13" s="4"/>
      <c r="V13" s="8"/>
    </row>
    <row r="14" spans="1:22" x14ac:dyDescent="0.25">
      <c r="A14">
        <f t="shared" si="6"/>
        <v>25</v>
      </c>
      <c r="B14">
        <f t="shared" si="7"/>
        <v>2005</v>
      </c>
      <c r="C14" s="20">
        <v>0</v>
      </c>
      <c r="D14">
        <f t="shared" si="0"/>
        <v>41100</v>
      </c>
      <c r="E14">
        <f t="shared" si="1"/>
        <v>1</v>
      </c>
      <c r="F14" s="12">
        <f t="shared" si="3"/>
        <v>0</v>
      </c>
      <c r="G14" s="19">
        <f t="shared" si="2"/>
        <v>0.25</v>
      </c>
      <c r="H14" s="19">
        <f t="shared" si="4"/>
        <v>0</v>
      </c>
      <c r="I14" s="19">
        <f>LARGE($H$7:$H$59,ROWS(I$7:I14))</f>
        <v>0.35137987012987015</v>
      </c>
      <c r="J14" s="19">
        <f t="shared" si="5"/>
        <v>3500</v>
      </c>
      <c r="O14" s="3"/>
      <c r="P14" s="3">
        <v>1972</v>
      </c>
      <c r="Q14" s="5">
        <v>5500</v>
      </c>
      <c r="R14" s="9">
        <v>0.25</v>
      </c>
      <c r="S14" s="13">
        <v>1</v>
      </c>
      <c r="T14" s="29">
        <v>600</v>
      </c>
      <c r="U14" s="4"/>
      <c r="V14" s="8"/>
    </row>
    <row r="15" spans="1:22" x14ac:dyDescent="0.25">
      <c r="A15">
        <f t="shared" si="6"/>
        <v>26</v>
      </c>
      <c r="B15">
        <f t="shared" si="7"/>
        <v>2006</v>
      </c>
      <c r="C15" s="20">
        <v>0</v>
      </c>
      <c r="D15">
        <f t="shared" si="0"/>
        <v>42100</v>
      </c>
      <c r="E15">
        <f t="shared" si="1"/>
        <v>1</v>
      </c>
      <c r="F15" s="12">
        <f t="shared" si="3"/>
        <v>0</v>
      </c>
      <c r="G15" s="19">
        <f t="shared" si="2"/>
        <v>0.25</v>
      </c>
      <c r="H15" s="19">
        <f t="shared" si="4"/>
        <v>0</v>
      </c>
      <c r="I15" s="19">
        <f>LARGE($H$7:$H$59,ROWS(I$7:I15))</f>
        <v>0.35137987012987015</v>
      </c>
      <c r="J15" s="19">
        <f t="shared" si="5"/>
        <v>3500</v>
      </c>
      <c r="O15" s="3"/>
      <c r="P15" s="3">
        <v>1973</v>
      </c>
      <c r="Q15" s="5">
        <v>5600</v>
      </c>
      <c r="R15" s="9">
        <v>0.25</v>
      </c>
      <c r="S15" s="13">
        <v>1</v>
      </c>
      <c r="T15" s="29">
        <v>600</v>
      </c>
      <c r="U15" s="4"/>
      <c r="V15" s="8"/>
    </row>
    <row r="16" spans="1:22" x14ac:dyDescent="0.25">
      <c r="A16">
        <f t="shared" si="6"/>
        <v>27</v>
      </c>
      <c r="B16">
        <f t="shared" si="7"/>
        <v>2007</v>
      </c>
      <c r="C16" s="20">
        <v>0</v>
      </c>
      <c r="D16">
        <f t="shared" si="0"/>
        <v>43700</v>
      </c>
      <c r="E16">
        <f t="shared" si="1"/>
        <v>1</v>
      </c>
      <c r="F16" s="12">
        <f t="shared" si="3"/>
        <v>0</v>
      </c>
      <c r="G16" s="19">
        <f t="shared" si="2"/>
        <v>0.25</v>
      </c>
      <c r="H16" s="19">
        <f t="shared" si="4"/>
        <v>0</v>
      </c>
      <c r="I16" s="19">
        <f>LARGE($H$7:$H$59,ROWS(I$7:I16))</f>
        <v>0.35137987012987015</v>
      </c>
      <c r="J16" s="19">
        <f t="shared" si="5"/>
        <v>3500</v>
      </c>
      <c r="O16" s="3"/>
      <c r="P16" s="3">
        <v>1974</v>
      </c>
      <c r="Q16" s="5">
        <v>6600</v>
      </c>
      <c r="R16" s="9">
        <v>0.25</v>
      </c>
      <c r="S16" s="13">
        <v>1</v>
      </c>
      <c r="T16" s="5">
        <v>700</v>
      </c>
    </row>
    <row r="17" spans="1:20" x14ac:dyDescent="0.25">
      <c r="A17">
        <f t="shared" si="6"/>
        <v>28</v>
      </c>
      <c r="B17">
        <f t="shared" si="7"/>
        <v>2008</v>
      </c>
      <c r="C17" s="20">
        <v>0</v>
      </c>
      <c r="D17">
        <f t="shared" si="0"/>
        <v>44900</v>
      </c>
      <c r="E17">
        <f t="shared" si="1"/>
        <v>1</v>
      </c>
      <c r="F17" s="12">
        <f t="shared" si="3"/>
        <v>0</v>
      </c>
      <c r="G17" s="19">
        <f t="shared" si="2"/>
        <v>0.25</v>
      </c>
      <c r="H17" s="19">
        <f t="shared" si="4"/>
        <v>0</v>
      </c>
      <c r="I17" s="19">
        <f>LARGE($H$7:$H$59,ROWS(I$7:I17))</f>
        <v>0.35137987012987015</v>
      </c>
      <c r="J17" s="19">
        <f t="shared" si="5"/>
        <v>3500</v>
      </c>
      <c r="O17" s="3"/>
      <c r="P17" s="3">
        <v>1975</v>
      </c>
      <c r="Q17" s="5">
        <v>7400</v>
      </c>
      <c r="R17" s="9">
        <v>0.25</v>
      </c>
      <c r="S17" s="13">
        <v>1</v>
      </c>
      <c r="T17" s="5">
        <v>700</v>
      </c>
    </row>
    <row r="18" spans="1:20" x14ac:dyDescent="0.25">
      <c r="A18">
        <f t="shared" si="6"/>
        <v>29</v>
      </c>
      <c r="B18">
        <f t="shared" si="7"/>
        <v>2009</v>
      </c>
      <c r="C18" s="20">
        <v>0</v>
      </c>
      <c r="D18">
        <f t="shared" si="0"/>
        <v>46300</v>
      </c>
      <c r="E18">
        <f t="shared" si="1"/>
        <v>1</v>
      </c>
      <c r="F18" s="12">
        <f t="shared" si="3"/>
        <v>0</v>
      </c>
      <c r="G18" s="19">
        <f t="shared" si="2"/>
        <v>0.25</v>
      </c>
      <c r="H18" s="19">
        <f t="shared" si="4"/>
        <v>0</v>
      </c>
      <c r="I18" s="19">
        <f>LARGE($H$7:$H$59,ROWS(I$7:I18))</f>
        <v>0.35137987012987015</v>
      </c>
      <c r="J18" s="19">
        <f t="shared" si="5"/>
        <v>3500</v>
      </c>
      <c r="O18" s="3"/>
      <c r="P18" s="3">
        <v>1976</v>
      </c>
      <c r="Q18" s="5">
        <v>8300</v>
      </c>
      <c r="R18" s="9">
        <v>0.25</v>
      </c>
      <c r="S18" s="13">
        <v>1</v>
      </c>
      <c r="T18" s="5">
        <v>800</v>
      </c>
    </row>
    <row r="19" spans="1:20" x14ac:dyDescent="0.25">
      <c r="A19">
        <f t="shared" si="6"/>
        <v>30</v>
      </c>
      <c r="B19">
        <f t="shared" si="7"/>
        <v>2010</v>
      </c>
      <c r="C19" s="20">
        <v>0</v>
      </c>
      <c r="D19">
        <f t="shared" si="0"/>
        <v>47200</v>
      </c>
      <c r="E19">
        <f t="shared" si="1"/>
        <v>1</v>
      </c>
      <c r="F19" s="12">
        <f t="shared" si="3"/>
        <v>0</v>
      </c>
      <c r="G19" s="19">
        <f t="shared" si="2"/>
        <v>0.25</v>
      </c>
      <c r="H19" s="19">
        <f t="shared" si="4"/>
        <v>0</v>
      </c>
      <c r="I19" s="19">
        <f>LARGE($H$7:$H$59,ROWS(I$7:I19))</f>
        <v>0.35137987012987015</v>
      </c>
      <c r="J19" s="19">
        <f t="shared" si="5"/>
        <v>3500</v>
      </c>
      <c r="O19" s="3"/>
      <c r="P19" s="3">
        <v>1977</v>
      </c>
      <c r="Q19" s="5">
        <v>9300</v>
      </c>
      <c r="R19" s="9">
        <v>0.25</v>
      </c>
      <c r="S19" s="13">
        <v>1</v>
      </c>
      <c r="T19" s="5">
        <v>900</v>
      </c>
    </row>
    <row r="20" spans="1:20" x14ac:dyDescent="0.25">
      <c r="A20">
        <f t="shared" si="6"/>
        <v>31</v>
      </c>
      <c r="B20">
        <f t="shared" si="7"/>
        <v>2011</v>
      </c>
      <c r="C20" s="20">
        <v>30000</v>
      </c>
      <c r="D20">
        <f t="shared" si="0"/>
        <v>48300</v>
      </c>
      <c r="E20">
        <f t="shared" si="1"/>
        <v>1</v>
      </c>
      <c r="F20" s="12">
        <f t="shared" si="3"/>
        <v>0.6211180124223602</v>
      </c>
      <c r="G20" s="19">
        <f t="shared" si="2"/>
        <v>0.25</v>
      </c>
      <c r="H20" s="19">
        <f t="shared" si="4"/>
        <v>0.15527950310559005</v>
      </c>
      <c r="I20" s="19">
        <f>LARGE($H$7:$H$59,ROWS(I$7:I20))</f>
        <v>0.35137987012987015</v>
      </c>
      <c r="J20" s="19">
        <f t="shared" si="5"/>
        <v>3500</v>
      </c>
      <c r="O20" s="3"/>
      <c r="P20" s="3">
        <v>1978</v>
      </c>
      <c r="Q20" s="5">
        <v>10400</v>
      </c>
      <c r="R20" s="9">
        <v>0.25</v>
      </c>
      <c r="S20" s="13">
        <v>1</v>
      </c>
      <c r="T20" s="5">
        <v>1000</v>
      </c>
    </row>
    <row r="21" spans="1:20" x14ac:dyDescent="0.25">
      <c r="A21">
        <f t="shared" si="6"/>
        <v>32</v>
      </c>
      <c r="B21">
        <f t="shared" si="7"/>
        <v>2012</v>
      </c>
      <c r="C21" s="20">
        <v>50000</v>
      </c>
      <c r="D21">
        <f t="shared" si="0"/>
        <v>50100</v>
      </c>
      <c r="E21">
        <f t="shared" si="1"/>
        <v>1</v>
      </c>
      <c r="F21" s="12">
        <f t="shared" si="3"/>
        <v>0.99800399201596801</v>
      </c>
      <c r="G21" s="19">
        <f t="shared" si="2"/>
        <v>0.25</v>
      </c>
      <c r="H21" s="19">
        <f t="shared" si="4"/>
        <v>0.249500998003992</v>
      </c>
      <c r="I21" s="19">
        <f>LARGE($H$7:$H$59,ROWS(I$7:I21))</f>
        <v>0.35137987012987015</v>
      </c>
      <c r="J21" s="19">
        <f t="shared" si="5"/>
        <v>3500</v>
      </c>
      <c r="O21" s="3"/>
      <c r="P21" s="3">
        <v>1979</v>
      </c>
      <c r="Q21" s="5">
        <v>11700</v>
      </c>
      <c r="R21" s="9">
        <v>0.25</v>
      </c>
      <c r="S21" s="13">
        <v>1</v>
      </c>
      <c r="T21" s="5">
        <v>1100</v>
      </c>
    </row>
    <row r="22" spans="1:20" x14ac:dyDescent="0.25">
      <c r="A22">
        <f t="shared" si="6"/>
        <v>33</v>
      </c>
      <c r="B22">
        <f t="shared" si="7"/>
        <v>2013</v>
      </c>
      <c r="C22" s="20">
        <v>55000</v>
      </c>
      <c r="D22">
        <f t="shared" si="0"/>
        <v>51100</v>
      </c>
      <c r="E22">
        <f t="shared" si="1"/>
        <v>1</v>
      </c>
      <c r="F22" s="12">
        <f t="shared" si="3"/>
        <v>1</v>
      </c>
      <c r="G22" s="19">
        <f t="shared" si="2"/>
        <v>0.25</v>
      </c>
      <c r="H22" s="19">
        <f t="shared" si="4"/>
        <v>0.25</v>
      </c>
      <c r="I22" s="19">
        <f>LARGE($H$7:$H$59,ROWS(I$7:I22))</f>
        <v>0.35137987012987015</v>
      </c>
      <c r="J22" s="19">
        <f t="shared" si="5"/>
        <v>3500</v>
      </c>
      <c r="O22" s="3"/>
      <c r="P22" s="3">
        <v>1980</v>
      </c>
      <c r="Q22" s="5">
        <v>13100</v>
      </c>
      <c r="R22" s="9">
        <v>0.25</v>
      </c>
      <c r="S22" s="13">
        <v>1</v>
      </c>
      <c r="T22" s="5">
        <v>1300</v>
      </c>
    </row>
    <row r="23" spans="1:20" x14ac:dyDescent="0.25">
      <c r="A23">
        <f t="shared" si="6"/>
        <v>34</v>
      </c>
      <c r="B23">
        <f t="shared" si="7"/>
        <v>2014</v>
      </c>
      <c r="C23" s="20">
        <v>65000</v>
      </c>
      <c r="D23">
        <f t="shared" si="0"/>
        <v>52500</v>
      </c>
      <c r="E23">
        <f t="shared" si="1"/>
        <v>1</v>
      </c>
      <c r="F23" s="12">
        <f t="shared" si="3"/>
        <v>1</v>
      </c>
      <c r="G23" s="19">
        <f t="shared" si="2"/>
        <v>0.25</v>
      </c>
      <c r="H23" s="19">
        <f t="shared" si="4"/>
        <v>0.25</v>
      </c>
      <c r="I23" s="19">
        <f>LARGE($H$7:$H$59,ROWS(I$7:I23))</f>
        <v>0.35137987012987015</v>
      </c>
      <c r="J23" s="19">
        <f t="shared" si="5"/>
        <v>3500</v>
      </c>
      <c r="O23" s="3"/>
      <c r="P23" s="3">
        <v>1981</v>
      </c>
      <c r="Q23" s="5">
        <v>14700</v>
      </c>
      <c r="R23" s="9">
        <v>0.25</v>
      </c>
      <c r="S23" s="13">
        <v>1</v>
      </c>
      <c r="T23" s="5">
        <v>1400</v>
      </c>
    </row>
    <row r="24" spans="1:20" x14ac:dyDescent="0.25">
      <c r="A24">
        <f t="shared" si="6"/>
        <v>35</v>
      </c>
      <c r="B24">
        <f t="shared" si="7"/>
        <v>2015</v>
      </c>
      <c r="C24" s="20">
        <v>65000</v>
      </c>
      <c r="D24">
        <f t="shared" si="0"/>
        <v>53600</v>
      </c>
      <c r="E24">
        <f t="shared" si="1"/>
        <v>1</v>
      </c>
      <c r="F24" s="12">
        <f t="shared" si="3"/>
        <v>1</v>
      </c>
      <c r="G24" s="19">
        <f t="shared" si="2"/>
        <v>0.25</v>
      </c>
      <c r="H24" s="19">
        <f t="shared" si="4"/>
        <v>0.25</v>
      </c>
      <c r="I24" s="19">
        <f>LARGE($H$7:$H$59,ROWS(I$7:I24))</f>
        <v>0.33300000000000002</v>
      </c>
      <c r="J24" s="19">
        <f t="shared" si="5"/>
        <v>3500</v>
      </c>
      <c r="O24" s="3"/>
      <c r="P24" s="3">
        <v>1982</v>
      </c>
      <c r="Q24" s="5">
        <v>16500</v>
      </c>
      <c r="R24" s="9">
        <v>0.25</v>
      </c>
      <c r="S24" s="13">
        <v>1</v>
      </c>
      <c r="T24" s="5">
        <v>1600</v>
      </c>
    </row>
    <row r="25" spans="1:20" x14ac:dyDescent="0.25">
      <c r="A25">
        <f t="shared" si="6"/>
        <v>36</v>
      </c>
      <c r="B25">
        <f t="shared" si="7"/>
        <v>2016</v>
      </c>
      <c r="C25" s="20">
        <v>65000</v>
      </c>
      <c r="D25">
        <f t="shared" si="0"/>
        <v>54900</v>
      </c>
      <c r="E25">
        <f t="shared" si="1"/>
        <v>1</v>
      </c>
      <c r="F25" s="12">
        <f t="shared" si="3"/>
        <v>1</v>
      </c>
      <c r="G25" s="19">
        <f t="shared" si="2"/>
        <v>0.25</v>
      </c>
      <c r="H25" s="19">
        <f t="shared" si="4"/>
        <v>0.25</v>
      </c>
      <c r="I25" s="19">
        <f>LARGE($H$7:$H$59,ROWS(I$7:I25))</f>
        <v>0.31639999999999996</v>
      </c>
      <c r="J25" s="19">
        <f t="shared" si="5"/>
        <v>3500</v>
      </c>
      <c r="O25" s="3"/>
      <c r="P25" s="3">
        <v>1983</v>
      </c>
      <c r="Q25" s="5">
        <v>18500</v>
      </c>
      <c r="R25" s="9">
        <v>0.25</v>
      </c>
      <c r="S25" s="13">
        <v>1</v>
      </c>
      <c r="T25" s="5">
        <v>1800</v>
      </c>
    </row>
    <row r="26" spans="1:20" x14ac:dyDescent="0.25">
      <c r="A26">
        <f t="shared" si="6"/>
        <v>37</v>
      </c>
      <c r="B26">
        <f t="shared" si="7"/>
        <v>2017</v>
      </c>
      <c r="C26" s="20">
        <v>65000</v>
      </c>
      <c r="D26">
        <f t="shared" si="0"/>
        <v>55300</v>
      </c>
      <c r="E26">
        <f t="shared" si="1"/>
        <v>1</v>
      </c>
      <c r="F26" s="12">
        <f t="shared" si="3"/>
        <v>1</v>
      </c>
      <c r="G26" s="19">
        <f t="shared" si="2"/>
        <v>0.25</v>
      </c>
      <c r="H26" s="19">
        <f t="shared" si="4"/>
        <v>0.25</v>
      </c>
      <c r="I26" s="19">
        <f>LARGE($H$7:$H$59,ROWS(I$7:I26))</f>
        <v>0.29979999999999996</v>
      </c>
      <c r="J26" s="19">
        <f t="shared" si="5"/>
        <v>3500</v>
      </c>
      <c r="O26" s="3"/>
      <c r="P26" s="3">
        <v>1984</v>
      </c>
      <c r="Q26" s="5">
        <v>20800</v>
      </c>
      <c r="R26" s="9">
        <v>0.25</v>
      </c>
      <c r="S26" s="13">
        <v>1</v>
      </c>
      <c r="T26" s="5">
        <v>2000</v>
      </c>
    </row>
    <row r="27" spans="1:20" x14ac:dyDescent="0.25">
      <c r="A27">
        <f t="shared" si="6"/>
        <v>38</v>
      </c>
      <c r="B27">
        <f t="shared" si="7"/>
        <v>2018</v>
      </c>
      <c r="C27" s="20">
        <v>65000</v>
      </c>
      <c r="D27">
        <f t="shared" si="0"/>
        <v>55900</v>
      </c>
      <c r="E27">
        <f t="shared" si="1"/>
        <v>1</v>
      </c>
      <c r="F27" s="12">
        <f t="shared" si="3"/>
        <v>1</v>
      </c>
      <c r="G27" s="19">
        <f t="shared" si="2"/>
        <v>0.25</v>
      </c>
      <c r="H27" s="19">
        <f t="shared" si="4"/>
        <v>0.25</v>
      </c>
      <c r="I27" s="19">
        <f>LARGE($H$7:$H$59,ROWS(I$7:I27))</f>
        <v>0.28320000000000001</v>
      </c>
      <c r="J27" s="19">
        <f t="shared" si="5"/>
        <v>3500</v>
      </c>
      <c r="O27" s="3"/>
      <c r="P27" s="3">
        <v>1985</v>
      </c>
      <c r="Q27" s="5">
        <v>23400</v>
      </c>
      <c r="R27" s="9">
        <v>0.25</v>
      </c>
      <c r="S27" s="13">
        <v>1</v>
      </c>
      <c r="T27" s="5">
        <v>2300</v>
      </c>
    </row>
    <row r="28" spans="1:20" x14ac:dyDescent="0.25">
      <c r="A28">
        <f t="shared" si="6"/>
        <v>39</v>
      </c>
      <c r="B28">
        <f t="shared" si="7"/>
        <v>2019</v>
      </c>
      <c r="C28" s="20">
        <v>65000</v>
      </c>
      <c r="D28">
        <f t="shared" si="0"/>
        <v>57400</v>
      </c>
      <c r="E28">
        <f t="shared" si="1"/>
        <v>1</v>
      </c>
      <c r="F28" s="12">
        <f t="shared" si="3"/>
        <v>1</v>
      </c>
      <c r="G28" s="19">
        <f t="shared" si="2"/>
        <v>0.2666</v>
      </c>
      <c r="H28" s="19">
        <f t="shared" si="4"/>
        <v>0.2666</v>
      </c>
      <c r="I28" s="19">
        <f>LARGE($H$7:$H$59,ROWS(I$7:I28))</f>
        <v>0.2666</v>
      </c>
      <c r="J28" s="19">
        <f t="shared" si="5"/>
        <v>3500</v>
      </c>
      <c r="O28" s="3"/>
      <c r="P28" s="3">
        <v>1986</v>
      </c>
      <c r="Q28" s="5">
        <v>25800</v>
      </c>
      <c r="R28" s="9">
        <v>0.25</v>
      </c>
      <c r="S28" s="13">
        <v>1</v>
      </c>
      <c r="T28" s="5">
        <v>2500</v>
      </c>
    </row>
    <row r="29" spans="1:20" x14ac:dyDescent="0.25">
      <c r="A29">
        <f t="shared" si="6"/>
        <v>40</v>
      </c>
      <c r="B29">
        <f t="shared" si="7"/>
        <v>2020</v>
      </c>
      <c r="C29" s="20">
        <v>65000</v>
      </c>
      <c r="D29">
        <f t="shared" si="0"/>
        <v>58700</v>
      </c>
      <c r="E29">
        <f t="shared" si="1"/>
        <v>1</v>
      </c>
      <c r="F29" s="12">
        <f t="shared" si="3"/>
        <v>1</v>
      </c>
      <c r="G29" s="19">
        <f t="shared" si="2"/>
        <v>0.28320000000000001</v>
      </c>
      <c r="H29" s="19">
        <f t="shared" si="4"/>
        <v>0.28320000000000001</v>
      </c>
      <c r="I29" s="19">
        <f>LARGE($H$7:$H$59,ROWS(I$7:I29))</f>
        <v>0.25</v>
      </c>
      <c r="J29" s="19">
        <f t="shared" si="5"/>
        <v>3500</v>
      </c>
      <c r="O29" s="3"/>
      <c r="P29" s="3">
        <v>1987</v>
      </c>
      <c r="Q29" s="5">
        <v>25900</v>
      </c>
      <c r="R29" s="9">
        <v>0.25</v>
      </c>
      <c r="S29" s="13">
        <v>1</v>
      </c>
      <c r="T29" s="5">
        <v>2500</v>
      </c>
    </row>
    <row r="30" spans="1:20" x14ac:dyDescent="0.25">
      <c r="A30">
        <f t="shared" si="6"/>
        <v>41</v>
      </c>
      <c r="B30">
        <f t="shared" si="7"/>
        <v>2021</v>
      </c>
      <c r="C30" s="20">
        <v>65000</v>
      </c>
      <c r="D30">
        <f t="shared" si="0"/>
        <v>61600</v>
      </c>
      <c r="E30">
        <f t="shared" si="1"/>
        <v>1</v>
      </c>
      <c r="F30" s="12">
        <f t="shared" si="3"/>
        <v>1</v>
      </c>
      <c r="G30" s="19">
        <f t="shared" si="2"/>
        <v>0.29979999999999996</v>
      </c>
      <c r="H30" s="19">
        <f t="shared" si="4"/>
        <v>0.29979999999999996</v>
      </c>
      <c r="I30" s="19">
        <f>LARGE($H$7:$H$59,ROWS(I$7:I30))</f>
        <v>0.25</v>
      </c>
      <c r="J30" s="19">
        <f t="shared" si="5"/>
        <v>3500</v>
      </c>
      <c r="O30" s="3"/>
      <c r="P30" s="3">
        <v>1988</v>
      </c>
      <c r="Q30" s="5">
        <v>26500</v>
      </c>
      <c r="R30" s="9">
        <v>0.25</v>
      </c>
      <c r="S30" s="13">
        <v>1</v>
      </c>
      <c r="T30" s="5">
        <v>2600</v>
      </c>
    </row>
    <row r="31" spans="1:20" x14ac:dyDescent="0.25">
      <c r="A31">
        <f t="shared" si="6"/>
        <v>42</v>
      </c>
      <c r="B31">
        <f t="shared" si="7"/>
        <v>2022</v>
      </c>
      <c r="C31" s="20">
        <v>65000</v>
      </c>
      <c r="D31">
        <f t="shared" si="0"/>
        <v>61600</v>
      </c>
      <c r="E31">
        <f t="shared" si="1"/>
        <v>1</v>
      </c>
      <c r="F31" s="12">
        <f t="shared" si="3"/>
        <v>1</v>
      </c>
      <c r="G31" s="19">
        <f t="shared" si="2"/>
        <v>0.31639999999999996</v>
      </c>
      <c r="H31" s="19">
        <f t="shared" si="4"/>
        <v>0.31639999999999996</v>
      </c>
      <c r="I31" s="19">
        <f>LARGE($H$7:$H$59,ROWS(I$7:I31))</f>
        <v>0.25</v>
      </c>
      <c r="J31" s="19">
        <f t="shared" si="5"/>
        <v>3500</v>
      </c>
      <c r="P31" s="3">
        <v>1989</v>
      </c>
      <c r="Q31" s="5">
        <v>27700</v>
      </c>
      <c r="R31" s="9">
        <v>0.25</v>
      </c>
      <c r="S31" s="13">
        <v>1</v>
      </c>
      <c r="T31" s="5">
        <v>2700</v>
      </c>
    </row>
    <row r="32" spans="1:20" x14ac:dyDescent="0.25">
      <c r="A32">
        <f t="shared" si="6"/>
        <v>43</v>
      </c>
      <c r="B32">
        <f t="shared" si="7"/>
        <v>2023</v>
      </c>
      <c r="C32" s="20">
        <v>65000</v>
      </c>
      <c r="D32">
        <f t="shared" si="0"/>
        <v>61600</v>
      </c>
      <c r="E32">
        <f t="shared" si="1"/>
        <v>1</v>
      </c>
      <c r="F32" s="12">
        <f t="shared" si="3"/>
        <v>1</v>
      </c>
      <c r="G32" s="19">
        <f t="shared" si="2"/>
        <v>0.33300000000000002</v>
      </c>
      <c r="H32" s="19">
        <f t="shared" si="4"/>
        <v>0.33300000000000002</v>
      </c>
      <c r="I32" s="19">
        <f>LARGE($H$7:$H$59,ROWS(I$7:I32))</f>
        <v>0.25</v>
      </c>
      <c r="J32" s="19">
        <f t="shared" si="5"/>
        <v>3500</v>
      </c>
      <c r="P32" s="3">
        <v>1990</v>
      </c>
      <c r="Q32" s="5">
        <v>28900</v>
      </c>
      <c r="R32" s="9">
        <v>0.25</v>
      </c>
      <c r="S32" s="13">
        <v>1</v>
      </c>
      <c r="T32" s="5">
        <v>2800</v>
      </c>
    </row>
    <row r="33" spans="1:20" x14ac:dyDescent="0.25">
      <c r="A33">
        <f t="shared" si="6"/>
        <v>44</v>
      </c>
      <c r="B33">
        <f t="shared" si="7"/>
        <v>2024</v>
      </c>
      <c r="C33" s="20">
        <v>65000</v>
      </c>
      <c r="D33">
        <f t="shared" si="0"/>
        <v>61600</v>
      </c>
      <c r="E33">
        <f t="shared" si="1"/>
        <v>1.07</v>
      </c>
      <c r="F33" s="12">
        <f t="shared" si="3"/>
        <v>1.0551948051948052</v>
      </c>
      <c r="G33" s="19">
        <f t="shared" si="2"/>
        <v>0.33300000000000002</v>
      </c>
      <c r="H33" s="19">
        <f t="shared" si="4"/>
        <v>0.35137987012987015</v>
      </c>
      <c r="I33" s="19">
        <f>LARGE($H$7:$H$59,ROWS(I$7:I33))</f>
        <v>0.25</v>
      </c>
      <c r="J33" s="19">
        <f t="shared" si="5"/>
        <v>3500</v>
      </c>
      <c r="P33" s="3">
        <v>1991</v>
      </c>
      <c r="Q33" s="5">
        <v>30500</v>
      </c>
      <c r="R33" s="9">
        <v>0.25</v>
      </c>
      <c r="S33" s="13">
        <v>1</v>
      </c>
      <c r="T33" s="5">
        <v>3000</v>
      </c>
    </row>
    <row r="34" spans="1:20" x14ac:dyDescent="0.25">
      <c r="A34">
        <f t="shared" si="6"/>
        <v>45</v>
      </c>
      <c r="B34">
        <f t="shared" si="7"/>
        <v>2025</v>
      </c>
      <c r="C34" s="20">
        <v>65000</v>
      </c>
      <c r="D34">
        <f t="shared" si="0"/>
        <v>61600</v>
      </c>
      <c r="E34">
        <f t="shared" si="1"/>
        <v>1.1399999999999999</v>
      </c>
      <c r="F34" s="12">
        <f t="shared" si="3"/>
        <v>1.0551948051948052</v>
      </c>
      <c r="G34" s="19">
        <f t="shared" si="2"/>
        <v>0.33300000000000002</v>
      </c>
      <c r="H34" s="19">
        <f t="shared" si="4"/>
        <v>0.35137987012987015</v>
      </c>
      <c r="I34" s="19">
        <f>LARGE($H$7:$H$59,ROWS(I$7:I34))</f>
        <v>0.25</v>
      </c>
      <c r="J34" s="19">
        <f t="shared" si="5"/>
        <v>3500</v>
      </c>
      <c r="P34" s="3">
        <v>1992</v>
      </c>
      <c r="Q34" s="5">
        <v>32200</v>
      </c>
      <c r="R34" s="9">
        <v>0.25</v>
      </c>
      <c r="S34" s="13">
        <v>1</v>
      </c>
      <c r="T34" s="5">
        <v>3200</v>
      </c>
    </row>
    <row r="35" spans="1:20" x14ac:dyDescent="0.25">
      <c r="A35">
        <f t="shared" si="6"/>
        <v>46</v>
      </c>
      <c r="B35">
        <f t="shared" si="7"/>
        <v>2026</v>
      </c>
      <c r="C35" s="20">
        <v>65000</v>
      </c>
      <c r="D35">
        <f t="shared" si="0"/>
        <v>61600</v>
      </c>
      <c r="E35">
        <f t="shared" si="1"/>
        <v>1.1399999999999999</v>
      </c>
      <c r="F35" s="12">
        <f t="shared" si="3"/>
        <v>1.0551948051948052</v>
      </c>
      <c r="G35" s="19">
        <f t="shared" si="2"/>
        <v>0.33300000000000002</v>
      </c>
      <c r="H35" s="19">
        <f t="shared" si="4"/>
        <v>0.35137987012987015</v>
      </c>
      <c r="I35" s="19">
        <f>LARGE($H$7:$H$59,ROWS(I$7:I35))</f>
        <v>0.249500998003992</v>
      </c>
      <c r="J35" s="19">
        <f t="shared" si="5"/>
        <v>3500</v>
      </c>
      <c r="P35" s="3">
        <v>1993</v>
      </c>
      <c r="Q35" s="5">
        <v>33400</v>
      </c>
      <c r="R35" s="9">
        <v>0.25</v>
      </c>
      <c r="S35" s="13">
        <v>1</v>
      </c>
      <c r="T35" s="5">
        <v>3300</v>
      </c>
    </row>
    <row r="36" spans="1:20" x14ac:dyDescent="0.25">
      <c r="A36">
        <f t="shared" si="6"/>
        <v>47</v>
      </c>
      <c r="B36">
        <f t="shared" si="7"/>
        <v>2027</v>
      </c>
      <c r="C36" s="20">
        <v>65000</v>
      </c>
      <c r="D36">
        <f t="shared" si="0"/>
        <v>61600</v>
      </c>
      <c r="E36">
        <f t="shared" si="1"/>
        <v>1.1399999999999999</v>
      </c>
      <c r="F36" s="12">
        <f t="shared" si="3"/>
        <v>1.0551948051948052</v>
      </c>
      <c r="G36" s="19">
        <f t="shared" si="2"/>
        <v>0.33300000000000002</v>
      </c>
      <c r="H36" s="19">
        <f t="shared" si="4"/>
        <v>0.35137987012987015</v>
      </c>
      <c r="I36" s="19">
        <f>LARGE($H$7:$H$59,ROWS(I$7:I36))</f>
        <v>0.15527950310559005</v>
      </c>
      <c r="J36" s="19">
        <f t="shared" si="5"/>
        <v>3500</v>
      </c>
      <c r="P36" s="3">
        <v>1994</v>
      </c>
      <c r="Q36" s="5">
        <v>34400</v>
      </c>
      <c r="R36" s="9">
        <v>0.25</v>
      </c>
      <c r="S36" s="13">
        <v>1</v>
      </c>
      <c r="T36" s="5">
        <v>3400</v>
      </c>
    </row>
    <row r="37" spans="1:20" x14ac:dyDescent="0.25">
      <c r="A37">
        <f t="shared" si="6"/>
        <v>48</v>
      </c>
      <c r="B37">
        <f t="shared" si="7"/>
        <v>2028</v>
      </c>
      <c r="C37" s="20">
        <v>65000</v>
      </c>
      <c r="D37">
        <f t="shared" si="0"/>
        <v>61600</v>
      </c>
      <c r="E37">
        <f t="shared" si="1"/>
        <v>1.1399999999999999</v>
      </c>
      <c r="F37" s="12">
        <f t="shared" si="3"/>
        <v>1.0551948051948052</v>
      </c>
      <c r="G37" s="19">
        <f t="shared" si="2"/>
        <v>0.33300000000000002</v>
      </c>
      <c r="H37" s="19">
        <f t="shared" si="4"/>
        <v>0.35137987012987015</v>
      </c>
      <c r="I37" s="19">
        <f>LARGE($H$7:$H$59,ROWS(I$7:I37))</f>
        <v>0</v>
      </c>
      <c r="J37" s="19">
        <f t="shared" si="5"/>
        <v>3500</v>
      </c>
      <c r="P37" s="3">
        <v>1995</v>
      </c>
      <c r="Q37" s="5">
        <v>34900</v>
      </c>
      <c r="R37" s="9">
        <v>0.25</v>
      </c>
      <c r="S37" s="13">
        <v>1</v>
      </c>
      <c r="T37" s="5">
        <v>3400</v>
      </c>
    </row>
    <row r="38" spans="1:20" x14ac:dyDescent="0.25">
      <c r="A38">
        <f t="shared" si="6"/>
        <v>49</v>
      </c>
      <c r="B38">
        <f t="shared" si="7"/>
        <v>2029</v>
      </c>
      <c r="C38" s="20">
        <v>65000</v>
      </c>
      <c r="D38">
        <f t="shared" si="0"/>
        <v>61600</v>
      </c>
      <c r="E38">
        <f t="shared" si="1"/>
        <v>1.1399999999999999</v>
      </c>
      <c r="F38" s="12">
        <f t="shared" si="3"/>
        <v>1.0551948051948052</v>
      </c>
      <c r="G38" s="19">
        <f t="shared" si="2"/>
        <v>0.33300000000000002</v>
      </c>
      <c r="H38" s="19">
        <f t="shared" si="4"/>
        <v>0.35137987012987015</v>
      </c>
      <c r="I38" s="19">
        <f>LARGE($H$7:$H$59,ROWS(I$7:I38))</f>
        <v>0</v>
      </c>
      <c r="J38" s="19">
        <f t="shared" si="5"/>
        <v>3500</v>
      </c>
      <c r="P38" s="3">
        <v>1996</v>
      </c>
      <c r="Q38" s="5">
        <v>35400</v>
      </c>
      <c r="R38" s="9">
        <v>0.25</v>
      </c>
      <c r="S38" s="13">
        <v>1</v>
      </c>
      <c r="T38" s="5">
        <v>3500</v>
      </c>
    </row>
    <row r="39" spans="1:20" x14ac:dyDescent="0.25">
      <c r="A39">
        <f t="shared" si="6"/>
        <v>50</v>
      </c>
      <c r="B39">
        <f t="shared" si="7"/>
        <v>2030</v>
      </c>
      <c r="C39" s="20">
        <v>65000</v>
      </c>
      <c r="D39">
        <f t="shared" ref="D39:D59" si="8">VLOOKUP(B39,$P$8:$R$126,2,FALSE)</f>
        <v>61600</v>
      </c>
      <c r="E39">
        <f t="shared" ref="E39:E59" si="9">VLOOKUP(B39,$P$8:$S$126,4,FALSE)</f>
        <v>1.1399999999999999</v>
      </c>
      <c r="F39" s="12">
        <f t="shared" si="3"/>
        <v>1.0551948051948052</v>
      </c>
      <c r="G39" s="19">
        <f t="shared" ref="G39:G59" si="10">VLOOKUP(B39,P$8:R$126,3,FALSE)</f>
        <v>0.33300000000000002</v>
      </c>
      <c r="H39" s="19">
        <f t="shared" si="4"/>
        <v>0.35137987012987015</v>
      </c>
      <c r="I39" s="19">
        <f>LARGE($H$7:$H$59,ROWS(I$7:I39))</f>
        <v>0</v>
      </c>
      <c r="J39" s="19">
        <f t="shared" si="5"/>
        <v>3500</v>
      </c>
      <c r="P39" s="3">
        <v>1997</v>
      </c>
      <c r="Q39" s="5">
        <v>35800</v>
      </c>
      <c r="R39" s="9">
        <v>0.25</v>
      </c>
      <c r="S39" s="13">
        <v>1</v>
      </c>
      <c r="T39" s="5">
        <v>3500</v>
      </c>
    </row>
    <row r="40" spans="1:20" x14ac:dyDescent="0.25">
      <c r="A40">
        <f t="shared" si="6"/>
        <v>51</v>
      </c>
      <c r="B40">
        <f t="shared" si="7"/>
        <v>2031</v>
      </c>
      <c r="C40" s="20">
        <v>65000</v>
      </c>
      <c r="D40">
        <f t="shared" si="8"/>
        <v>61600</v>
      </c>
      <c r="E40">
        <f t="shared" si="9"/>
        <v>1.1399999999999999</v>
      </c>
      <c r="F40" s="12">
        <f t="shared" si="3"/>
        <v>1.0551948051948052</v>
      </c>
      <c r="G40" s="19">
        <f t="shared" si="10"/>
        <v>0.33300000000000002</v>
      </c>
      <c r="H40" s="19">
        <f t="shared" si="4"/>
        <v>0.35137987012987015</v>
      </c>
      <c r="I40" s="19">
        <f>LARGE($H$7:$H$59,ROWS(I$7:I40))</f>
        <v>0</v>
      </c>
      <c r="J40" s="19">
        <f t="shared" si="5"/>
        <v>3500</v>
      </c>
      <c r="P40" s="3">
        <v>1998</v>
      </c>
      <c r="Q40" s="5">
        <v>36900</v>
      </c>
      <c r="R40" s="9">
        <v>0.25</v>
      </c>
      <c r="S40" s="13">
        <v>1</v>
      </c>
      <c r="T40" s="5">
        <v>3500</v>
      </c>
    </row>
    <row r="41" spans="1:20" x14ac:dyDescent="0.25">
      <c r="A41">
        <f t="shared" si="6"/>
        <v>52</v>
      </c>
      <c r="B41">
        <f t="shared" si="7"/>
        <v>2032</v>
      </c>
      <c r="C41" s="20">
        <v>65000</v>
      </c>
      <c r="D41">
        <f t="shared" si="8"/>
        <v>61600</v>
      </c>
      <c r="E41">
        <f t="shared" si="9"/>
        <v>1.1399999999999999</v>
      </c>
      <c r="F41" s="12">
        <f t="shared" si="3"/>
        <v>1.0551948051948052</v>
      </c>
      <c r="G41" s="19">
        <f t="shared" si="10"/>
        <v>0.33300000000000002</v>
      </c>
      <c r="H41" s="19">
        <f t="shared" si="4"/>
        <v>0.35137987012987015</v>
      </c>
      <c r="I41" s="19">
        <f>LARGE($H$7:$H$59,ROWS(I$7:I41))</f>
        <v>0</v>
      </c>
      <c r="J41" s="19">
        <f t="shared" si="5"/>
        <v>3500</v>
      </c>
      <c r="P41" s="3">
        <v>1999</v>
      </c>
      <c r="Q41" s="5">
        <v>37400</v>
      </c>
      <c r="R41" s="9">
        <v>0.25</v>
      </c>
      <c r="S41" s="13">
        <v>1</v>
      </c>
      <c r="T41" s="5">
        <v>3500</v>
      </c>
    </row>
    <row r="42" spans="1:20" x14ac:dyDescent="0.25">
      <c r="A42">
        <f t="shared" si="6"/>
        <v>53</v>
      </c>
      <c r="B42">
        <f t="shared" si="7"/>
        <v>2033</v>
      </c>
      <c r="C42" s="20">
        <v>65000</v>
      </c>
      <c r="D42">
        <f t="shared" si="8"/>
        <v>61600</v>
      </c>
      <c r="E42">
        <f t="shared" si="9"/>
        <v>1.1399999999999999</v>
      </c>
      <c r="F42" s="12">
        <f t="shared" si="3"/>
        <v>1.0551948051948052</v>
      </c>
      <c r="G42" s="19">
        <f t="shared" si="10"/>
        <v>0.33300000000000002</v>
      </c>
      <c r="H42" s="19">
        <f t="shared" si="4"/>
        <v>0.35137987012987015</v>
      </c>
      <c r="I42" s="19">
        <f>LARGE($H$7:$H$59,ROWS(I$7:I42))</f>
        <v>0</v>
      </c>
      <c r="J42" s="19">
        <f t="shared" si="5"/>
        <v>3500</v>
      </c>
      <c r="P42" s="3">
        <v>2000</v>
      </c>
      <c r="Q42" s="5">
        <v>37600</v>
      </c>
      <c r="R42" s="9">
        <v>0.25</v>
      </c>
      <c r="S42" s="13">
        <v>1</v>
      </c>
      <c r="T42" s="5">
        <v>3500</v>
      </c>
    </row>
    <row r="43" spans="1:20" x14ac:dyDescent="0.25">
      <c r="A43">
        <f t="shared" si="6"/>
        <v>54</v>
      </c>
      <c r="B43">
        <f t="shared" si="7"/>
        <v>2034</v>
      </c>
      <c r="C43" s="20">
        <v>65000</v>
      </c>
      <c r="D43">
        <f t="shared" si="8"/>
        <v>61600</v>
      </c>
      <c r="E43">
        <f t="shared" si="9"/>
        <v>1.1399999999999999</v>
      </c>
      <c r="F43" s="12">
        <f t="shared" si="3"/>
        <v>1.0551948051948052</v>
      </c>
      <c r="G43" s="19">
        <f t="shared" si="10"/>
        <v>0.33300000000000002</v>
      </c>
      <c r="H43" s="19">
        <f t="shared" si="4"/>
        <v>0.35137987012987015</v>
      </c>
      <c r="I43" s="19">
        <f>LARGE($H$7:$H$59,ROWS(I$7:I43))</f>
        <v>0</v>
      </c>
      <c r="J43" s="19">
        <f t="shared" si="5"/>
        <v>3500</v>
      </c>
      <c r="P43" s="3">
        <v>2001</v>
      </c>
      <c r="Q43" s="5">
        <v>38300</v>
      </c>
      <c r="R43" s="9">
        <v>0.25</v>
      </c>
      <c r="S43" s="13">
        <v>1</v>
      </c>
      <c r="T43" s="5">
        <v>3500</v>
      </c>
    </row>
    <row r="44" spans="1:20" x14ac:dyDescent="0.25">
      <c r="A44">
        <f t="shared" si="6"/>
        <v>55</v>
      </c>
      <c r="B44">
        <f t="shared" si="7"/>
        <v>2035</v>
      </c>
      <c r="C44" s="20">
        <v>65000</v>
      </c>
      <c r="D44">
        <f t="shared" si="8"/>
        <v>61600</v>
      </c>
      <c r="E44">
        <f t="shared" si="9"/>
        <v>1.1399999999999999</v>
      </c>
      <c r="F44" s="12">
        <f t="shared" si="3"/>
        <v>1.0551948051948052</v>
      </c>
      <c r="G44" s="19">
        <f t="shared" si="10"/>
        <v>0.33300000000000002</v>
      </c>
      <c r="H44" s="19">
        <f t="shared" si="4"/>
        <v>0.35137987012987015</v>
      </c>
      <c r="I44" s="19">
        <f>LARGE($H$7:$H$59,ROWS(I$7:I44))</f>
        <v>0</v>
      </c>
      <c r="J44" s="19">
        <f t="shared" si="5"/>
        <v>3500</v>
      </c>
      <c r="P44" s="3">
        <v>2002</v>
      </c>
      <c r="Q44" s="5">
        <v>39100</v>
      </c>
      <c r="R44" s="9">
        <v>0.25</v>
      </c>
      <c r="S44" s="13">
        <v>1</v>
      </c>
      <c r="T44" s="5">
        <v>3500</v>
      </c>
    </row>
    <row r="45" spans="1:20" x14ac:dyDescent="0.25">
      <c r="A45">
        <f t="shared" si="6"/>
        <v>56</v>
      </c>
      <c r="B45">
        <f t="shared" si="7"/>
        <v>2036</v>
      </c>
      <c r="C45" s="20">
        <v>65000</v>
      </c>
      <c r="D45">
        <f t="shared" si="8"/>
        <v>61600</v>
      </c>
      <c r="E45">
        <f t="shared" si="9"/>
        <v>1.1399999999999999</v>
      </c>
      <c r="F45" s="12">
        <f t="shared" si="3"/>
        <v>1.0551948051948052</v>
      </c>
      <c r="G45" s="19">
        <f t="shared" si="10"/>
        <v>0.33300000000000002</v>
      </c>
      <c r="H45" s="19">
        <f t="shared" si="4"/>
        <v>0.35137987012987015</v>
      </c>
      <c r="I45" s="19">
        <f>LARGE($H$7:$H$59,ROWS(I$7:I45))</f>
        <v>0</v>
      </c>
      <c r="J45" s="19">
        <f t="shared" si="5"/>
        <v>3500</v>
      </c>
      <c r="P45" s="3">
        <v>2003</v>
      </c>
      <c r="Q45" s="5">
        <v>39900</v>
      </c>
      <c r="R45" s="9">
        <v>0.25</v>
      </c>
      <c r="S45" s="13">
        <v>1</v>
      </c>
      <c r="T45" s="5">
        <v>3500</v>
      </c>
    </row>
    <row r="46" spans="1:20" x14ac:dyDescent="0.25">
      <c r="A46">
        <f t="shared" si="6"/>
        <v>57</v>
      </c>
      <c r="B46">
        <f t="shared" si="7"/>
        <v>2037</v>
      </c>
      <c r="C46" s="20">
        <v>65000</v>
      </c>
      <c r="D46">
        <f t="shared" si="8"/>
        <v>61600</v>
      </c>
      <c r="E46">
        <f t="shared" si="9"/>
        <v>1.1399999999999999</v>
      </c>
      <c r="F46" s="12">
        <f t="shared" si="3"/>
        <v>1.0551948051948052</v>
      </c>
      <c r="G46" s="19">
        <f t="shared" si="10"/>
        <v>0.33300000000000002</v>
      </c>
      <c r="H46" s="19">
        <f t="shared" si="4"/>
        <v>0.35137987012987015</v>
      </c>
      <c r="I46" s="19">
        <f>LARGE($H$7:$H$59,ROWS(I$7:I46))</f>
        <v>0</v>
      </c>
      <c r="J46" s="19">
        <f t="shared" si="5"/>
        <v>3500</v>
      </c>
      <c r="P46" s="3">
        <v>2004</v>
      </c>
      <c r="Q46" s="5">
        <v>40500</v>
      </c>
      <c r="R46" s="9">
        <v>0.25</v>
      </c>
      <c r="S46" s="13">
        <v>1</v>
      </c>
      <c r="T46" s="5">
        <v>3500</v>
      </c>
    </row>
    <row r="47" spans="1:20" x14ac:dyDescent="0.25">
      <c r="A47">
        <f t="shared" si="6"/>
        <v>58</v>
      </c>
      <c r="B47">
        <f t="shared" si="7"/>
        <v>2038</v>
      </c>
      <c r="C47" s="20">
        <v>65000</v>
      </c>
      <c r="D47">
        <f t="shared" si="8"/>
        <v>61600</v>
      </c>
      <c r="E47">
        <f t="shared" si="9"/>
        <v>1.1399999999999999</v>
      </c>
      <c r="F47" s="12">
        <f t="shared" si="3"/>
        <v>1.0551948051948052</v>
      </c>
      <c r="G47" s="19">
        <f t="shared" si="10"/>
        <v>0.33300000000000002</v>
      </c>
      <c r="H47" s="19">
        <f t="shared" si="4"/>
        <v>0.35137987012987015</v>
      </c>
      <c r="I47" s="19">
        <f>LARGE($H$7:$H$59,ROWS(I$7:I47))</f>
        <v>0</v>
      </c>
      <c r="J47" s="19">
        <f t="shared" si="5"/>
        <v>3500</v>
      </c>
      <c r="P47" s="3">
        <v>2005</v>
      </c>
      <c r="Q47" s="5">
        <v>41100</v>
      </c>
      <c r="R47" s="9">
        <v>0.25</v>
      </c>
      <c r="S47" s="13">
        <v>1</v>
      </c>
      <c r="T47" s="5">
        <v>3500</v>
      </c>
    </row>
    <row r="48" spans="1:20" x14ac:dyDescent="0.25">
      <c r="A48">
        <f t="shared" si="6"/>
        <v>59</v>
      </c>
      <c r="B48">
        <f t="shared" si="7"/>
        <v>2039</v>
      </c>
      <c r="C48" s="20">
        <v>65000</v>
      </c>
      <c r="D48">
        <f t="shared" si="8"/>
        <v>61600</v>
      </c>
      <c r="E48">
        <f t="shared" si="9"/>
        <v>1.1399999999999999</v>
      </c>
      <c r="F48" s="12">
        <f t="shared" si="3"/>
        <v>1.0551948051948052</v>
      </c>
      <c r="G48" s="19">
        <f t="shared" si="10"/>
        <v>0.33300000000000002</v>
      </c>
      <c r="H48" s="19">
        <f t="shared" si="4"/>
        <v>0.35137987012987015</v>
      </c>
      <c r="I48" s="19">
        <f>LARGE($H$7:$H$59,ROWS(I$7:I48))</f>
        <v>0</v>
      </c>
      <c r="J48" s="19">
        <f t="shared" si="5"/>
        <v>3500</v>
      </c>
      <c r="P48" s="3">
        <v>2006</v>
      </c>
      <c r="Q48" s="5">
        <v>42100</v>
      </c>
      <c r="R48" s="9">
        <v>0.25</v>
      </c>
      <c r="S48" s="13">
        <v>1</v>
      </c>
      <c r="T48" s="5">
        <v>3500</v>
      </c>
    </row>
    <row r="49" spans="1:20" x14ac:dyDescent="0.25">
      <c r="A49">
        <f t="shared" si="6"/>
        <v>60</v>
      </c>
      <c r="B49">
        <f t="shared" si="7"/>
        <v>2040</v>
      </c>
      <c r="C49" s="20">
        <v>65000</v>
      </c>
      <c r="D49">
        <f t="shared" si="8"/>
        <v>61600</v>
      </c>
      <c r="E49">
        <f t="shared" si="9"/>
        <v>1.1399999999999999</v>
      </c>
      <c r="F49" s="12">
        <f t="shared" si="3"/>
        <v>1.0551948051948052</v>
      </c>
      <c r="G49" s="19">
        <f t="shared" si="10"/>
        <v>0.33300000000000002</v>
      </c>
      <c r="H49" s="19">
        <f t="shared" si="4"/>
        <v>0.35137987012987015</v>
      </c>
      <c r="I49" s="19">
        <f>LARGE($H$7:$H$59,ROWS(I$7:I49))</f>
        <v>0</v>
      </c>
      <c r="J49" s="19">
        <f t="shared" si="5"/>
        <v>3500</v>
      </c>
      <c r="P49" s="3">
        <v>2007</v>
      </c>
      <c r="Q49" s="5">
        <v>43700</v>
      </c>
      <c r="R49" s="9">
        <v>0.25</v>
      </c>
      <c r="S49" s="13">
        <v>1</v>
      </c>
      <c r="T49" s="5">
        <v>3500</v>
      </c>
    </row>
    <row r="50" spans="1:20" x14ac:dyDescent="0.25">
      <c r="A50">
        <f t="shared" si="6"/>
        <v>61</v>
      </c>
      <c r="B50">
        <f t="shared" si="7"/>
        <v>2041</v>
      </c>
      <c r="C50" s="20">
        <v>0</v>
      </c>
      <c r="D50">
        <f t="shared" si="8"/>
        <v>61600</v>
      </c>
      <c r="E50">
        <f t="shared" si="9"/>
        <v>1.1399999999999999</v>
      </c>
      <c r="F50" s="12">
        <f t="shared" si="3"/>
        <v>0</v>
      </c>
      <c r="G50" s="19">
        <f t="shared" si="10"/>
        <v>0.33300000000000002</v>
      </c>
      <c r="H50" s="19">
        <f t="shared" si="4"/>
        <v>0</v>
      </c>
      <c r="I50" s="19">
        <f>LARGE($H$7:$H$59,ROWS(I$7:I50))</f>
        <v>0</v>
      </c>
      <c r="J50" s="19">
        <f t="shared" si="5"/>
        <v>3500</v>
      </c>
      <c r="P50" s="3">
        <v>2008</v>
      </c>
      <c r="Q50" s="5">
        <v>44900</v>
      </c>
      <c r="R50" s="9">
        <v>0.25</v>
      </c>
      <c r="S50" s="13">
        <v>1</v>
      </c>
      <c r="T50" s="5">
        <v>3500</v>
      </c>
    </row>
    <row r="51" spans="1:20" x14ac:dyDescent="0.25">
      <c r="A51">
        <f t="shared" si="6"/>
        <v>62</v>
      </c>
      <c r="B51">
        <f t="shared" si="7"/>
        <v>2042</v>
      </c>
      <c r="C51" s="20">
        <v>0</v>
      </c>
      <c r="D51">
        <f t="shared" si="8"/>
        <v>61600</v>
      </c>
      <c r="E51">
        <f t="shared" si="9"/>
        <v>1.1399999999999999</v>
      </c>
      <c r="F51" s="12">
        <f t="shared" si="3"/>
        <v>0</v>
      </c>
      <c r="G51" s="19">
        <f t="shared" si="10"/>
        <v>0.33300000000000002</v>
      </c>
      <c r="H51" s="19">
        <f t="shared" si="4"/>
        <v>0</v>
      </c>
      <c r="I51" s="19">
        <f>LARGE($H$7:$H$59,ROWS(I$7:I51))</f>
        <v>0</v>
      </c>
      <c r="J51" s="19">
        <f t="shared" si="5"/>
        <v>3500</v>
      </c>
      <c r="P51" s="3">
        <v>2009</v>
      </c>
      <c r="Q51" s="5">
        <v>46300</v>
      </c>
      <c r="R51" s="9">
        <v>0.25</v>
      </c>
      <c r="S51" s="13">
        <v>1</v>
      </c>
      <c r="T51" s="5">
        <v>3500</v>
      </c>
    </row>
    <row r="52" spans="1:20" x14ac:dyDescent="0.25">
      <c r="A52">
        <f t="shared" si="6"/>
        <v>63</v>
      </c>
      <c r="B52">
        <f t="shared" si="7"/>
        <v>2043</v>
      </c>
      <c r="C52" s="20">
        <v>0</v>
      </c>
      <c r="D52">
        <f t="shared" si="8"/>
        <v>61600</v>
      </c>
      <c r="E52">
        <f t="shared" si="9"/>
        <v>1.1399999999999999</v>
      </c>
      <c r="F52" s="12">
        <f t="shared" si="3"/>
        <v>0</v>
      </c>
      <c r="G52" s="19">
        <f t="shared" si="10"/>
        <v>0.33300000000000002</v>
      </c>
      <c r="H52" s="19">
        <f t="shared" si="4"/>
        <v>0</v>
      </c>
      <c r="I52" s="19">
        <f>LARGE($H$7:$H$59,ROWS(I$7:I52))</f>
        <v>0</v>
      </c>
      <c r="J52" s="19">
        <f t="shared" si="5"/>
        <v>3500</v>
      </c>
      <c r="P52" s="3">
        <v>2010</v>
      </c>
      <c r="Q52" s="5">
        <v>47200</v>
      </c>
      <c r="R52" s="9">
        <v>0.25</v>
      </c>
      <c r="S52" s="13">
        <v>1</v>
      </c>
      <c r="T52" s="5">
        <v>3500</v>
      </c>
    </row>
    <row r="53" spans="1:20" x14ac:dyDescent="0.25">
      <c r="A53">
        <f t="shared" si="6"/>
        <v>64</v>
      </c>
      <c r="B53">
        <f t="shared" si="7"/>
        <v>2044</v>
      </c>
      <c r="C53" s="20">
        <v>0</v>
      </c>
      <c r="D53">
        <f t="shared" si="8"/>
        <v>61600</v>
      </c>
      <c r="E53">
        <f t="shared" si="9"/>
        <v>1.1399999999999999</v>
      </c>
      <c r="F53" s="12">
        <f t="shared" si="3"/>
        <v>0</v>
      </c>
      <c r="G53" s="19">
        <f t="shared" si="10"/>
        <v>0.33300000000000002</v>
      </c>
      <c r="H53" s="19">
        <f t="shared" si="4"/>
        <v>0</v>
      </c>
      <c r="I53" s="19">
        <f>LARGE($H$7:$H$59,ROWS(I$7:I53))</f>
        <v>0</v>
      </c>
      <c r="J53" s="19">
        <f t="shared" si="5"/>
        <v>3500</v>
      </c>
      <c r="P53" s="3">
        <v>2011</v>
      </c>
      <c r="Q53" s="5">
        <v>48300</v>
      </c>
      <c r="R53" s="9">
        <v>0.25</v>
      </c>
      <c r="S53" s="13">
        <v>1</v>
      </c>
      <c r="T53" s="5">
        <v>3500</v>
      </c>
    </row>
    <row r="54" spans="1:20" x14ac:dyDescent="0.25">
      <c r="A54">
        <f t="shared" si="6"/>
        <v>65</v>
      </c>
      <c r="B54">
        <f t="shared" si="7"/>
        <v>2045</v>
      </c>
      <c r="C54" s="20">
        <v>0</v>
      </c>
      <c r="D54">
        <f t="shared" si="8"/>
        <v>61600</v>
      </c>
      <c r="E54">
        <f t="shared" si="9"/>
        <v>1.1399999999999999</v>
      </c>
      <c r="F54" s="12">
        <f t="shared" si="3"/>
        <v>0</v>
      </c>
      <c r="G54" s="19">
        <f t="shared" si="10"/>
        <v>0.33300000000000002</v>
      </c>
      <c r="H54" s="19">
        <f t="shared" si="4"/>
        <v>0</v>
      </c>
      <c r="I54" s="19">
        <f>LARGE($H$7:$H$59,ROWS(I$7:I54))</f>
        <v>0</v>
      </c>
      <c r="J54" s="19">
        <f t="shared" si="5"/>
        <v>3500</v>
      </c>
      <c r="P54" s="3">
        <v>2012</v>
      </c>
      <c r="Q54" s="5">
        <v>50100</v>
      </c>
      <c r="R54" s="9">
        <v>0.25</v>
      </c>
      <c r="S54" s="13">
        <v>1</v>
      </c>
      <c r="T54" s="5">
        <v>3500</v>
      </c>
    </row>
    <row r="55" spans="1:20" x14ac:dyDescent="0.25">
      <c r="A55">
        <f t="shared" si="6"/>
        <v>66</v>
      </c>
      <c r="B55">
        <f t="shared" si="7"/>
        <v>2046</v>
      </c>
      <c r="C55" s="20">
        <v>0</v>
      </c>
      <c r="D55">
        <f t="shared" si="8"/>
        <v>61600</v>
      </c>
      <c r="E55">
        <f t="shared" si="9"/>
        <v>1.1399999999999999</v>
      </c>
      <c r="F55" s="12">
        <f t="shared" si="3"/>
        <v>0</v>
      </c>
      <c r="G55" s="19">
        <f t="shared" si="10"/>
        <v>0.33300000000000002</v>
      </c>
      <c r="H55" s="19">
        <f t="shared" si="4"/>
        <v>0</v>
      </c>
      <c r="I55" s="19">
        <f>LARGE($H$7:$H$59,ROWS(I$7:I55))</f>
        <v>0</v>
      </c>
      <c r="J55" s="19">
        <f t="shared" si="5"/>
        <v>3500</v>
      </c>
      <c r="P55" s="3">
        <v>2013</v>
      </c>
      <c r="Q55" s="5">
        <v>51100</v>
      </c>
      <c r="R55" s="9">
        <v>0.25</v>
      </c>
      <c r="S55" s="13">
        <v>1</v>
      </c>
      <c r="T55" s="5">
        <v>3500</v>
      </c>
    </row>
    <row r="56" spans="1:20" x14ac:dyDescent="0.25">
      <c r="A56">
        <f t="shared" si="6"/>
        <v>67</v>
      </c>
      <c r="B56">
        <f t="shared" si="7"/>
        <v>2047</v>
      </c>
      <c r="C56" s="20">
        <v>0</v>
      </c>
      <c r="D56">
        <f t="shared" si="8"/>
        <v>61600</v>
      </c>
      <c r="E56">
        <f t="shared" si="9"/>
        <v>1.1399999999999999</v>
      </c>
      <c r="F56" s="12">
        <f t="shared" si="3"/>
        <v>0</v>
      </c>
      <c r="G56" s="19">
        <f t="shared" si="10"/>
        <v>0.33300000000000002</v>
      </c>
      <c r="H56" s="19">
        <f t="shared" si="4"/>
        <v>0</v>
      </c>
      <c r="I56" s="19">
        <f>LARGE($H$7:$H$59,ROWS(I$7:I56))</f>
        <v>0</v>
      </c>
      <c r="J56" s="19">
        <f t="shared" si="5"/>
        <v>3500</v>
      </c>
      <c r="P56" s="3">
        <v>2014</v>
      </c>
      <c r="Q56" s="5">
        <v>52500</v>
      </c>
      <c r="R56" s="9">
        <v>0.25</v>
      </c>
      <c r="S56" s="13">
        <v>1</v>
      </c>
      <c r="T56" s="5">
        <v>3500</v>
      </c>
    </row>
    <row r="57" spans="1:20" x14ac:dyDescent="0.25">
      <c r="A57">
        <f t="shared" si="6"/>
        <v>68</v>
      </c>
      <c r="B57">
        <f t="shared" si="7"/>
        <v>2048</v>
      </c>
      <c r="C57" s="20">
        <v>0</v>
      </c>
      <c r="D57">
        <f t="shared" si="8"/>
        <v>61600</v>
      </c>
      <c r="E57">
        <f t="shared" si="9"/>
        <v>1.1399999999999999</v>
      </c>
      <c r="F57" s="12">
        <f t="shared" si="3"/>
        <v>0</v>
      </c>
      <c r="G57" s="19">
        <f t="shared" si="10"/>
        <v>0.33300000000000002</v>
      </c>
      <c r="H57" s="19">
        <f t="shared" si="4"/>
        <v>0</v>
      </c>
      <c r="I57" s="19">
        <f>LARGE($H$7:$H$59,ROWS(I$7:I57))</f>
        <v>0</v>
      </c>
      <c r="J57" s="19">
        <f t="shared" si="5"/>
        <v>3500</v>
      </c>
      <c r="P57" s="3">
        <v>2015</v>
      </c>
      <c r="Q57" s="5">
        <v>53600</v>
      </c>
      <c r="R57" s="9">
        <v>0.25</v>
      </c>
      <c r="S57" s="13">
        <v>1</v>
      </c>
      <c r="T57" s="5">
        <v>3500</v>
      </c>
    </row>
    <row r="58" spans="1:20" x14ac:dyDescent="0.25">
      <c r="A58">
        <f t="shared" si="6"/>
        <v>69</v>
      </c>
      <c r="B58">
        <f t="shared" si="7"/>
        <v>2049</v>
      </c>
      <c r="C58" s="20">
        <v>0</v>
      </c>
      <c r="D58">
        <f t="shared" si="8"/>
        <v>61600</v>
      </c>
      <c r="E58">
        <f t="shared" si="9"/>
        <v>1.1399999999999999</v>
      </c>
      <c r="F58" s="12">
        <f t="shared" si="3"/>
        <v>0</v>
      </c>
      <c r="G58" s="19">
        <f t="shared" si="10"/>
        <v>0.33300000000000002</v>
      </c>
      <c r="H58" s="19">
        <f t="shared" si="4"/>
        <v>0</v>
      </c>
      <c r="I58" s="19">
        <f>LARGE($H$7:$H$59,ROWS(I$7:I58))</f>
        <v>0</v>
      </c>
      <c r="J58" s="19">
        <f t="shared" si="5"/>
        <v>3500</v>
      </c>
      <c r="P58" s="3">
        <v>2016</v>
      </c>
      <c r="Q58" s="5">
        <v>54900</v>
      </c>
      <c r="R58" s="9">
        <v>0.25</v>
      </c>
      <c r="S58" s="13">
        <v>1</v>
      </c>
      <c r="T58" s="5">
        <v>3500</v>
      </c>
    </row>
    <row r="59" spans="1:20" x14ac:dyDescent="0.25">
      <c r="A59">
        <f t="shared" si="6"/>
        <v>70</v>
      </c>
      <c r="B59">
        <f t="shared" ref="B59" si="11">B58+1</f>
        <v>2050</v>
      </c>
      <c r="C59" s="20">
        <v>0</v>
      </c>
      <c r="D59">
        <f t="shared" si="8"/>
        <v>61600</v>
      </c>
      <c r="E59">
        <f t="shared" si="9"/>
        <v>1.1399999999999999</v>
      </c>
      <c r="F59" s="12">
        <f t="shared" si="3"/>
        <v>0</v>
      </c>
      <c r="G59" s="19">
        <f t="shared" si="10"/>
        <v>0.33300000000000002</v>
      </c>
      <c r="H59" s="19">
        <f t="shared" si="4"/>
        <v>0</v>
      </c>
      <c r="I59" s="19">
        <f>LARGE($H$7:$H$59,ROWS(I$7:I59))</f>
        <v>0</v>
      </c>
      <c r="J59" s="19">
        <f t="shared" si="5"/>
        <v>3500</v>
      </c>
      <c r="P59" s="3">
        <f>P58+1</f>
        <v>2017</v>
      </c>
      <c r="Q59" s="5">
        <v>55300</v>
      </c>
      <c r="R59" s="9">
        <v>0.25</v>
      </c>
      <c r="S59" s="13">
        <v>1</v>
      </c>
      <c r="T59" s="5">
        <v>3500</v>
      </c>
    </row>
    <row r="60" spans="1:20" x14ac:dyDescent="0.25">
      <c r="P60" s="3">
        <f t="shared" ref="P60:P64" si="12">P59+1</f>
        <v>2018</v>
      </c>
      <c r="Q60" s="5">
        <v>55900</v>
      </c>
      <c r="R60" s="9">
        <v>0.25</v>
      </c>
      <c r="S60" s="13">
        <v>1</v>
      </c>
      <c r="T60" s="5">
        <v>3500</v>
      </c>
    </row>
    <row r="61" spans="1:20" ht="18" thickBot="1" x14ac:dyDescent="0.35">
      <c r="A61" s="31" t="s">
        <v>16</v>
      </c>
      <c r="B61" s="31"/>
      <c r="C61" s="31"/>
      <c r="D61" s="31"/>
      <c r="E61" s="31"/>
      <c r="F61" s="31"/>
      <c r="P61" s="3">
        <f t="shared" si="12"/>
        <v>2019</v>
      </c>
      <c r="Q61" s="5">
        <v>57400</v>
      </c>
      <c r="R61" s="7">
        <f>(25+(33.3-25)/5)/100</f>
        <v>0.2666</v>
      </c>
      <c r="S61" s="13">
        <v>1</v>
      </c>
      <c r="T61" s="5">
        <v>3500</v>
      </c>
    </row>
    <row r="62" spans="1:20" ht="15.75" thickTop="1" x14ac:dyDescent="0.25">
      <c r="G62" s="19" t="s">
        <v>19</v>
      </c>
      <c r="H62" s="19"/>
      <c r="I62" s="19"/>
      <c r="J62" s="19"/>
      <c r="K62" s="19"/>
      <c r="P62" s="3">
        <f t="shared" si="12"/>
        <v>2020</v>
      </c>
      <c r="Q62" s="5">
        <v>58700</v>
      </c>
      <c r="R62" s="7">
        <f>(25+(33.3-25)*2/5)/100</f>
        <v>0.28320000000000001</v>
      </c>
      <c r="S62" s="13">
        <v>1</v>
      </c>
      <c r="T62" s="5">
        <v>3500</v>
      </c>
    </row>
    <row r="63" spans="1:20" x14ac:dyDescent="0.25">
      <c r="A63" s="6" t="s">
        <v>18</v>
      </c>
      <c r="C63" s="6" t="s">
        <v>25</v>
      </c>
      <c r="G63" s="19" t="s">
        <v>1</v>
      </c>
      <c r="H63" s="19" t="s">
        <v>12</v>
      </c>
      <c r="I63" s="19" t="s">
        <v>22</v>
      </c>
      <c r="J63" s="19" t="s">
        <v>23</v>
      </c>
      <c r="K63" s="19" t="s">
        <v>24</v>
      </c>
      <c r="L63" s="19" t="s">
        <v>27</v>
      </c>
      <c r="P63" s="3">
        <f t="shared" si="12"/>
        <v>2021</v>
      </c>
      <c r="Q63" s="5">
        <v>61600</v>
      </c>
      <c r="R63" s="7">
        <f>(25+(33.3-25)*3/5)/100</f>
        <v>0.29979999999999996</v>
      </c>
      <c r="S63" s="13">
        <v>1</v>
      </c>
      <c r="T63" s="5">
        <v>3500</v>
      </c>
    </row>
    <row r="64" spans="1:20" ht="18.75" x14ac:dyDescent="0.3">
      <c r="A64" s="16">
        <v>60</v>
      </c>
      <c r="B64" s="16"/>
      <c r="C64" s="17">
        <f ca="1">(SUM(I$7:INDIRECT("I"&amp;(I64+6-J64)))/(I64-J64))*H64*K64*L64</f>
        <v>10085.897997823042</v>
      </c>
      <c r="G64" s="19">
        <f>VLOOKUP(A64,A$7:B$59,2,FALSE)</f>
        <v>2040</v>
      </c>
      <c r="H64" s="19">
        <f t="shared" ref="H64:H74" si="13">VLOOKUP(G64,$P$8:$R$126,2,FALSE)</f>
        <v>61600</v>
      </c>
      <c r="I64" s="19">
        <f>A64-18</f>
        <v>42</v>
      </c>
      <c r="J64" s="19">
        <f>ROUND(I64*G$2,0)</f>
        <v>7</v>
      </c>
      <c r="K64" s="19">
        <f>1-(0.006*12*5)</f>
        <v>0.6399999999999999</v>
      </c>
      <c r="L64" s="21">
        <f>(1-0.0183)^2.5</f>
        <v>0.95487599919266564</v>
      </c>
      <c r="P64" s="3">
        <f t="shared" si="12"/>
        <v>2022</v>
      </c>
      <c r="Q64" s="5">
        <f t="shared" ref="Q62:Q125" si="14">Q63</f>
        <v>61600</v>
      </c>
      <c r="R64" s="7">
        <f>(25+(33.3-25)*4/5)/100</f>
        <v>0.31639999999999996</v>
      </c>
      <c r="S64" s="13">
        <v>1</v>
      </c>
      <c r="T64" s="5">
        <v>3500</v>
      </c>
    </row>
    <row r="65" spans="1:20" ht="18.75" x14ac:dyDescent="0.3">
      <c r="A65" s="16">
        <f>A64+1</f>
        <v>61</v>
      </c>
      <c r="B65" s="16"/>
      <c r="C65" s="17">
        <f ca="1">(SUM(I$7:INDIRECT("I"&amp;(I65+6-J65)))/(I65-J65))*H65*K65*L65</f>
        <v>10908.879258062077</v>
      </c>
      <c r="G65" s="19">
        <f t="shared" ref="G65:G74" si="15">VLOOKUP(A65,A$7:B$59,2,FALSE)</f>
        <v>2041</v>
      </c>
      <c r="H65" s="19">
        <f t="shared" si="13"/>
        <v>61600</v>
      </c>
      <c r="I65" s="19">
        <f t="shared" ref="I65:I69" si="16">A65-18</f>
        <v>43</v>
      </c>
      <c r="J65" s="19">
        <f t="shared" ref="J65:J74" si="17">ROUND(I65*G$2,0)</f>
        <v>7</v>
      </c>
      <c r="K65" s="19">
        <f>1-(0.006*12*4)</f>
        <v>0.71199999999999997</v>
      </c>
      <c r="L65" s="21">
        <f t="shared" ref="L65:L74" si="18">(1-0.0183)^2.5</f>
        <v>0.95487599919266564</v>
      </c>
      <c r="P65" s="3">
        <f t="shared" ref="P65:P71" si="19">P64+1</f>
        <v>2023</v>
      </c>
      <c r="Q65" s="5">
        <f t="shared" si="14"/>
        <v>61600</v>
      </c>
      <c r="R65" s="7">
        <v>0.33300000000000002</v>
      </c>
      <c r="S65" s="13">
        <v>1</v>
      </c>
      <c r="T65" s="5">
        <v>3500</v>
      </c>
    </row>
    <row r="66" spans="1:20" ht="18.75" x14ac:dyDescent="0.3">
      <c r="A66" s="16">
        <f t="shared" ref="A66:A74" si="20">A65+1</f>
        <v>62</v>
      </c>
      <c r="B66" s="16"/>
      <c r="C66" s="17">
        <f ca="1">(SUM(I$7:INDIRECT("I"&amp;(I66+6-J66)))/(I66-J66))*H66*K66*L66</f>
        <v>11687.375044774679</v>
      </c>
      <c r="G66" s="19">
        <f t="shared" si="15"/>
        <v>2042</v>
      </c>
      <c r="H66" s="19">
        <f t="shared" si="13"/>
        <v>61600</v>
      </c>
      <c r="I66" s="19">
        <f t="shared" si="16"/>
        <v>44</v>
      </c>
      <c r="J66" s="19">
        <f t="shared" si="17"/>
        <v>7</v>
      </c>
      <c r="K66" s="19">
        <f>1-(0.006*12*3)</f>
        <v>0.78400000000000003</v>
      </c>
      <c r="L66" s="21">
        <f t="shared" si="18"/>
        <v>0.95487599919266564</v>
      </c>
      <c r="P66" s="3">
        <f t="shared" si="19"/>
        <v>2024</v>
      </c>
      <c r="Q66" s="5">
        <f t="shared" si="14"/>
        <v>61600</v>
      </c>
      <c r="R66" s="7">
        <v>0.33300000000000002</v>
      </c>
      <c r="S66" s="13">
        <v>1.07</v>
      </c>
      <c r="T66" s="5">
        <v>3500</v>
      </c>
    </row>
    <row r="67" spans="1:20" ht="18.75" x14ac:dyDescent="0.3">
      <c r="A67" s="16">
        <f t="shared" si="20"/>
        <v>63</v>
      </c>
      <c r="B67" s="16"/>
      <c r="C67" s="17">
        <f ca="1">(SUM(I$7:INDIRECT("I"&amp;(I67+6-J67)))/(I67-J67))*H67*K67*L67</f>
        <v>12760.705406029496</v>
      </c>
      <c r="G67" s="19">
        <f t="shared" si="15"/>
        <v>2043</v>
      </c>
      <c r="H67" s="19">
        <f t="shared" si="13"/>
        <v>61600</v>
      </c>
      <c r="I67" s="19">
        <f t="shared" si="16"/>
        <v>45</v>
      </c>
      <c r="J67" s="19">
        <f t="shared" si="17"/>
        <v>8</v>
      </c>
      <c r="K67" s="19">
        <f>1-(0.006*12*2)</f>
        <v>0.85599999999999998</v>
      </c>
      <c r="L67" s="21">
        <f t="shared" si="18"/>
        <v>0.95487599919266564</v>
      </c>
      <c r="P67" s="3">
        <f t="shared" si="19"/>
        <v>2025</v>
      </c>
      <c r="Q67" s="5">
        <f t="shared" si="14"/>
        <v>61600</v>
      </c>
      <c r="R67" s="7">
        <v>0.33300000000000002</v>
      </c>
      <c r="S67" s="13">
        <v>1.1399999999999999</v>
      </c>
      <c r="T67" s="5">
        <v>3500</v>
      </c>
    </row>
    <row r="68" spans="1:20" ht="18.75" x14ac:dyDescent="0.3">
      <c r="A68" s="16">
        <f t="shared" si="20"/>
        <v>64</v>
      </c>
      <c r="B68" s="16"/>
      <c r="C68" s="17">
        <f ca="1">(SUM(I$7:INDIRECT("I"&amp;(I68+6-J68)))/(I68-J68))*H68*K68*L68</f>
        <v>13469.982194461039</v>
      </c>
      <c r="G68" s="19">
        <f t="shared" si="15"/>
        <v>2044</v>
      </c>
      <c r="H68" s="19">
        <f t="shared" si="13"/>
        <v>61600</v>
      </c>
      <c r="I68" s="19">
        <f t="shared" si="16"/>
        <v>46</v>
      </c>
      <c r="J68" s="19">
        <f t="shared" si="17"/>
        <v>8</v>
      </c>
      <c r="K68" s="19">
        <f>1-(0.006*12*1)</f>
        <v>0.92799999999999994</v>
      </c>
      <c r="L68" s="21">
        <f t="shared" si="18"/>
        <v>0.95487599919266564</v>
      </c>
      <c r="P68" s="3">
        <f t="shared" si="19"/>
        <v>2026</v>
      </c>
      <c r="Q68" s="5">
        <f t="shared" si="14"/>
        <v>61600</v>
      </c>
      <c r="R68" s="7">
        <v>0.33300000000000002</v>
      </c>
      <c r="S68" s="13">
        <v>1.1399999999999999</v>
      </c>
      <c r="T68" s="5">
        <v>3500</v>
      </c>
    </row>
    <row r="69" spans="1:20" ht="18.75" x14ac:dyDescent="0.3">
      <c r="A69" s="16">
        <f t="shared" si="20"/>
        <v>65</v>
      </c>
      <c r="B69" s="16"/>
      <c r="C69" s="17">
        <f ca="1">(SUM(I$7:INDIRECT("I"&amp;(I69+6-J69)))/(I69-J69))*H69*K69*L69</f>
        <v>14142.885814255071</v>
      </c>
      <c r="G69" s="19">
        <f t="shared" si="15"/>
        <v>2045</v>
      </c>
      <c r="H69" s="19">
        <f t="shared" si="13"/>
        <v>61600</v>
      </c>
      <c r="I69" s="19">
        <f t="shared" si="16"/>
        <v>47</v>
      </c>
      <c r="J69" s="19">
        <f t="shared" si="17"/>
        <v>8</v>
      </c>
      <c r="K69" s="19">
        <v>1</v>
      </c>
      <c r="L69" s="21">
        <f t="shared" si="18"/>
        <v>0.95487599919266564</v>
      </c>
      <c r="P69" s="3">
        <f t="shared" si="19"/>
        <v>2027</v>
      </c>
      <c r="Q69" s="5">
        <f t="shared" si="14"/>
        <v>61600</v>
      </c>
      <c r="R69" s="7">
        <v>0.33300000000000002</v>
      </c>
      <c r="S69" s="13">
        <v>1.1399999999999999</v>
      </c>
      <c r="T69" s="5">
        <v>3500</v>
      </c>
    </row>
    <row r="70" spans="1:20" ht="18.75" x14ac:dyDescent="0.3">
      <c r="A70" s="16">
        <f t="shared" si="20"/>
        <v>66</v>
      </c>
      <c r="B70" s="16"/>
      <c r="C70" s="17">
        <f ca="1">(SUM(I$7:INDIRECT("I"&amp;(I70+6-J70)))/(I70-J70))*H70*K70*L70</f>
        <v>15330.888222652498</v>
      </c>
      <c r="G70" s="19">
        <f t="shared" si="15"/>
        <v>2046</v>
      </c>
      <c r="H70" s="19">
        <f t="shared" si="13"/>
        <v>61600</v>
      </c>
      <c r="I70" s="19">
        <v>47</v>
      </c>
      <c r="J70" s="19">
        <f t="shared" si="17"/>
        <v>8</v>
      </c>
      <c r="K70" s="19">
        <f>1+(0.007*12*(A70-65))</f>
        <v>1.0840000000000001</v>
      </c>
      <c r="L70" s="21">
        <f t="shared" si="18"/>
        <v>0.95487599919266564</v>
      </c>
      <c r="P70" s="3">
        <f t="shared" si="19"/>
        <v>2028</v>
      </c>
      <c r="Q70" s="5">
        <f t="shared" si="14"/>
        <v>61600</v>
      </c>
      <c r="R70" s="7">
        <v>0.33300000000000002</v>
      </c>
      <c r="S70" s="13">
        <v>1.1399999999999999</v>
      </c>
      <c r="T70" s="5">
        <v>3500</v>
      </c>
    </row>
    <row r="71" spans="1:20" ht="18.75" x14ac:dyDescent="0.3">
      <c r="A71" s="16">
        <f t="shared" si="20"/>
        <v>67</v>
      </c>
      <c r="B71" s="16"/>
      <c r="C71" s="17">
        <f ca="1">(SUM(I$7:INDIRECT("I"&amp;(I71+6-J71)))/(I71-J71))*H71*K71*L71</f>
        <v>16518.890631049922</v>
      </c>
      <c r="G71" s="19">
        <f t="shared" si="15"/>
        <v>2047</v>
      </c>
      <c r="H71" s="19">
        <f t="shared" si="13"/>
        <v>61600</v>
      </c>
      <c r="I71" s="19">
        <v>47</v>
      </c>
      <c r="J71" s="19">
        <f t="shared" si="17"/>
        <v>8</v>
      </c>
      <c r="K71" s="19">
        <f t="shared" ref="K71:K74" si="21">1+(0.007*12*(A71-65))</f>
        <v>1.1679999999999999</v>
      </c>
      <c r="L71" s="21">
        <f t="shared" si="18"/>
        <v>0.95487599919266564</v>
      </c>
      <c r="P71" s="3">
        <f t="shared" si="19"/>
        <v>2029</v>
      </c>
      <c r="Q71" s="5">
        <f t="shared" si="14"/>
        <v>61600</v>
      </c>
      <c r="R71" s="7">
        <v>0.33300000000000002</v>
      </c>
      <c r="S71" s="13">
        <v>1.1399999999999999</v>
      </c>
      <c r="T71" s="5">
        <v>3500</v>
      </c>
    </row>
    <row r="72" spans="1:20" ht="18.75" x14ac:dyDescent="0.3">
      <c r="A72" s="16">
        <f t="shared" si="20"/>
        <v>68</v>
      </c>
      <c r="B72" s="16"/>
      <c r="C72" s="17">
        <f ca="1">(SUM(I$7:INDIRECT("I"&amp;(I72+6-J72)))/(I72-J72))*H72*K72*L72</f>
        <v>17706.89303944735</v>
      </c>
      <c r="G72" s="19">
        <f t="shared" si="15"/>
        <v>2048</v>
      </c>
      <c r="H72" s="19">
        <f t="shared" si="13"/>
        <v>61600</v>
      </c>
      <c r="I72" s="19">
        <v>47</v>
      </c>
      <c r="J72" s="19">
        <f t="shared" si="17"/>
        <v>8</v>
      </c>
      <c r="K72" s="19">
        <f t="shared" si="21"/>
        <v>1.252</v>
      </c>
      <c r="L72" s="21">
        <f t="shared" si="18"/>
        <v>0.95487599919266564</v>
      </c>
      <c r="P72" s="3">
        <f t="shared" ref="P72:P100" si="22">P71+1</f>
        <v>2030</v>
      </c>
      <c r="Q72" s="5">
        <f t="shared" si="14"/>
        <v>61600</v>
      </c>
      <c r="R72" s="7">
        <v>0.33300000000000002</v>
      </c>
      <c r="S72" s="13">
        <v>1.1399999999999999</v>
      </c>
      <c r="T72" s="5">
        <v>3500</v>
      </c>
    </row>
    <row r="73" spans="1:20" ht="18.75" x14ac:dyDescent="0.3">
      <c r="A73" s="16">
        <f t="shared" si="20"/>
        <v>69</v>
      </c>
      <c r="B73" s="16"/>
      <c r="C73" s="17">
        <f ca="1">(SUM(I$7:INDIRECT("I"&amp;(I73+6-J73)))/(I73-J73))*H73*K73*L73</f>
        <v>18894.895447844778</v>
      </c>
      <c r="G73" s="19">
        <f t="shared" si="15"/>
        <v>2049</v>
      </c>
      <c r="H73" s="19">
        <f t="shared" si="13"/>
        <v>61600</v>
      </c>
      <c r="I73" s="19">
        <v>47</v>
      </c>
      <c r="J73" s="19">
        <f t="shared" si="17"/>
        <v>8</v>
      </c>
      <c r="K73" s="19">
        <f t="shared" si="21"/>
        <v>1.3360000000000001</v>
      </c>
      <c r="L73" s="21">
        <f t="shared" si="18"/>
        <v>0.95487599919266564</v>
      </c>
      <c r="P73" s="3">
        <f t="shared" si="22"/>
        <v>2031</v>
      </c>
      <c r="Q73" s="5">
        <f t="shared" si="14"/>
        <v>61600</v>
      </c>
      <c r="R73" s="7">
        <v>0.33300000000000002</v>
      </c>
      <c r="S73" s="13">
        <v>1.1399999999999999</v>
      </c>
      <c r="T73" s="5">
        <v>3500</v>
      </c>
    </row>
    <row r="74" spans="1:20" ht="18.75" x14ac:dyDescent="0.3">
      <c r="A74" s="16">
        <f t="shared" si="20"/>
        <v>70</v>
      </c>
      <c r="B74" s="16"/>
      <c r="C74" s="17">
        <f ca="1">(SUM(I$7:INDIRECT("I"&amp;(I74+6-J74)))/(I74-J74))*H74*K74*L74</f>
        <v>20082.897856242202</v>
      </c>
      <c r="G74" s="19">
        <f t="shared" si="15"/>
        <v>2050</v>
      </c>
      <c r="H74" s="19">
        <f t="shared" si="13"/>
        <v>61600</v>
      </c>
      <c r="I74" s="19">
        <v>47</v>
      </c>
      <c r="J74" s="19">
        <f t="shared" si="17"/>
        <v>8</v>
      </c>
      <c r="K74" s="19">
        <f t="shared" si="21"/>
        <v>1.42</v>
      </c>
      <c r="L74" s="21">
        <f t="shared" si="18"/>
        <v>0.95487599919266564</v>
      </c>
      <c r="P74" s="3">
        <f t="shared" si="22"/>
        <v>2032</v>
      </c>
      <c r="Q74" s="5">
        <f t="shared" si="14"/>
        <v>61600</v>
      </c>
      <c r="R74" s="7">
        <v>0.33300000000000002</v>
      </c>
      <c r="S74" s="13">
        <v>1.1399999999999999</v>
      </c>
      <c r="T74" s="5">
        <v>3500</v>
      </c>
    </row>
    <row r="75" spans="1:20" x14ac:dyDescent="0.25">
      <c r="P75" s="3">
        <f t="shared" si="22"/>
        <v>2033</v>
      </c>
      <c r="Q75" s="5">
        <f t="shared" si="14"/>
        <v>61600</v>
      </c>
      <c r="R75" s="7">
        <v>0.33300000000000002</v>
      </c>
      <c r="S75" s="13">
        <v>1.1399999999999999</v>
      </c>
      <c r="T75" s="5">
        <v>3500</v>
      </c>
    </row>
    <row r="76" spans="1:20" x14ac:dyDescent="0.25">
      <c r="P76" s="3">
        <f t="shared" si="22"/>
        <v>2034</v>
      </c>
      <c r="Q76" s="5">
        <f t="shared" si="14"/>
        <v>61600</v>
      </c>
      <c r="R76" s="7">
        <v>0.33300000000000002</v>
      </c>
      <c r="S76" s="13">
        <v>1.1399999999999999</v>
      </c>
      <c r="T76" s="5">
        <v>3500</v>
      </c>
    </row>
    <row r="77" spans="1:20" x14ac:dyDescent="0.25">
      <c r="P77" s="3">
        <f t="shared" si="22"/>
        <v>2035</v>
      </c>
      <c r="Q77" s="5">
        <f t="shared" si="14"/>
        <v>61600</v>
      </c>
      <c r="R77" s="7">
        <v>0.33300000000000002</v>
      </c>
      <c r="S77" s="13">
        <v>1.1399999999999999</v>
      </c>
      <c r="T77" s="5">
        <v>3500</v>
      </c>
    </row>
    <row r="78" spans="1:20" x14ac:dyDescent="0.25">
      <c r="P78" s="3">
        <f t="shared" si="22"/>
        <v>2036</v>
      </c>
      <c r="Q78" s="5">
        <f t="shared" si="14"/>
        <v>61600</v>
      </c>
      <c r="R78" s="7">
        <v>0.33300000000000002</v>
      </c>
      <c r="S78" s="13">
        <v>1.1399999999999999</v>
      </c>
      <c r="T78" s="5">
        <v>3500</v>
      </c>
    </row>
    <row r="79" spans="1:20" x14ac:dyDescent="0.25">
      <c r="P79" s="3">
        <f t="shared" si="22"/>
        <v>2037</v>
      </c>
      <c r="Q79" s="5">
        <f t="shared" si="14"/>
        <v>61600</v>
      </c>
      <c r="R79" s="7">
        <v>0.33300000000000002</v>
      </c>
      <c r="S79" s="13">
        <v>1.1399999999999999</v>
      </c>
      <c r="T79" s="5">
        <v>3500</v>
      </c>
    </row>
    <row r="80" spans="1:20" x14ac:dyDescent="0.25">
      <c r="P80" s="3">
        <f t="shared" si="22"/>
        <v>2038</v>
      </c>
      <c r="Q80" s="5">
        <f t="shared" si="14"/>
        <v>61600</v>
      </c>
      <c r="R80" s="7">
        <v>0.33300000000000002</v>
      </c>
      <c r="S80" s="13">
        <v>1.1399999999999999</v>
      </c>
      <c r="T80" s="5">
        <v>3500</v>
      </c>
    </row>
    <row r="81" spans="16:20" x14ac:dyDescent="0.25">
      <c r="P81" s="3">
        <f t="shared" si="22"/>
        <v>2039</v>
      </c>
      <c r="Q81" s="5">
        <f t="shared" si="14"/>
        <v>61600</v>
      </c>
      <c r="R81" s="7">
        <v>0.33300000000000002</v>
      </c>
      <c r="S81" s="13">
        <v>1.1399999999999999</v>
      </c>
      <c r="T81" s="5">
        <v>3500</v>
      </c>
    </row>
    <row r="82" spans="16:20" x14ac:dyDescent="0.25">
      <c r="P82" s="3">
        <f t="shared" si="22"/>
        <v>2040</v>
      </c>
      <c r="Q82" s="5">
        <f t="shared" si="14"/>
        <v>61600</v>
      </c>
      <c r="R82" s="7">
        <v>0.33300000000000002</v>
      </c>
      <c r="S82" s="13">
        <v>1.1399999999999999</v>
      </c>
      <c r="T82" s="5">
        <v>3500</v>
      </c>
    </row>
    <row r="83" spans="16:20" x14ac:dyDescent="0.25">
      <c r="P83" s="3">
        <f t="shared" si="22"/>
        <v>2041</v>
      </c>
      <c r="Q83" s="5">
        <f t="shared" si="14"/>
        <v>61600</v>
      </c>
      <c r="R83" s="7">
        <v>0.33300000000000002</v>
      </c>
      <c r="S83" s="13">
        <v>1.1399999999999999</v>
      </c>
      <c r="T83" s="5">
        <v>3500</v>
      </c>
    </row>
    <row r="84" spans="16:20" x14ac:dyDescent="0.25">
      <c r="P84" s="3">
        <f t="shared" si="22"/>
        <v>2042</v>
      </c>
      <c r="Q84" s="5">
        <f t="shared" si="14"/>
        <v>61600</v>
      </c>
      <c r="R84" s="7">
        <v>0.33300000000000002</v>
      </c>
      <c r="S84" s="13">
        <v>1.1399999999999999</v>
      </c>
      <c r="T84" s="5">
        <v>3500</v>
      </c>
    </row>
    <row r="85" spans="16:20" x14ac:dyDescent="0.25">
      <c r="P85" s="3">
        <f t="shared" si="22"/>
        <v>2043</v>
      </c>
      <c r="Q85" s="5">
        <f t="shared" si="14"/>
        <v>61600</v>
      </c>
      <c r="R85" s="7">
        <v>0.33300000000000002</v>
      </c>
      <c r="S85" s="13">
        <v>1.1399999999999999</v>
      </c>
      <c r="T85" s="5">
        <v>3500</v>
      </c>
    </row>
    <row r="86" spans="16:20" x14ac:dyDescent="0.25">
      <c r="P86" s="3">
        <f t="shared" si="22"/>
        <v>2044</v>
      </c>
      <c r="Q86" s="5">
        <f t="shared" si="14"/>
        <v>61600</v>
      </c>
      <c r="R86" s="7">
        <v>0.33300000000000002</v>
      </c>
      <c r="S86" s="13">
        <v>1.1399999999999999</v>
      </c>
      <c r="T86" s="5">
        <v>3500</v>
      </c>
    </row>
    <row r="87" spans="16:20" x14ac:dyDescent="0.25">
      <c r="P87" s="3">
        <f t="shared" si="22"/>
        <v>2045</v>
      </c>
      <c r="Q87" s="5">
        <f t="shared" si="14"/>
        <v>61600</v>
      </c>
      <c r="R87" s="7">
        <v>0.33300000000000002</v>
      </c>
      <c r="S87" s="13">
        <v>1.1399999999999999</v>
      </c>
      <c r="T87" s="5">
        <v>3500</v>
      </c>
    </row>
    <row r="88" spans="16:20" x14ac:dyDescent="0.25">
      <c r="P88" s="3">
        <f t="shared" si="22"/>
        <v>2046</v>
      </c>
      <c r="Q88" s="5">
        <f t="shared" si="14"/>
        <v>61600</v>
      </c>
      <c r="R88" s="7">
        <v>0.33300000000000002</v>
      </c>
      <c r="S88" s="13">
        <v>1.1399999999999999</v>
      </c>
      <c r="T88" s="5">
        <v>3500</v>
      </c>
    </row>
    <row r="89" spans="16:20" x14ac:dyDescent="0.25">
      <c r="P89" s="3">
        <f t="shared" si="22"/>
        <v>2047</v>
      </c>
      <c r="Q89" s="5">
        <f t="shared" si="14"/>
        <v>61600</v>
      </c>
      <c r="R89" s="7">
        <v>0.33300000000000002</v>
      </c>
      <c r="S89" s="13">
        <v>1.1399999999999999</v>
      </c>
      <c r="T89" s="5">
        <v>3500</v>
      </c>
    </row>
    <row r="90" spans="16:20" x14ac:dyDescent="0.25">
      <c r="P90" s="3">
        <f t="shared" si="22"/>
        <v>2048</v>
      </c>
      <c r="Q90" s="5">
        <f t="shared" si="14"/>
        <v>61600</v>
      </c>
      <c r="R90" s="7">
        <v>0.33300000000000002</v>
      </c>
      <c r="S90" s="13">
        <v>1.1399999999999999</v>
      </c>
      <c r="T90" s="5">
        <v>3500</v>
      </c>
    </row>
    <row r="91" spans="16:20" x14ac:dyDescent="0.25">
      <c r="P91" s="3">
        <f t="shared" si="22"/>
        <v>2049</v>
      </c>
      <c r="Q91" s="5">
        <f t="shared" si="14"/>
        <v>61600</v>
      </c>
      <c r="R91" s="7">
        <v>0.33300000000000002</v>
      </c>
      <c r="S91" s="13">
        <v>1.1399999999999999</v>
      </c>
      <c r="T91" s="5">
        <v>3500</v>
      </c>
    </row>
    <row r="92" spans="16:20" x14ac:dyDescent="0.25">
      <c r="P92" s="3">
        <f t="shared" si="22"/>
        <v>2050</v>
      </c>
      <c r="Q92" s="5">
        <f t="shared" si="14"/>
        <v>61600</v>
      </c>
      <c r="R92" s="7">
        <v>0.33300000000000002</v>
      </c>
      <c r="S92" s="13">
        <v>1.1399999999999999</v>
      </c>
      <c r="T92" s="5">
        <v>3500</v>
      </c>
    </row>
    <row r="93" spans="16:20" x14ac:dyDescent="0.25">
      <c r="P93" s="3">
        <f t="shared" si="22"/>
        <v>2051</v>
      </c>
      <c r="Q93" s="5">
        <f t="shared" si="14"/>
        <v>61600</v>
      </c>
      <c r="R93" s="7">
        <v>0.33300000000000002</v>
      </c>
      <c r="S93" s="13">
        <v>1.1399999999999999</v>
      </c>
      <c r="T93" s="5">
        <v>3500</v>
      </c>
    </row>
    <row r="94" spans="16:20" x14ac:dyDescent="0.25">
      <c r="P94" s="3">
        <f t="shared" si="22"/>
        <v>2052</v>
      </c>
      <c r="Q94" s="5">
        <f t="shared" si="14"/>
        <v>61600</v>
      </c>
      <c r="R94" s="7">
        <v>0.33300000000000002</v>
      </c>
      <c r="S94" s="13">
        <v>1.1399999999999999</v>
      </c>
      <c r="T94" s="5">
        <v>3500</v>
      </c>
    </row>
    <row r="95" spans="16:20" x14ac:dyDescent="0.25">
      <c r="P95" s="3">
        <f t="shared" si="22"/>
        <v>2053</v>
      </c>
      <c r="Q95" s="5">
        <f t="shared" si="14"/>
        <v>61600</v>
      </c>
      <c r="R95" s="7">
        <v>0.33300000000000002</v>
      </c>
      <c r="S95" s="13">
        <v>1.1399999999999999</v>
      </c>
      <c r="T95" s="5">
        <v>3500</v>
      </c>
    </row>
    <row r="96" spans="16:20" x14ac:dyDescent="0.25">
      <c r="P96" s="3">
        <f t="shared" si="22"/>
        <v>2054</v>
      </c>
      <c r="Q96" s="5">
        <f t="shared" si="14"/>
        <v>61600</v>
      </c>
      <c r="R96" s="7">
        <v>0.33300000000000002</v>
      </c>
      <c r="S96" s="13">
        <v>1.1399999999999999</v>
      </c>
      <c r="T96" s="5">
        <v>3500</v>
      </c>
    </row>
    <row r="97" spans="16:20" x14ac:dyDescent="0.25">
      <c r="P97" s="3">
        <f t="shared" si="22"/>
        <v>2055</v>
      </c>
      <c r="Q97" s="5">
        <f t="shared" si="14"/>
        <v>61600</v>
      </c>
      <c r="R97" s="7">
        <v>0.33300000000000002</v>
      </c>
      <c r="S97" s="13">
        <v>1.1399999999999999</v>
      </c>
      <c r="T97" s="5">
        <v>3500</v>
      </c>
    </row>
    <row r="98" spans="16:20" x14ac:dyDescent="0.25">
      <c r="P98" s="3">
        <f t="shared" si="22"/>
        <v>2056</v>
      </c>
      <c r="Q98" s="5">
        <f t="shared" si="14"/>
        <v>61600</v>
      </c>
      <c r="R98" s="7">
        <v>0.33300000000000002</v>
      </c>
      <c r="S98" s="13">
        <v>1.1399999999999999</v>
      </c>
      <c r="T98" s="5">
        <v>3500</v>
      </c>
    </row>
    <row r="99" spans="16:20" x14ac:dyDescent="0.25">
      <c r="P99" s="3">
        <f t="shared" si="22"/>
        <v>2057</v>
      </c>
      <c r="Q99" s="5">
        <f t="shared" si="14"/>
        <v>61600</v>
      </c>
      <c r="R99" s="7">
        <v>0.33300000000000002</v>
      </c>
      <c r="S99" s="13">
        <v>1.1399999999999999</v>
      </c>
      <c r="T99" s="5">
        <v>3500</v>
      </c>
    </row>
    <row r="100" spans="16:20" x14ac:dyDescent="0.25">
      <c r="P100" s="3">
        <f t="shared" si="22"/>
        <v>2058</v>
      </c>
      <c r="Q100" s="5">
        <f t="shared" si="14"/>
        <v>61600</v>
      </c>
      <c r="R100" s="7">
        <v>0.33300000000000002</v>
      </c>
      <c r="S100" s="13">
        <v>1.1399999999999999</v>
      </c>
      <c r="T100" s="5">
        <v>3500</v>
      </c>
    </row>
    <row r="101" spans="16:20" x14ac:dyDescent="0.25">
      <c r="P101" s="3">
        <f t="shared" ref="P101:P118" si="23">P100+1</f>
        <v>2059</v>
      </c>
      <c r="Q101" s="5">
        <f t="shared" si="14"/>
        <v>61600</v>
      </c>
      <c r="R101" s="7">
        <v>0.33300000000000002</v>
      </c>
      <c r="S101" s="13">
        <v>1.1399999999999999</v>
      </c>
      <c r="T101" s="5">
        <v>3500</v>
      </c>
    </row>
    <row r="102" spans="16:20" x14ac:dyDescent="0.25">
      <c r="P102" s="3">
        <f t="shared" si="23"/>
        <v>2060</v>
      </c>
      <c r="Q102" s="5">
        <f t="shared" si="14"/>
        <v>61600</v>
      </c>
      <c r="R102" s="7">
        <v>0.33300000000000002</v>
      </c>
      <c r="S102" s="13">
        <v>1.1399999999999999</v>
      </c>
      <c r="T102" s="5">
        <v>3500</v>
      </c>
    </row>
    <row r="103" spans="16:20" x14ac:dyDescent="0.25">
      <c r="P103" s="3">
        <f t="shared" si="23"/>
        <v>2061</v>
      </c>
      <c r="Q103" s="5">
        <f t="shared" si="14"/>
        <v>61600</v>
      </c>
      <c r="R103" s="7">
        <v>0.33300000000000002</v>
      </c>
      <c r="S103" s="13">
        <v>1.1399999999999999</v>
      </c>
      <c r="T103" s="5">
        <v>3500</v>
      </c>
    </row>
    <row r="104" spans="16:20" x14ac:dyDescent="0.25">
      <c r="P104" s="3">
        <f t="shared" si="23"/>
        <v>2062</v>
      </c>
      <c r="Q104" s="5">
        <f t="shared" si="14"/>
        <v>61600</v>
      </c>
      <c r="R104" s="7">
        <v>0.33300000000000002</v>
      </c>
      <c r="S104" s="13">
        <v>1.1399999999999999</v>
      </c>
      <c r="T104" s="5">
        <v>3500</v>
      </c>
    </row>
    <row r="105" spans="16:20" x14ac:dyDescent="0.25">
      <c r="P105" s="3">
        <f t="shared" si="23"/>
        <v>2063</v>
      </c>
      <c r="Q105" s="5">
        <f t="shared" si="14"/>
        <v>61600</v>
      </c>
      <c r="R105" s="7">
        <v>0.33300000000000002</v>
      </c>
      <c r="S105" s="13">
        <v>1.1399999999999999</v>
      </c>
      <c r="T105" s="5">
        <v>3500</v>
      </c>
    </row>
    <row r="106" spans="16:20" x14ac:dyDescent="0.25">
      <c r="P106" s="3">
        <f t="shared" si="23"/>
        <v>2064</v>
      </c>
      <c r="Q106" s="5">
        <f t="shared" si="14"/>
        <v>61600</v>
      </c>
      <c r="R106" s="7">
        <v>0.33300000000000002</v>
      </c>
      <c r="S106" s="13">
        <v>1.1399999999999999</v>
      </c>
      <c r="T106" s="5">
        <v>3500</v>
      </c>
    </row>
    <row r="107" spans="16:20" x14ac:dyDescent="0.25">
      <c r="P107" s="3">
        <f t="shared" si="23"/>
        <v>2065</v>
      </c>
      <c r="Q107" s="5">
        <f t="shared" si="14"/>
        <v>61600</v>
      </c>
      <c r="R107" s="7">
        <v>0.33300000000000002</v>
      </c>
      <c r="S107" s="13">
        <v>1.1399999999999999</v>
      </c>
      <c r="T107" s="5">
        <v>3500</v>
      </c>
    </row>
    <row r="108" spans="16:20" x14ac:dyDescent="0.25">
      <c r="P108" s="3">
        <f t="shared" si="23"/>
        <v>2066</v>
      </c>
      <c r="Q108" s="5">
        <f t="shared" si="14"/>
        <v>61600</v>
      </c>
      <c r="R108" s="7">
        <v>0.33300000000000002</v>
      </c>
      <c r="S108" s="13">
        <v>1.1399999999999999</v>
      </c>
      <c r="T108" s="5">
        <v>3500</v>
      </c>
    </row>
    <row r="109" spans="16:20" x14ac:dyDescent="0.25">
      <c r="P109" s="3">
        <f t="shared" si="23"/>
        <v>2067</v>
      </c>
      <c r="Q109" s="5">
        <f t="shared" si="14"/>
        <v>61600</v>
      </c>
      <c r="R109" s="7">
        <v>0.33300000000000002</v>
      </c>
      <c r="S109" s="13">
        <v>1.1399999999999999</v>
      </c>
      <c r="T109" s="5">
        <v>3500</v>
      </c>
    </row>
    <row r="110" spans="16:20" x14ac:dyDescent="0.25">
      <c r="P110" s="3">
        <f t="shared" si="23"/>
        <v>2068</v>
      </c>
      <c r="Q110" s="5">
        <f t="shared" si="14"/>
        <v>61600</v>
      </c>
      <c r="R110" s="7">
        <v>0.33300000000000002</v>
      </c>
      <c r="S110" s="13">
        <v>1.1399999999999999</v>
      </c>
      <c r="T110" s="5">
        <v>3500</v>
      </c>
    </row>
    <row r="111" spans="16:20" x14ac:dyDescent="0.25">
      <c r="P111" s="3">
        <f t="shared" si="23"/>
        <v>2069</v>
      </c>
      <c r="Q111" s="5">
        <f t="shared" si="14"/>
        <v>61600</v>
      </c>
      <c r="R111" s="7">
        <v>0.33300000000000002</v>
      </c>
      <c r="S111" s="13">
        <v>1.1399999999999999</v>
      </c>
      <c r="T111" s="5">
        <v>3500</v>
      </c>
    </row>
    <row r="112" spans="16:20" x14ac:dyDescent="0.25">
      <c r="P112" s="3">
        <f t="shared" si="23"/>
        <v>2070</v>
      </c>
      <c r="Q112" s="5">
        <f t="shared" si="14"/>
        <v>61600</v>
      </c>
      <c r="R112" s="7">
        <v>0.33300000000000002</v>
      </c>
      <c r="S112" s="13">
        <v>1.1399999999999999</v>
      </c>
      <c r="T112" s="5">
        <v>3500</v>
      </c>
    </row>
    <row r="113" spans="16:20" x14ac:dyDescent="0.25">
      <c r="P113" s="3">
        <f t="shared" si="23"/>
        <v>2071</v>
      </c>
      <c r="Q113" s="5">
        <f t="shared" si="14"/>
        <v>61600</v>
      </c>
      <c r="R113" s="7">
        <v>0.33300000000000002</v>
      </c>
      <c r="S113" s="13">
        <v>1.1399999999999999</v>
      </c>
      <c r="T113" s="5">
        <v>3500</v>
      </c>
    </row>
    <row r="114" spans="16:20" x14ac:dyDescent="0.25">
      <c r="P114" s="3">
        <f t="shared" si="23"/>
        <v>2072</v>
      </c>
      <c r="Q114" s="5">
        <f t="shared" si="14"/>
        <v>61600</v>
      </c>
      <c r="R114" s="7">
        <v>0.33300000000000002</v>
      </c>
      <c r="S114" s="13">
        <v>1.1399999999999999</v>
      </c>
      <c r="T114" s="5">
        <v>3500</v>
      </c>
    </row>
    <row r="115" spans="16:20" x14ac:dyDescent="0.25">
      <c r="P115" s="3">
        <f t="shared" si="23"/>
        <v>2073</v>
      </c>
      <c r="Q115" s="5">
        <f t="shared" si="14"/>
        <v>61600</v>
      </c>
      <c r="R115" s="7">
        <v>0.33300000000000002</v>
      </c>
      <c r="S115" s="13">
        <v>1.1399999999999999</v>
      </c>
      <c r="T115" s="5">
        <v>3500</v>
      </c>
    </row>
    <row r="116" spans="16:20" x14ac:dyDescent="0.25">
      <c r="P116" s="3">
        <f t="shared" si="23"/>
        <v>2074</v>
      </c>
      <c r="Q116" s="5">
        <f t="shared" si="14"/>
        <v>61600</v>
      </c>
      <c r="R116" s="7">
        <v>0.33300000000000002</v>
      </c>
      <c r="S116" s="13">
        <v>1.1399999999999999</v>
      </c>
      <c r="T116" s="5">
        <v>3500</v>
      </c>
    </row>
    <row r="117" spans="16:20" x14ac:dyDescent="0.25">
      <c r="P117" s="3">
        <f t="shared" si="23"/>
        <v>2075</v>
      </c>
      <c r="Q117" s="5">
        <f t="shared" si="14"/>
        <v>61600</v>
      </c>
      <c r="R117" s="7">
        <v>0.33300000000000002</v>
      </c>
      <c r="S117" s="13">
        <v>1.1399999999999999</v>
      </c>
      <c r="T117" s="5">
        <v>3500</v>
      </c>
    </row>
    <row r="118" spans="16:20" x14ac:dyDescent="0.25">
      <c r="P118" s="3">
        <f t="shared" si="23"/>
        <v>2076</v>
      </c>
      <c r="Q118" s="5">
        <f t="shared" si="14"/>
        <v>61600</v>
      </c>
      <c r="R118" s="7">
        <v>0.33300000000000002</v>
      </c>
      <c r="S118" s="13">
        <v>1.1399999999999999</v>
      </c>
      <c r="T118" s="5">
        <v>3500</v>
      </c>
    </row>
    <row r="119" spans="16:20" x14ac:dyDescent="0.25">
      <c r="P119" s="3">
        <f t="shared" ref="P119:P126" si="24">P118+1</f>
        <v>2077</v>
      </c>
      <c r="Q119" s="5">
        <f t="shared" si="14"/>
        <v>61600</v>
      </c>
      <c r="R119" s="7">
        <v>0.33300000000000002</v>
      </c>
      <c r="S119" s="13">
        <v>1.1399999999999999</v>
      </c>
      <c r="T119" s="5">
        <v>3500</v>
      </c>
    </row>
    <row r="120" spans="16:20" x14ac:dyDescent="0.25">
      <c r="P120" s="3">
        <f t="shared" si="24"/>
        <v>2078</v>
      </c>
      <c r="Q120" s="5">
        <f t="shared" si="14"/>
        <v>61600</v>
      </c>
      <c r="R120" s="7">
        <v>0.33300000000000002</v>
      </c>
      <c r="S120" s="13">
        <v>1.1399999999999999</v>
      </c>
      <c r="T120" s="5">
        <v>3500</v>
      </c>
    </row>
    <row r="121" spans="16:20" x14ac:dyDescent="0.25">
      <c r="P121" s="3">
        <f t="shared" si="24"/>
        <v>2079</v>
      </c>
      <c r="Q121" s="5">
        <f t="shared" si="14"/>
        <v>61600</v>
      </c>
      <c r="R121" s="7">
        <v>0.33300000000000002</v>
      </c>
      <c r="S121" s="13">
        <v>1.1399999999999999</v>
      </c>
      <c r="T121" s="5">
        <v>3500</v>
      </c>
    </row>
    <row r="122" spans="16:20" x14ac:dyDescent="0.25">
      <c r="P122" s="3">
        <f t="shared" si="24"/>
        <v>2080</v>
      </c>
      <c r="Q122" s="5">
        <f t="shared" si="14"/>
        <v>61600</v>
      </c>
      <c r="R122" s="7">
        <v>0.33300000000000002</v>
      </c>
      <c r="S122" s="13">
        <v>1.1399999999999999</v>
      </c>
      <c r="T122" s="5">
        <v>3500</v>
      </c>
    </row>
    <row r="123" spans="16:20" x14ac:dyDescent="0.25">
      <c r="P123" s="3">
        <f t="shared" si="24"/>
        <v>2081</v>
      </c>
      <c r="Q123" s="5">
        <f t="shared" si="14"/>
        <v>61600</v>
      </c>
      <c r="R123" s="7">
        <v>0.33300000000000002</v>
      </c>
      <c r="S123" s="13">
        <v>1.1399999999999999</v>
      </c>
      <c r="T123" s="5">
        <v>3500</v>
      </c>
    </row>
    <row r="124" spans="16:20" x14ac:dyDescent="0.25">
      <c r="P124" s="3">
        <f t="shared" si="24"/>
        <v>2082</v>
      </c>
      <c r="Q124" s="5">
        <f t="shared" si="14"/>
        <v>61600</v>
      </c>
      <c r="R124" s="7">
        <v>0.33300000000000002</v>
      </c>
      <c r="S124" s="13">
        <v>1.1399999999999999</v>
      </c>
      <c r="T124" s="5">
        <v>3500</v>
      </c>
    </row>
    <row r="125" spans="16:20" x14ac:dyDescent="0.25">
      <c r="P125" s="3">
        <f t="shared" si="24"/>
        <v>2083</v>
      </c>
      <c r="Q125" s="5">
        <f t="shared" si="14"/>
        <v>61600</v>
      </c>
      <c r="R125" s="7">
        <v>0.33300000000000002</v>
      </c>
      <c r="S125" s="13">
        <v>1.1399999999999999</v>
      </c>
      <c r="T125" s="5">
        <v>3500</v>
      </c>
    </row>
    <row r="126" spans="16:20" x14ac:dyDescent="0.25">
      <c r="P126" s="3">
        <f t="shared" si="24"/>
        <v>2084</v>
      </c>
      <c r="Q126" s="5">
        <f t="shared" ref="Q126" si="25">Q125</f>
        <v>61600</v>
      </c>
      <c r="R126" s="7">
        <v>0.33300000000000002</v>
      </c>
      <c r="S126" s="13">
        <v>1.1399999999999999</v>
      </c>
      <c r="T126" s="5">
        <v>3500</v>
      </c>
    </row>
  </sheetData>
  <sortState xmlns:xlrd2="http://schemas.microsoft.com/office/spreadsheetml/2017/richdata2" ref="P8:Q57">
    <sortCondition ref="P3"/>
  </sortState>
  <mergeCells count="4">
    <mergeCell ref="A4:F4"/>
    <mergeCell ref="A61:F61"/>
    <mergeCell ref="A1:F1"/>
    <mergeCell ref="K4:Q5"/>
  </mergeCells>
  <conditionalFormatting sqref="B7:C59">
    <cfRule type="cellIs" dxfId="0" priority="1" operator="equal">
      <formula>$D$2</formula>
    </cfRule>
  </conditionalFormatting>
  <hyperlinks>
    <hyperlink ref="K2" r:id="rId1" xr:uid="{00000000-0004-0000-0000-000000000000}"/>
    <hyperlink ref="K4:Q5" r:id="rId2" display="A word from our sponsor: Interested in investing but not sure how to do it? Check out the Practical Index Investing for Canadians online course that will walk you through how to become a do-it-yourself investor." xr:uid="{00000000-0004-0000-00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Potato's CPP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Robertson</cp:lastModifiedBy>
  <dcterms:created xsi:type="dcterms:W3CDTF">2015-11-30T16:25:49Z</dcterms:created>
  <dcterms:modified xsi:type="dcterms:W3CDTF">2020-12-18T00:53:18Z</dcterms:modified>
</cp:coreProperties>
</file>